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ases\RATE CASES\MO\Electric\ER-2021-0312\09 - Filing\Reed\"/>
    </mc:Choice>
  </mc:AlternateContent>
  <xr:revisionPtr revIDLastSave="0" documentId="8_{EFF71492-3321-4E99-AFC6-9C9A61D32FCC}" xr6:coauthVersionLast="45" xr6:coauthVersionMax="45" xr10:uidLastSave="{00000000-0000-0000-0000-000000000000}"/>
  <bookViews>
    <workbookView xWindow="22932" yWindow="1452" windowWidth="16608" windowHeight="8832" tabRatio="880" xr2:uid="{00000000-000D-0000-FFFF-FFFF00000000}"/>
  </bookViews>
  <sheets>
    <sheet name="JJR-2 Summary" sheetId="56" r:id="rId1"/>
    <sheet name="JJR-3 Proxy Selection" sheetId="34" r:id="rId2"/>
    <sheet name="JJR-4 Constant DCF" sheetId="20" r:id="rId3"/>
    <sheet name="JJR-5.1 Multi-Stage DCF Mean" sheetId="78" r:id="rId4"/>
    <sheet name="JJR-5.2 Multi-Stage DCF Min" sheetId="80" r:id="rId5"/>
    <sheet name="JJR-5.3 Multi-Stage DCF Max" sheetId="81" r:id="rId6"/>
    <sheet name="JJR-5.4 GDP Growth" sheetId="83" r:id="rId7"/>
    <sheet name="JJR-6.1 SP500 MRP" sheetId="42" r:id="rId8"/>
    <sheet name="JJR-6.2 CAPM" sheetId="25" r:id="rId9"/>
    <sheet name="JJR-7 Risk Premium" sheetId="76" r:id="rId10"/>
    <sheet name="JJR-8 Expected Earnings" sheetId="61" r:id="rId11"/>
    <sheet name="JJR-9 Market Cap" sheetId="77" r:id="rId12"/>
    <sheet name="JJR-10.1 CapEx 1" sheetId="84" r:id="rId13"/>
    <sheet name="JJR-10.2 CapEx 2" sheetId="85" r:id="rId14"/>
    <sheet name="JJR-11 Reg Risk" sheetId="65" r:id="rId15"/>
    <sheet name="JJR-12 Capital Structure" sheetId="6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FDS_HYPERLINK_TOGGLE_STATE__" hidden="1">"ON"</definedName>
    <definedName name="_Fill" localSheetId="14" hidden="1">#REF!</definedName>
    <definedName name="_Fill" localSheetId="7" hidden="1">#REF!</definedName>
    <definedName name="_Fill" localSheetId="10" hidden="1">#REF!</definedName>
    <definedName name="_Fill" hidden="1">#REF!</definedName>
    <definedName name="_xlnm._FilterDatabase" localSheetId="14" hidden="1">'JJR-11 Reg Risk'!$A$9:$D$87</definedName>
    <definedName name="_Key1" localSheetId="14" hidden="1">#REF!</definedName>
    <definedName name="_Key1" localSheetId="1" hidden="1">#REF!</definedName>
    <definedName name="_Key1" localSheetId="7" hidden="1">#REF!</definedName>
    <definedName name="_Key1" localSheetId="10" hidden="1">#REF!</definedName>
    <definedName name="_Key1" hidden="1">#REF!</definedName>
    <definedName name="_Key11" localSheetId="1" hidden="1">#REF!</definedName>
    <definedName name="_Key11" localSheetId="7" hidden="1">#REF!</definedName>
    <definedName name="_Key11" localSheetId="10" hidden="1">#REF!</definedName>
    <definedName name="_Key11" hidden="1">#REF!</definedName>
    <definedName name="_key2" localSheetId="1" hidden="1">#REF!</definedName>
    <definedName name="_key2" hidden="1">#REF!</definedName>
    <definedName name="_new23" localSheetId="14" hidden="1">{#N/A,#N/A,FALSE,"SCA";#N/A,#N/A,FALSE,"NCA";#N/A,#N/A,FALSE,"SAZ";#N/A,#N/A,FALSE,"CAZ";#N/A,#N/A,FALSE,"SNV";#N/A,#N/A,FALSE,"NNV";#N/A,#N/A,FALSE,"PP";#N/A,#N/A,FALSE,"SA"}</definedName>
    <definedName name="_new23" localSheetId="0" hidden="1">{#N/A,#N/A,FALSE,"SCA";#N/A,#N/A,FALSE,"NCA";#N/A,#N/A,FALSE,"SAZ";#N/A,#N/A,FALSE,"CAZ";#N/A,#N/A,FALSE,"SNV";#N/A,#N/A,FALSE,"NNV";#N/A,#N/A,FALSE,"PP";#N/A,#N/A,FALSE,"SA"}</definedName>
    <definedName name="_new23" localSheetId="1" hidden="1">{#N/A,#N/A,FALSE,"SCA";#N/A,#N/A,FALSE,"NCA";#N/A,#N/A,FALSE,"SAZ";#N/A,#N/A,FALSE,"CAZ";#N/A,#N/A,FALSE,"SNV";#N/A,#N/A,FALSE,"NNV";#N/A,#N/A,FALSE,"PP";#N/A,#N/A,FALSE,"SA"}</definedName>
    <definedName name="_new23" localSheetId="7" hidden="1">{#N/A,#N/A,FALSE,"SCA";#N/A,#N/A,FALSE,"NCA";#N/A,#N/A,FALSE,"SAZ";#N/A,#N/A,FALSE,"CAZ";#N/A,#N/A,FALSE,"SNV";#N/A,#N/A,FALSE,"NNV";#N/A,#N/A,FALSE,"PP";#N/A,#N/A,FALSE,"SA"}</definedName>
    <definedName name="_new23" localSheetId="10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4" hidden="1">{#N/A,#N/A,FALSE,"SCA";#N/A,#N/A,FALSE,"NCA";#N/A,#N/A,FALSE,"SAZ";#N/A,#N/A,FALSE,"CAZ";#N/A,#N/A,FALSE,"SNV";#N/A,#N/A,FALSE,"NNV";#N/A,#N/A,FALSE,"PP";#N/A,#N/A,FALSE,"SA"}</definedName>
    <definedName name="_new37" localSheetId="0" hidden="1">{#N/A,#N/A,FALSE,"SCA";#N/A,#N/A,FALSE,"NCA";#N/A,#N/A,FALSE,"SAZ";#N/A,#N/A,FALSE,"CAZ";#N/A,#N/A,FALSE,"SNV";#N/A,#N/A,FALSE,"NNV";#N/A,#N/A,FALSE,"PP";#N/A,#N/A,FALSE,"SA"}</definedName>
    <definedName name="_new37" localSheetId="1" hidden="1">{#N/A,#N/A,FALSE,"SCA";#N/A,#N/A,FALSE,"NCA";#N/A,#N/A,FALSE,"SAZ";#N/A,#N/A,FALSE,"CAZ";#N/A,#N/A,FALSE,"SNV";#N/A,#N/A,FALSE,"NNV";#N/A,#N/A,FALSE,"PP";#N/A,#N/A,FALSE,"SA"}</definedName>
    <definedName name="_new37" localSheetId="7" hidden="1">{#N/A,#N/A,FALSE,"SCA";#N/A,#N/A,FALSE,"NCA";#N/A,#N/A,FALSE,"SAZ";#N/A,#N/A,FALSE,"CAZ";#N/A,#N/A,FALSE,"SNV";#N/A,#N/A,FALSE,"NNV";#N/A,#N/A,FALSE,"PP";#N/A,#N/A,FALSE,"SA"}</definedName>
    <definedName name="_new37" localSheetId="10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4" hidden="1">{#N/A,#N/A,FALSE,"SCA";#N/A,#N/A,FALSE,"NCA";#N/A,#N/A,FALSE,"SAZ";#N/A,#N/A,FALSE,"CAZ";#N/A,#N/A,FALSE,"SNV";#N/A,#N/A,FALSE,"NNV";#N/A,#N/A,FALSE,"PP";#N/A,#N/A,FALSE,"SA"}</definedName>
    <definedName name="_new43" localSheetId="0" hidden="1">{#N/A,#N/A,FALSE,"SCA";#N/A,#N/A,FALSE,"NCA";#N/A,#N/A,FALSE,"SAZ";#N/A,#N/A,FALSE,"CAZ";#N/A,#N/A,FALSE,"SNV";#N/A,#N/A,FALSE,"NNV";#N/A,#N/A,FALSE,"PP";#N/A,#N/A,FALSE,"SA"}</definedName>
    <definedName name="_new43" localSheetId="1" hidden="1">{#N/A,#N/A,FALSE,"SCA";#N/A,#N/A,FALSE,"NCA";#N/A,#N/A,FALSE,"SAZ";#N/A,#N/A,FALSE,"CAZ";#N/A,#N/A,FALSE,"SNV";#N/A,#N/A,FALSE,"NNV";#N/A,#N/A,FALSE,"PP";#N/A,#N/A,FALSE,"SA"}</definedName>
    <definedName name="_new43" localSheetId="7" hidden="1">{#N/A,#N/A,FALSE,"SCA";#N/A,#N/A,FALSE,"NCA";#N/A,#N/A,FALSE,"SAZ";#N/A,#N/A,FALSE,"CAZ";#N/A,#N/A,FALSE,"SNV";#N/A,#N/A,FALSE,"NNV";#N/A,#N/A,FALSE,"PP";#N/A,#N/A,FALSE,"SA"}</definedName>
    <definedName name="_new43" localSheetId="10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4" hidden="1">{#N/A,#N/A,FALSE,"SCA";#N/A,#N/A,FALSE,"NCA";#N/A,#N/A,FALSE,"SAZ";#N/A,#N/A,FALSE,"CAZ";#N/A,#N/A,FALSE,"SNV";#N/A,#N/A,FALSE,"NNV";#N/A,#N/A,FALSE,"PP";#N/A,#N/A,FALSE,"SA"}</definedName>
    <definedName name="_new57" localSheetId="0" hidden="1">{#N/A,#N/A,FALSE,"SCA";#N/A,#N/A,FALSE,"NCA";#N/A,#N/A,FALSE,"SAZ";#N/A,#N/A,FALSE,"CAZ";#N/A,#N/A,FALSE,"SNV";#N/A,#N/A,FALSE,"NNV";#N/A,#N/A,FALSE,"PP";#N/A,#N/A,FALSE,"SA"}</definedName>
    <definedName name="_new57" localSheetId="1" hidden="1">{#N/A,#N/A,FALSE,"SCA";#N/A,#N/A,FALSE,"NCA";#N/A,#N/A,FALSE,"SAZ";#N/A,#N/A,FALSE,"CAZ";#N/A,#N/A,FALSE,"SNV";#N/A,#N/A,FALSE,"NNV";#N/A,#N/A,FALSE,"PP";#N/A,#N/A,FALSE,"SA"}</definedName>
    <definedName name="_new57" localSheetId="7" hidden="1">{#N/A,#N/A,FALSE,"SCA";#N/A,#N/A,FALSE,"NCA";#N/A,#N/A,FALSE,"SAZ";#N/A,#N/A,FALSE,"CAZ";#N/A,#N/A,FALSE,"SNV";#N/A,#N/A,FALSE,"NNV";#N/A,#N/A,FALSE,"PP";#N/A,#N/A,FALSE,"SA"}</definedName>
    <definedName name="_new57" localSheetId="10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4" hidden="1">{#N/A,#N/A,FALSE,"SCA";#N/A,#N/A,FALSE,"NCA";#N/A,#N/A,FALSE,"SAZ";#N/A,#N/A,FALSE,"CAZ";#N/A,#N/A,FALSE,"SNV";#N/A,#N/A,FALSE,"NNV";#N/A,#N/A,FALSE,"PP";#N/A,#N/A,FALSE,"SA"}</definedName>
    <definedName name="_new58" localSheetId="0" hidden="1">{#N/A,#N/A,FALSE,"SCA";#N/A,#N/A,FALSE,"NCA";#N/A,#N/A,FALSE,"SAZ";#N/A,#N/A,FALSE,"CAZ";#N/A,#N/A,FALSE,"SNV";#N/A,#N/A,FALSE,"NNV";#N/A,#N/A,FALSE,"PP";#N/A,#N/A,FALSE,"SA"}</definedName>
    <definedName name="_new58" localSheetId="1" hidden="1">{#N/A,#N/A,FALSE,"SCA";#N/A,#N/A,FALSE,"NCA";#N/A,#N/A,FALSE,"SAZ";#N/A,#N/A,FALSE,"CAZ";#N/A,#N/A,FALSE,"SNV";#N/A,#N/A,FALSE,"NNV";#N/A,#N/A,FALSE,"PP";#N/A,#N/A,FALSE,"SA"}</definedName>
    <definedName name="_new58" localSheetId="7" hidden="1">{#N/A,#N/A,FALSE,"SCA";#N/A,#N/A,FALSE,"NCA";#N/A,#N/A,FALSE,"SAZ";#N/A,#N/A,FALSE,"CAZ";#N/A,#N/A,FALSE,"SNV";#N/A,#N/A,FALSE,"NNV";#N/A,#N/A,FALSE,"PP";#N/A,#N/A,FALSE,"SA"}</definedName>
    <definedName name="_new58" localSheetId="10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4" hidden="1">{#N/A,#N/A,FALSE,"SCA";#N/A,#N/A,FALSE,"NCA";#N/A,#N/A,FALSE,"SAZ";#N/A,#N/A,FALSE,"CAZ";#N/A,#N/A,FALSE,"SNV";#N/A,#N/A,FALSE,"NNV";#N/A,#N/A,FALSE,"PP";#N/A,#N/A,FALSE,"SA"}</definedName>
    <definedName name="_new71" localSheetId="0" hidden="1">{#N/A,#N/A,FALSE,"SCA";#N/A,#N/A,FALSE,"NCA";#N/A,#N/A,FALSE,"SAZ";#N/A,#N/A,FALSE,"CAZ";#N/A,#N/A,FALSE,"SNV";#N/A,#N/A,FALSE,"NNV";#N/A,#N/A,FALSE,"PP";#N/A,#N/A,FALSE,"SA"}</definedName>
    <definedName name="_new71" localSheetId="1" hidden="1">{#N/A,#N/A,FALSE,"SCA";#N/A,#N/A,FALSE,"NCA";#N/A,#N/A,FALSE,"SAZ";#N/A,#N/A,FALSE,"CAZ";#N/A,#N/A,FALSE,"SNV";#N/A,#N/A,FALSE,"NNV";#N/A,#N/A,FALSE,"PP";#N/A,#N/A,FALSE,"SA"}</definedName>
    <definedName name="_new71" localSheetId="7" hidden="1">{#N/A,#N/A,FALSE,"SCA";#N/A,#N/A,FALSE,"NCA";#N/A,#N/A,FALSE,"SAZ";#N/A,#N/A,FALSE,"CAZ";#N/A,#N/A,FALSE,"SNV";#N/A,#N/A,FALSE,"NNV";#N/A,#N/A,FALSE,"PP";#N/A,#N/A,FALSE,"SA"}</definedName>
    <definedName name="_new71" localSheetId="10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4" hidden="1">{#N/A,#N/A,FALSE,"SCA";#N/A,#N/A,FALSE,"NCA";#N/A,#N/A,FALSE,"SAZ";#N/A,#N/A,FALSE,"CAZ";#N/A,#N/A,FALSE,"SNV";#N/A,#N/A,FALSE,"NNV";#N/A,#N/A,FALSE,"PP";#N/A,#N/A,FALSE,"SA"}</definedName>
    <definedName name="_new72" localSheetId="0" hidden="1">{#N/A,#N/A,FALSE,"SCA";#N/A,#N/A,FALSE,"NCA";#N/A,#N/A,FALSE,"SAZ";#N/A,#N/A,FALSE,"CAZ";#N/A,#N/A,FALSE,"SNV";#N/A,#N/A,FALSE,"NNV";#N/A,#N/A,FALSE,"PP";#N/A,#N/A,FALSE,"SA"}</definedName>
    <definedName name="_new72" localSheetId="1" hidden="1">{#N/A,#N/A,FALSE,"SCA";#N/A,#N/A,FALSE,"NCA";#N/A,#N/A,FALSE,"SAZ";#N/A,#N/A,FALSE,"CAZ";#N/A,#N/A,FALSE,"SNV";#N/A,#N/A,FALSE,"NNV";#N/A,#N/A,FALSE,"PP";#N/A,#N/A,FALSE,"SA"}</definedName>
    <definedName name="_new72" localSheetId="7" hidden="1">{#N/A,#N/A,FALSE,"SCA";#N/A,#N/A,FALSE,"NCA";#N/A,#N/A,FALSE,"SAZ";#N/A,#N/A,FALSE,"CAZ";#N/A,#N/A,FALSE,"SNV";#N/A,#N/A,FALSE,"NNV";#N/A,#N/A,FALSE,"PP";#N/A,#N/A,FALSE,"SA"}</definedName>
    <definedName name="_new72" localSheetId="10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4" hidden="1">#REF!</definedName>
    <definedName name="_Regression_Out" localSheetId="7" hidden="1">#REF!</definedName>
    <definedName name="_Regression_Out" localSheetId="10" hidden="1">#REF!</definedName>
    <definedName name="_Regression_Out" hidden="1">#REF!</definedName>
    <definedName name="_Regression_X" localSheetId="7" hidden="1">#REF!</definedName>
    <definedName name="_Regression_X" localSheetId="10" hidden="1">#REF!</definedName>
    <definedName name="_Regression_X" hidden="1">#REF!</definedName>
    <definedName name="_Regression_Y" localSheetId="7" hidden="1">#REF!</definedName>
    <definedName name="_Regression_Y" localSheetId="10" hidden="1">#REF!</definedName>
    <definedName name="_Regression_Y" hidden="1">#REF!</definedName>
    <definedName name="_Sort" localSheetId="1" hidden="1">#REF!</definedName>
    <definedName name="_Sort" hidden="1">#REF!</definedName>
    <definedName name="_Table2_Out" localSheetId="10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hidden="1">[1]DATABASE!#REF!</definedName>
    <definedName name="ACwvu.OP." hidden="1">#REF!</definedName>
    <definedName name="afd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BLPH2" localSheetId="14" hidden="1">'[2]Commercial Paper'!#REF!</definedName>
    <definedName name="BLPH2" localSheetId="7" hidden="1">'[3]Commercial Paper'!#REF!</definedName>
    <definedName name="BLPH2" localSheetId="10" hidden="1">'[2]Commercial Paper'!#REF!</definedName>
    <definedName name="BLPH2" hidden="1">'[3]Commercial Paper'!#REF!</definedName>
    <definedName name="BLPH3" localSheetId="14" hidden="1">'[2]Commercial Paper'!#REF!</definedName>
    <definedName name="BLPH3" localSheetId="7" hidden="1">'[3]Commercial Paper'!#REF!</definedName>
    <definedName name="BLPH3" localSheetId="10" hidden="1">'[2]Commercial Paper'!#REF!</definedName>
    <definedName name="BLPH3" hidden="1">'[3]Commercial Paper'!#REF!</definedName>
    <definedName name="BLPH4" localSheetId="14" hidden="1">'[2]Commercial Paper'!#REF!</definedName>
    <definedName name="BLPH4" localSheetId="7" hidden="1">'[3]Commercial Paper'!#REF!</definedName>
    <definedName name="BLPH4" localSheetId="10" hidden="1">'[2]Commercial Paper'!#REF!</definedName>
    <definedName name="BLPH4" hidden="1">'[3]Commercial Paper'!#REF!</definedName>
    <definedName name="BLPH5" localSheetId="14" hidden="1">'[2]Commercial Paper'!#REF!</definedName>
    <definedName name="BLPH5" localSheetId="7" hidden="1">'[3]Commercial Paper'!#REF!</definedName>
    <definedName name="BLPH5" localSheetId="10" hidden="1">'[2]Commercial Paper'!#REF!</definedName>
    <definedName name="BLPH5" hidden="1">'[3]Commercial Paper'!#REF!</definedName>
    <definedName name="BLPH6" localSheetId="14" hidden="1">'[2]Commercial Paper'!#REF!</definedName>
    <definedName name="BLPH6" localSheetId="7" hidden="1">'[3]Commercial Paper'!#REF!</definedName>
    <definedName name="BLPH6" localSheetId="10" hidden="1">'[2]Commercial Paper'!#REF!</definedName>
    <definedName name="BLPH6" hidden="1">'[3]Commercial Paper'!#REF!</definedName>
    <definedName name="c.LTMYear" localSheetId="14" hidden="1">#REF!</definedName>
    <definedName name="c.LTMYear" localSheetId="10" hidden="1">#REF!</definedName>
    <definedName name="c.LTMYear" hidden="1">#REF!</definedName>
    <definedName name="CIQWBGuid" hidden="1">"Peoples Gas ROE - 12-20-2019.xlsx"</definedName>
    <definedName name="Common" localSheetId="14" hidden="1">{#N/A,#N/A,FALSE,"SCA";#N/A,#N/A,FALSE,"NCA";#N/A,#N/A,FALSE,"SAZ";#N/A,#N/A,FALSE,"CAZ";#N/A,#N/A,FALSE,"SNV";#N/A,#N/A,FALSE,"NNV";#N/A,#N/A,FALSE,"PP";#N/A,#N/A,FALSE,"SA"}</definedName>
    <definedName name="Common" localSheetId="0" hidden="1">{#N/A,#N/A,FALSE,"SCA";#N/A,#N/A,FALSE,"NCA";#N/A,#N/A,FALSE,"SAZ";#N/A,#N/A,FALSE,"CAZ";#N/A,#N/A,FALSE,"SNV";#N/A,#N/A,FALSE,"NNV";#N/A,#N/A,FALSE,"PP";#N/A,#N/A,FALSE,"SA"}</definedName>
    <definedName name="Common" localSheetId="1" hidden="1">{#N/A,#N/A,FALSE,"SCA";#N/A,#N/A,FALSE,"NCA";#N/A,#N/A,FALSE,"SAZ";#N/A,#N/A,FALSE,"CAZ";#N/A,#N/A,FALSE,"SNV";#N/A,#N/A,FALSE,"NNV";#N/A,#N/A,FALSE,"PP";#N/A,#N/A,FALSE,"SA"}</definedName>
    <definedName name="Common" localSheetId="7" hidden="1">{#N/A,#N/A,FALSE,"SCA";#N/A,#N/A,FALSE,"NCA";#N/A,#N/A,FALSE,"SAZ";#N/A,#N/A,FALSE,"CAZ";#N/A,#N/A,FALSE,"SNV";#N/A,#N/A,FALSE,"NNV";#N/A,#N/A,FALSE,"PP";#N/A,#N/A,FALSE,"SA"}</definedName>
    <definedName name="Common" localSheetId="10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4" hidden="1">#REF!</definedName>
    <definedName name="cover" localSheetId="7" hidden="1">#REF!</definedName>
    <definedName name="cover" localSheetId="10" hidden="1">#REF!</definedName>
    <definedName name="cover" hidden="1">#REF!</definedName>
    <definedName name="d" localSheetId="7" hidden="1">#REF!</definedName>
    <definedName name="d" localSheetId="10" hidden="1">#REF!</definedName>
    <definedName name="d" hidden="1">#REF!</definedName>
    <definedName name="er" localSheetId="1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4" hidden="1">#REF!</definedName>
    <definedName name="f" localSheetId="7" hidden="1">#REF!</definedName>
    <definedName name="f" localSheetId="10" hidden="1">#REF!</definedName>
    <definedName name="f" hidden="1">#REF!</definedName>
    <definedName name="fdv" localSheetId="14" hidden="1">{"quarterly",#N/A,FALSE,"Income Statement";#N/A,#N/A,FALSE,"print segment";#N/A,#N/A,FALSE,"Balance Sheet";#N/A,#N/A,FALSE,"Annl Inc";#N/A,#N/A,FALSE,"Cash Flow"}</definedName>
    <definedName name="fdv" localSheetId="1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4" hidden="1">#REF!</definedName>
    <definedName name="ff" hidden="1">#REF!</definedName>
    <definedName name="fffff" localSheetId="14" hidden="1">#REF!</definedName>
    <definedName name="fffff" hidden="1">#REF!</definedName>
    <definedName name="fffffffffffffffffffff" localSheetId="14" hidden="1">#REF!</definedName>
    <definedName name="fffffffffffffffffffff" hidden="1">#REF!</definedName>
    <definedName name="FuelCycle" localSheetId="14" hidden="1">{#N/A,#N/A,FALSE,"AltFuel"}</definedName>
    <definedName name="FuelCycle" localSheetId="10" hidden="1">{#N/A,#N/A,FALSE,"AltFuel"}</definedName>
    <definedName name="FuelCycle" hidden="1">{#N/A,#N/A,FALSE,"AltFuel"}</definedName>
    <definedName name="hn._I006" localSheetId="14" hidden="1">#REF!</definedName>
    <definedName name="hn._I006" localSheetId="10" hidden="1">#REF!</definedName>
    <definedName name="hn._I006" hidden="1">#REF!</definedName>
    <definedName name="hn._I018" localSheetId="10" hidden="1">#REF!</definedName>
    <definedName name="hn._I018" hidden="1">#REF!</definedName>
    <definedName name="hn._I024" localSheetId="10" hidden="1">#REF!</definedName>
    <definedName name="hn._I024" hidden="1">#REF!</definedName>
    <definedName name="hn._I028" localSheetId="10" hidden="1">#REF!</definedName>
    <definedName name="hn._I028" hidden="1">#REF!</definedName>
    <definedName name="hn._I029" localSheetId="10" hidden="1">#REF!</definedName>
    <definedName name="hn._I029" hidden="1">#REF!</definedName>
    <definedName name="hn._I030" localSheetId="10" hidden="1">#REF!</definedName>
    <definedName name="hn._I030" hidden="1">#REF!</definedName>
    <definedName name="hn._I031" localSheetId="10" hidden="1">#REF!</definedName>
    <definedName name="hn._I031" hidden="1">#REF!</definedName>
    <definedName name="hn._I059" localSheetId="10" hidden="1">#REF!</definedName>
    <definedName name="hn._I059" hidden="1">#REF!</definedName>
    <definedName name="hn._I071" localSheetId="10" hidden="1">#REF!</definedName>
    <definedName name="hn._I071" hidden="1">#REF!</definedName>
    <definedName name="hn._I075" localSheetId="10" hidden="1">#REF!</definedName>
    <definedName name="hn._I075" hidden="1">#REF!</definedName>
    <definedName name="hn._I083" localSheetId="10" hidden="1">#REF!</definedName>
    <definedName name="hn._I083" hidden="1">#REF!</definedName>
    <definedName name="hn._I085" localSheetId="10" hidden="1">#REF!</definedName>
    <definedName name="hn._I085" hidden="1">#REF!</definedName>
    <definedName name="hn._P001" localSheetId="10" hidden="1">#REF!</definedName>
    <definedName name="hn._P001" hidden="1">#REF!</definedName>
    <definedName name="hn._P004" localSheetId="10" hidden="1">#REF!</definedName>
    <definedName name="hn._P004" hidden="1">#REF!</definedName>
    <definedName name="hn._P014" localSheetId="10" hidden="1">#REF!</definedName>
    <definedName name="hn._P014" hidden="1">#REF!</definedName>
    <definedName name="hn._P016" localSheetId="10" hidden="1">#REF!</definedName>
    <definedName name="hn._P016" hidden="1">#REF!</definedName>
    <definedName name="hn._P021" localSheetId="10" hidden="1">#REF!</definedName>
    <definedName name="hn._P021" hidden="1">#REF!</definedName>
    <definedName name="hn._P024" localSheetId="10" hidden="1">#REF!</definedName>
    <definedName name="hn._P024" hidden="1">#REF!</definedName>
    <definedName name="hn.Add015" localSheetId="10" hidden="1">#REF!</definedName>
    <definedName name="hn.Add015" hidden="1">#REF!</definedName>
    <definedName name="hn.Delete015" localSheetId="14" hidden="1">#REF!,#REF!,#REF!,#REF!,#REF!</definedName>
    <definedName name="hn.Delete015" localSheetId="10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4" hidden="1">#REF!</definedName>
    <definedName name="hn.PrivateLTMYear" localSheetId="10" hidden="1">#REF!</definedName>
    <definedName name="hn.PrivateLTMYear" hidden="1">#REF!</definedName>
    <definedName name="IncomeStatement" localSheetId="14" hidden="1">{#N/A,#N/A,FALSE,"FinStateUS"}</definedName>
    <definedName name="IncomeStatement" localSheetId="10" hidden="1">{#N/A,#N/A,FALSE,"FinStateUS"}</definedName>
    <definedName name="IncomeStatement" hidden="1">{#N/A,#N/A,FALSE,"FinStateUS"}</definedName>
    <definedName name="IncomeStatement6Years" localSheetId="14" hidden="1">{"IncStatement 6 years",#N/A,FALSE,"FinStateUS"}</definedName>
    <definedName name="IncomeStatement6Years" localSheetId="10" hidden="1">{"IncStatement 6 years",#N/A,FALSE,"FinStateUS"}</definedName>
    <definedName name="IncomeStatement6Years" hidden="1">{"IncStatement 6 years",#N/A,FALSE,"FinStateUS"}</definedName>
    <definedName name="Inputs">[4]Inputs!$R$92:$R$153</definedName>
    <definedName name="Inputs_Group">[5]Inputs!$R$91:$R$152</definedName>
    <definedName name="Inputs_Ticker">[5]Inputs!$C$91:$C$152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40164.5046875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T">[4]Inputs!$C$92:$C$153</definedName>
    <definedName name="je" localSheetId="14" hidden="1">{#N/A,#N/A,FALSE,"SCA";#N/A,#N/A,FALSE,"NCA";#N/A,#N/A,FALSE,"SAZ";#N/A,#N/A,FALSE,"CAZ";#N/A,#N/A,FALSE,"SNV";#N/A,#N/A,FALSE,"NNV";#N/A,#N/A,FALSE,"PP";#N/A,#N/A,FALSE,"SA"}</definedName>
    <definedName name="je" localSheetId="0" hidden="1">{#N/A,#N/A,FALSE,"SCA";#N/A,#N/A,FALSE,"NCA";#N/A,#N/A,FALSE,"SAZ";#N/A,#N/A,FALSE,"CAZ";#N/A,#N/A,FALSE,"SNV";#N/A,#N/A,FALSE,"NNV";#N/A,#N/A,FALSE,"PP";#N/A,#N/A,FALSE,"SA"}</definedName>
    <definedName name="je" localSheetId="1" hidden="1">{#N/A,#N/A,FALSE,"SCA";#N/A,#N/A,FALSE,"NCA";#N/A,#N/A,FALSE,"SAZ";#N/A,#N/A,FALSE,"CAZ";#N/A,#N/A,FALSE,"SNV";#N/A,#N/A,FALSE,"NNV";#N/A,#N/A,FALSE,"PP";#N/A,#N/A,FALSE,"SA"}</definedName>
    <definedName name="je" localSheetId="7" hidden="1">{#N/A,#N/A,FALSE,"SCA";#N/A,#N/A,FALSE,"NCA";#N/A,#N/A,FALSE,"SAZ";#N/A,#N/A,FALSE,"CAZ";#N/A,#N/A,FALSE,"SNV";#N/A,#N/A,FALSE,"NNV";#N/A,#N/A,FALSE,"PP";#N/A,#N/A,FALSE,"SA"}</definedName>
    <definedName name="je" localSheetId="10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hidden="1">#REF!,#REF!</definedName>
    <definedName name="KL" hidden="1">#REF!</definedName>
    <definedName name="l" localSheetId="14" hidden="1">#REF!</definedName>
    <definedName name="l" localSheetId="7" hidden="1">#REF!</definedName>
    <definedName name="l" localSheetId="10" hidden="1">#REF!</definedName>
    <definedName name="l" hidden="1">#REF!</definedName>
    <definedName name="NADA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4" hidden="1">{#N/A,#N/A,FALSE,"SCA";#N/A,#N/A,FALSE,"NCA";#N/A,#N/A,FALSE,"SAZ";#N/A,#N/A,FALSE,"CAZ";#N/A,#N/A,FALSE,"SNV";#N/A,#N/A,FALSE,"NNV";#N/A,#N/A,FALSE,"PP";#N/A,#N/A,FALSE,"SA"}</definedName>
    <definedName name="NONE" localSheetId="0" hidden="1">{#N/A,#N/A,FALSE,"SCA";#N/A,#N/A,FALSE,"NCA";#N/A,#N/A,FALSE,"SAZ";#N/A,#N/A,FALSE,"CAZ";#N/A,#N/A,FALSE,"SNV";#N/A,#N/A,FALSE,"NNV";#N/A,#N/A,FALSE,"PP";#N/A,#N/A,FALSE,"SA"}</definedName>
    <definedName name="NONE" localSheetId="1" hidden="1">{#N/A,#N/A,FALSE,"SCA";#N/A,#N/A,FALSE,"NCA";#N/A,#N/A,FALSE,"SAZ";#N/A,#N/A,FALSE,"CAZ";#N/A,#N/A,FALSE,"SNV";#N/A,#N/A,FALSE,"NNV";#N/A,#N/A,FALSE,"PP";#N/A,#N/A,FALSE,"SA"}</definedName>
    <definedName name="NONE" localSheetId="7" hidden="1">{#N/A,#N/A,FALSE,"SCA";#N/A,#N/A,FALSE,"NCA";#N/A,#N/A,FALSE,"SAZ";#N/A,#N/A,FALSE,"CAZ";#N/A,#N/A,FALSE,"SNV";#N/A,#N/A,FALSE,"NNV";#N/A,#N/A,FALSE,"PP";#N/A,#N/A,FALSE,"SA"}</definedName>
    <definedName name="NONE" localSheetId="10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4" hidden="1">{#N/A,#N/A,FALSE,"SCA";#N/A,#N/A,FALSE,"NCA";#N/A,#N/A,FALSE,"SAZ";#N/A,#N/A,FALSE,"CAZ";#N/A,#N/A,FALSE,"SNV";#N/A,#N/A,FALSE,"NNV";#N/A,#N/A,FALSE,"PP";#N/A,#N/A,FALSE,"SA"}</definedName>
    <definedName name="PERO" localSheetId="0" hidden="1">{#N/A,#N/A,FALSE,"SCA";#N/A,#N/A,FALSE,"NCA";#N/A,#N/A,FALSE,"SAZ";#N/A,#N/A,FALSE,"CAZ";#N/A,#N/A,FALSE,"SNV";#N/A,#N/A,FALSE,"NNV";#N/A,#N/A,FALSE,"PP";#N/A,#N/A,FALSE,"SA"}</definedName>
    <definedName name="PERO" localSheetId="1" hidden="1">{#N/A,#N/A,FALSE,"SCA";#N/A,#N/A,FALSE,"NCA";#N/A,#N/A,FALSE,"SAZ";#N/A,#N/A,FALSE,"CAZ";#N/A,#N/A,FALSE,"SNV";#N/A,#N/A,FALSE,"NNV";#N/A,#N/A,FALSE,"PP";#N/A,#N/A,FALSE,"SA"}</definedName>
    <definedName name="PERO" localSheetId="7" hidden="1">{#N/A,#N/A,FALSE,"SCA";#N/A,#N/A,FALSE,"NCA";#N/A,#N/A,FALSE,"SAZ";#N/A,#N/A,FALSE,"CAZ";#N/A,#N/A,FALSE,"SNV";#N/A,#N/A,FALSE,"NNV";#N/A,#N/A,FALSE,"PP";#N/A,#N/A,FALSE,"SA"}</definedName>
    <definedName name="PERO" localSheetId="10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localSheetId="14" hidden="1">[6]PopCache!$A$1:$A$2</definedName>
    <definedName name="PopCache_GL_INTERFACE_REFERENCE7" hidden="1">[7]PopCache!$A$1:$A$2</definedName>
    <definedName name="_xlnm.Print_Area" localSheetId="14">'JJR-11 Reg Risk'!$A$1:$K$100</definedName>
    <definedName name="_xlnm.Print_Area" localSheetId="0">'JJR-2 Summary'!$A$1:$F$38,'JJR-2 Summary'!$G$23:$V$38</definedName>
    <definedName name="_xlnm.Print_Area" localSheetId="1">'JJR-3 Proxy Selection'!$A$1:$J$35</definedName>
    <definedName name="_xlnm.Print_Area" localSheetId="8">'JJR-6.2 CAPM'!$B$1:$H$209</definedName>
    <definedName name="_xlnm.Print_Area" localSheetId="9">'JJR-7 Risk Premium'!$B$1:$E$146,'JJR-7 Risk Premium'!$G$1:$P$65</definedName>
    <definedName name="_xlnm.Print_Area" localSheetId="10">'JJR-8 Expected Earnings'!$A$1:$M$38</definedName>
    <definedName name="_xlnm.Print_Area" localSheetId="11">'JJR-9 Market Cap'!$A$1:$E$54</definedName>
    <definedName name="_xlnm.Print_Titles" localSheetId="14">'JJR-11 Reg Risk'!$1:$9</definedName>
    <definedName name="_xlnm.Print_Titles" localSheetId="7">'JJR-6.1 SP500 MRP'!$13:$15</definedName>
    <definedName name="_xlnm.Print_Titles" localSheetId="9">'JJR-7 Risk Premium'!$1:$5</definedName>
    <definedName name="rk" localSheetId="14" hidden="1">{#N/A,#N/A,FALSE,"SCA";#N/A,#N/A,FALSE,"NCA";#N/A,#N/A,FALSE,"SAZ";#N/A,#N/A,FALSE,"CAZ";#N/A,#N/A,FALSE,"SNV";#N/A,#N/A,FALSE,"NNV";#N/A,#N/A,FALSE,"PP";#N/A,#N/A,FALSE,"SA"}</definedName>
    <definedName name="rk" localSheetId="0" hidden="1">{#N/A,#N/A,FALSE,"SCA";#N/A,#N/A,FALSE,"NCA";#N/A,#N/A,FALSE,"SAZ";#N/A,#N/A,FALSE,"CAZ";#N/A,#N/A,FALSE,"SNV";#N/A,#N/A,FALSE,"NNV";#N/A,#N/A,FALSE,"PP";#N/A,#N/A,FALSE,"SA"}</definedName>
    <definedName name="rk" localSheetId="1" hidden="1">{#N/A,#N/A,FALSE,"SCA";#N/A,#N/A,FALSE,"NCA";#N/A,#N/A,FALSE,"SAZ";#N/A,#N/A,FALSE,"CAZ";#N/A,#N/A,FALSE,"SNV";#N/A,#N/A,FALSE,"NNV";#N/A,#N/A,FALSE,"PP";#N/A,#N/A,FALSE,"SA"}</definedName>
    <definedName name="rk" localSheetId="7" hidden="1">{#N/A,#N/A,FALSE,"SCA";#N/A,#N/A,FALSE,"NCA";#N/A,#N/A,FALSE,"SAZ";#N/A,#N/A,FALSE,"CAZ";#N/A,#N/A,FALSE,"SNV";#N/A,#N/A,FALSE,"NNV";#N/A,#N/A,FALSE,"PP";#N/A,#N/A,FALSE,"SA"}</definedName>
    <definedName name="rk" localSheetId="10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4" hidden="1">#REF!</definedName>
    <definedName name="S" localSheetId="7" hidden="1">#REF!</definedName>
    <definedName name="S" localSheetId="10" hidden="1">#REF!</definedName>
    <definedName name="S" hidden="1">#REF!</definedName>
    <definedName name="SI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wvu.DATABASE." hidden="1">[1]DATABASE!#REF!</definedName>
    <definedName name="Swvu.OP." hidden="1">#REF!</definedName>
    <definedName name="TEST" localSheetId="1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4" hidden="1">{"quarterly",#N/A,FALSE,"Income Statement";#N/A,#N/A,FALSE,"print segment";#N/A,#N/A,FALSE,"Balance Sheet";#N/A,#N/A,FALSE,"Annl Inc";#N/A,#N/A,FALSE,"Cash Flow"}</definedName>
    <definedName name="w" localSheetId="10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4" hidden="1">{"pb",#N/A,FALSE,"Sheet3";"pd",#N/A,FALSE,"Sheet3";"pe",#N/A,FALSE,"Sheet3"}</definedName>
    <definedName name="wrn.agexpense." localSheetId="0" hidden="1">{"pb",#N/A,FALSE,"Sheet3";"pd",#N/A,FALSE,"Sheet3";"pe",#N/A,FALSE,"Sheet3"}</definedName>
    <definedName name="wrn.agexpense." localSheetId="1" hidden="1">{"pb",#N/A,FALSE,"Sheet3";"pd",#N/A,FALSE,"Sheet3";"pe",#N/A,FALSE,"Sheet3"}</definedName>
    <definedName name="wrn.agexpense." localSheetId="7" hidden="1">{"pb",#N/A,FALSE,"Sheet3";"pd",#N/A,FALSE,"Sheet3";"pe",#N/A,FALSE,"Sheet3"}</definedName>
    <definedName name="wrn.agexpense." localSheetId="10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4" hidden="1">{#N/A,#N/A,FALSE,"SCA";#N/A,#N/A,FALSE,"NCA";#N/A,#N/A,FALSE,"SAZ";#N/A,#N/A,FALSE,"CAZ";#N/A,#N/A,FALSE,"SNV";#N/A,#N/A,FALSE,"NNV";#N/A,#N/A,FALSE,"PP";#N/A,#N/A,FALSE,"SA"}</definedName>
    <definedName name="wrn.AllRjs." localSheetId="0" hidden="1">{#N/A,#N/A,FALSE,"SCA";#N/A,#N/A,FALSE,"NCA";#N/A,#N/A,FALSE,"SAZ";#N/A,#N/A,FALSE,"CAZ";#N/A,#N/A,FALSE,"SNV";#N/A,#N/A,FALSE,"NNV";#N/A,#N/A,FALSE,"PP";#N/A,#N/A,FALSE,"SA"}</definedName>
    <definedName name="wrn.AllRjs." localSheetId="1" hidden="1">{#N/A,#N/A,FALSE,"SCA";#N/A,#N/A,FALSE,"NCA";#N/A,#N/A,FALSE,"SAZ";#N/A,#N/A,FALSE,"CAZ";#N/A,#N/A,FALSE,"SNV";#N/A,#N/A,FALSE,"NNV";#N/A,#N/A,FALSE,"PP";#N/A,#N/A,FALSE,"SA"}</definedName>
    <definedName name="wrn.AllRjs." localSheetId="7" hidden="1">{#N/A,#N/A,FALSE,"SCA";#N/A,#N/A,FALSE,"NCA";#N/A,#N/A,FALSE,"SAZ";#N/A,#N/A,FALSE,"CAZ";#N/A,#N/A,FALSE,"SNV";#N/A,#N/A,FALSE,"NNV";#N/A,#N/A,FALSE,"PP";#N/A,#N/A,FALSE,"SA"}</definedName>
    <definedName name="wrn.AllRjs." localSheetId="10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4" hidden="1">{#N/A,#N/A,FALSE,"SCA";#N/A,#N/A,FALSE,"NCA";#N/A,#N/A,FALSE,"SAZ";#N/A,#N/A,FALSE,"CAZ";#N/A,#N/A,FALSE,"SNV";#N/A,#N/A,FALSE,"NNV";#N/A,#N/A,FALSE,"PP";#N/A,#N/A,FALSE,"SA"}</definedName>
    <definedName name="wrn.alrjs." localSheetId="0" hidden="1">{#N/A,#N/A,FALSE,"SCA";#N/A,#N/A,FALSE,"NCA";#N/A,#N/A,FALSE,"SAZ";#N/A,#N/A,FALSE,"CAZ";#N/A,#N/A,FALSE,"SNV";#N/A,#N/A,FALSE,"NNV";#N/A,#N/A,FALSE,"PP";#N/A,#N/A,FALSE,"SA"}</definedName>
    <definedName name="wrn.alrjs." localSheetId="1" hidden="1">{#N/A,#N/A,FALSE,"SCA";#N/A,#N/A,FALSE,"NCA";#N/A,#N/A,FALSE,"SAZ";#N/A,#N/A,FALSE,"CAZ";#N/A,#N/A,FALSE,"SNV";#N/A,#N/A,FALSE,"NNV";#N/A,#N/A,FALSE,"PP";#N/A,#N/A,FALSE,"SA"}</definedName>
    <definedName name="wrn.alrjs." localSheetId="7" hidden="1">{#N/A,#N/A,FALSE,"SCA";#N/A,#N/A,FALSE,"NCA";#N/A,#N/A,FALSE,"SAZ";#N/A,#N/A,FALSE,"CAZ";#N/A,#N/A,FALSE,"SNV";#N/A,#N/A,FALSE,"NNV";#N/A,#N/A,FALSE,"PP";#N/A,#N/A,FALSE,"SA"}</definedName>
    <definedName name="wrn.alrjs." localSheetId="10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4" hidden="1">{#N/A,#N/A,FALSE,"AltFuel"}</definedName>
    <definedName name="wrn.Fuel._.Cycle." localSheetId="10" hidden="1">{#N/A,#N/A,FALSE,"AltFuel"}</definedName>
    <definedName name="wrn.Fuel._.Cycle." hidden="1">{#N/A,#N/A,FALSE,"AltFuel"}</definedName>
    <definedName name="wrn.handout." localSheetId="14" hidden="1">{"quarterly",#N/A,FALSE,"Income Statement";#N/A,#N/A,FALSE,"print segment";#N/A,#N/A,FALSE,"Balance Sheet";#N/A,#N/A,FALSE,"Annl Inc";#N/A,#N/A,FALSE,"Cash Flow"}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4" hidden="1">{#N/A,#N/A,FALSE,"FinStateUS"}</definedName>
    <definedName name="wrn.IncStatement._.15._.years." localSheetId="10" hidden="1">{#N/A,#N/A,FALSE,"FinStateUS"}</definedName>
    <definedName name="wrn.IncStatement._.15._.years." hidden="1">{#N/A,#N/A,FALSE,"FinStateUS"}</definedName>
    <definedName name="wrn.IncStatement._.6._.years." localSheetId="14" hidden="1">{"IncStatement 6 years",#N/A,FALSE,"FinStateUS"}</definedName>
    <definedName name="wrn.IncStatement._.6._.years." localSheetId="10" hidden="1">{"IncStatement 6 years",#N/A,FALSE,"FinStateUS"}</definedName>
    <definedName name="wrn.IncStatement._.6._.years." hidden="1">{"IncStatement 6 years",#N/A,FALSE,"FinStateUS"}</definedName>
    <definedName name="wrn.market._.share." localSheetId="14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4" hidden="1">{"PF",#N/A,FALSE,"Sheet4";"PG",#N/A,FALSE,"Sheet4";"PH",#N/A,FALSE,"Sheet4";"PI",#N/A,FALSE,"Sheet4";"PJ",#N/A,FALSE,"Sheet4"}</definedName>
    <definedName name="wrn.OMEXPENSE." localSheetId="0" hidden="1">{"PF",#N/A,FALSE,"Sheet4";"PG",#N/A,FALSE,"Sheet4";"PH",#N/A,FALSE,"Sheet4";"PI",#N/A,FALSE,"Sheet4";"PJ",#N/A,FALSE,"Sheet4"}</definedName>
    <definedName name="wrn.OMEXPENSE." localSheetId="1" hidden="1">{"PF",#N/A,FALSE,"Sheet4";"PG",#N/A,FALSE,"Sheet4";"PH",#N/A,FALSE,"Sheet4";"PI",#N/A,FALSE,"Sheet4";"PJ",#N/A,FALSE,"Sheet4"}</definedName>
    <definedName name="wrn.OMEXPENSE." localSheetId="7" hidden="1">{"PF",#N/A,FALSE,"Sheet4";"PG",#N/A,FALSE,"Sheet4";"PH",#N/A,FALSE,"Sheet4";"PI",#N/A,FALSE,"Sheet4";"PJ",#N/A,FALSE,"Sheet4"}</definedName>
    <definedName name="wrn.OMEXPENSE." localSheetId="10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4" hidden="1">{"page1",#N/A,FALSE,"A";"page2",#N/A,FALSE,"A"}</definedName>
    <definedName name="wrn.one." localSheetId="10" hidden="1">{"page1",#N/A,FALSE,"A";"page2",#N/A,FALSE,"A"}</definedName>
    <definedName name="wrn.one." hidden="1">{"page1",#N/A,FALSE,"A";"page2",#N/A,FALSE,"A"}</definedName>
    <definedName name="wrn.PPJOURNAL._.ENTRY." localSheetId="14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4" hidden="1">{"print1",#N/A,FALSE,"D21CUSTS"}</definedName>
    <definedName name="wrn.printtable1." localSheetId="0" hidden="1">{"print1",#N/A,FALSE,"D21CUSTS"}</definedName>
    <definedName name="wrn.printtable1." localSheetId="1" hidden="1">{"print1",#N/A,FALSE,"D21CUSTS"}</definedName>
    <definedName name="wrn.printtable1." localSheetId="7" hidden="1">{"print1",#N/A,FALSE,"D21CUSTS"}</definedName>
    <definedName name="wrn.printtable1." localSheetId="10" hidden="1">{"print1",#N/A,FALSE,"D21CUSTS"}</definedName>
    <definedName name="wrn.printtable1." hidden="1">{"print1",#N/A,FALSE,"D21CUSTS"}</definedName>
    <definedName name="wrn.printtable2." localSheetId="14" hidden="1">{"print2",#N/A,FALSE,"D21CUSTS"}</definedName>
    <definedName name="wrn.printtable2." localSheetId="0" hidden="1">{"print2",#N/A,FALSE,"D21CUSTS"}</definedName>
    <definedName name="wrn.printtable2." localSheetId="1" hidden="1">{"print2",#N/A,FALSE,"D21CUSTS"}</definedName>
    <definedName name="wrn.printtable2." localSheetId="7" hidden="1">{"print2",#N/A,FALSE,"D21CUSTS"}</definedName>
    <definedName name="wrn.printtable2." localSheetId="10" hidden="1">{"print2",#N/A,FALSE,"D21CUSTS"}</definedName>
    <definedName name="wrn.printtable2." hidden="1">{"print2",#N/A,FALSE,"D21CUSTS"}</definedName>
    <definedName name="wrn.printtable3." localSheetId="14" hidden="1">{"print3",#N/A,FALSE,"D21CUSTS"}</definedName>
    <definedName name="wrn.printtable3." localSheetId="0" hidden="1">{"print3",#N/A,FALSE,"D21CUSTS"}</definedName>
    <definedName name="wrn.printtable3." localSheetId="1" hidden="1">{"print3",#N/A,FALSE,"D21CUSTS"}</definedName>
    <definedName name="wrn.printtable3." localSheetId="7" hidden="1">{"print3",#N/A,FALSE,"D21CUSTS"}</definedName>
    <definedName name="wrn.printtable3." localSheetId="10" hidden="1">{"print3",#N/A,FALSE,"D21CUSTS"}</definedName>
    <definedName name="wrn.printtable3." hidden="1">{"print3",#N/A,FALSE,"D21CUSTS"}</definedName>
    <definedName name="wrn.printtable4." localSheetId="14" hidden="1">{"print4",#N/A,FALSE,"D21CUSTS"}</definedName>
    <definedName name="wrn.printtable4." localSheetId="0" hidden="1">{"print4",#N/A,FALSE,"D21CUSTS"}</definedName>
    <definedName name="wrn.printtable4." localSheetId="1" hidden="1">{"print4",#N/A,FALSE,"D21CUSTS"}</definedName>
    <definedName name="wrn.printtable4." localSheetId="7" hidden="1">{"print4",#N/A,FALSE,"D21CUSTS"}</definedName>
    <definedName name="wrn.printtable4." localSheetId="10" hidden="1">{"print4",#N/A,FALSE,"D21CUSTS"}</definedName>
    <definedName name="wrn.printtable4." hidden="1">{"print4",#N/A,FALSE,"D21CUSTS"}</definedName>
    <definedName name="wrn.PRIOR._.PERIOD._.ADJMT." localSheetId="14" hidden="1">{#N/A,#N/A,FALSE,"PRIOR PERIOD ADJMT"}</definedName>
    <definedName name="wrn.PRIOR._.PERIOD._.ADJMT." hidden="1">{#N/A,#N/A,FALSE,"PRIOR PERIOD ADJMT"}</definedName>
    <definedName name="wrn.Projected._.Def._.Adjustments." localSheetId="1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4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4" hidden="1">{"print1",#N/A,FALSE,"D21CUSTS";"print2",#N/A,FALSE,"D21CUSTS";"print3",#N/A,FALSE,"D21CUSTS";"print4",#N/A,FALSE,"D21CUSTS"}</definedName>
    <definedName name="wrn.tables." localSheetId="0" hidden="1">{"print1",#N/A,FALSE,"D21CUSTS";"print2",#N/A,FALSE,"D21CUSTS";"print3",#N/A,FALSE,"D21CUSTS";"print4",#N/A,FALSE,"D21CUSTS"}</definedName>
    <definedName name="wrn.tables." localSheetId="1" hidden="1">{"print1",#N/A,FALSE,"D21CUSTS";"print2",#N/A,FALSE,"D21CUSTS";"print3",#N/A,FALSE,"D21CUSTS";"print4",#N/A,FALSE,"D21CUSTS"}</definedName>
    <definedName name="wrn.tables." localSheetId="7" hidden="1">{"print1",#N/A,FALSE,"D21CUSTS";"print2",#N/A,FALSE,"D21CUSTS";"print3",#N/A,FALSE,"D21CUSTS";"print4",#N/A,FALSE,"D21CUSTS"}</definedName>
    <definedName name="wrn.tables." localSheetId="10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4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4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4" hidden="1">#REF!</definedName>
    <definedName name="X" localSheetId="7" hidden="1">#REF!</definedName>
    <definedName name="X" localSheetId="10" hidden="1">#REF!</definedName>
    <definedName name="X" hidden="1">#REF!</definedName>
    <definedName name="Y" localSheetId="7" hidden="1">#REF!</definedName>
    <definedName name="Y" localSheetId="10" hidden="1">#REF!</definedName>
    <definedName name="Y" hidden="1">#REF!</definedName>
    <definedName name="Z" localSheetId="7" hidden="1">#REF!</definedName>
    <definedName name="Z" localSheetId="10" hidden="1">#REF!</definedName>
    <definedName name="Z" hidden="1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localSheetId="14" hidden="1">#REF!</definedName>
    <definedName name="Z_05DE23E1_1046_11D2_8E70_0008C77C0743_.wvu.PrintArea" hidden="1">#REF!</definedName>
    <definedName name="Z_05DE23E1_1046_11D2_8E70_0008C77C0743_.wvu.PrintTitles" localSheetId="14" hidden="1">#REF!,#REF!</definedName>
    <definedName name="Z_05DE23E1_1046_11D2_8E70_0008C77C0743_.wvu.PrintTitles" hidden="1">#REF!,#REF!</definedName>
    <definedName name="Z_05DE23E4_1046_11D2_8E70_0008C77C0743_.wvu.PrintArea" localSheetId="14" hidden="1">#REF!</definedName>
    <definedName name="Z_05DE23E4_1046_11D2_8E70_0008C77C0743_.wvu.PrintArea" hidden="1">#REF!</definedName>
    <definedName name="Z_05DE23E4_1046_11D2_8E70_0008C77C0743_.wvu.PrintTitles" localSheetId="14" hidden="1">#REF!</definedName>
    <definedName name="Z_05DE23E4_1046_11D2_8E70_0008C77C0743_.wvu.PrintTitles" hidden="1">#REF!</definedName>
    <definedName name="Z_05DE23E9_1046_11D2_8E70_0008C77C0743_.wvu.PrintArea" localSheetId="14" hidden="1">#REF!</definedName>
    <definedName name="Z_05DE23E9_1046_11D2_8E70_0008C77C0743_.wvu.PrintArea" hidden="1">#REF!</definedName>
    <definedName name="Z_05DE23E9_1046_11D2_8E70_0008C77C0743_.wvu.PrintTitles" localSheetId="14" hidden="1">#REF!,#REF!</definedName>
    <definedName name="Z_05DE23E9_1046_11D2_8E70_0008C77C0743_.wvu.PrintTitles" hidden="1">#REF!,#REF!</definedName>
    <definedName name="Z_05DE23EB_1046_11D2_8E70_0008C77C0743_.wvu.PrintArea" localSheetId="14" hidden="1">#REF!</definedName>
    <definedName name="Z_05DE23EB_1046_11D2_8E70_0008C77C0743_.wvu.PrintArea" hidden="1">#REF!</definedName>
    <definedName name="Z_05DE23EB_1046_11D2_8E70_0008C77C0743_.wvu.PrintTitles" localSheetId="14" hidden="1">#REF!,#REF!</definedName>
    <definedName name="Z_05DE23EB_1046_11D2_8E70_0008C77C0743_.wvu.PrintTitles" hidden="1">#REF!,#REF!</definedName>
    <definedName name="Z_05DE23EE_1046_11D2_8E70_0008C77C0743_.wvu.PrintArea" localSheetId="14" hidden="1">#REF!</definedName>
    <definedName name="Z_05DE23EE_1046_11D2_8E70_0008C77C0743_.wvu.PrintArea" hidden="1">#REF!</definedName>
    <definedName name="Z_05DE23EE_1046_11D2_8E70_0008C77C0743_.wvu.PrintTitles" localSheetId="14" hidden="1">#REF!</definedName>
    <definedName name="Z_05DE23EE_1046_11D2_8E70_0008C77C0743_.wvu.PrintTitles" hidden="1">#REF!</definedName>
    <definedName name="Z_05DE23F3_1046_11D2_8E70_0008C77C0743_.wvu.PrintArea" localSheetId="14" hidden="1">#REF!</definedName>
    <definedName name="Z_05DE23F3_1046_11D2_8E70_0008C77C0743_.wvu.PrintArea" hidden="1">#REF!</definedName>
    <definedName name="Z_05DE23F3_1046_11D2_8E70_0008C77C0743_.wvu.PrintTitles" localSheetId="14" hidden="1">#REF!,#REF!</definedName>
    <definedName name="Z_05DE23F3_1046_11D2_8E70_0008C77C0743_.wvu.PrintTitles" hidden="1">#REF!,#REF!</definedName>
    <definedName name="Z_05DE23F6_1046_11D2_8E70_0008C77C0743_.wvu.PrintArea" localSheetId="14" hidden="1">#REF!</definedName>
    <definedName name="Z_05DE23F6_1046_11D2_8E70_0008C77C0743_.wvu.PrintArea" hidden="1">#REF!</definedName>
    <definedName name="Z_05DE23F6_1046_11D2_8E70_0008C77C0743_.wvu.PrintTitles" localSheetId="14" hidden="1">#REF!,#REF!</definedName>
    <definedName name="Z_05DE23F6_1046_11D2_8E70_0008C77C0743_.wvu.PrintTitles" hidden="1">#REF!,#REF!</definedName>
    <definedName name="Z_0CE6A482_5DEF_11D2_8EC3_0008C77C0743_.wvu.PrintArea" localSheetId="14" hidden="1">#REF!</definedName>
    <definedName name="Z_0CE6A482_5DEF_11D2_8EC3_0008C77C0743_.wvu.PrintArea" hidden="1">#REF!</definedName>
    <definedName name="Z_0CE6A482_5DEF_11D2_8EC3_0008C77C0743_.wvu.PrintTitles" localSheetId="14" hidden="1">#REF!</definedName>
    <definedName name="Z_0CE6A482_5DEF_11D2_8EC3_0008C77C0743_.wvu.PrintTitles" hidden="1">#REF!</definedName>
    <definedName name="Z_0CE6A491_5DEF_11D2_8EC3_0008C77C0743_.wvu.PrintArea" localSheetId="14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localSheetId="14" hidden="1">#REF!,#REF!</definedName>
    <definedName name="Z_0CE6A49E_5DEF_11D2_8EC3_0008C77C0743_.wvu.PrintTitles" hidden="1">#REF!,#REF!</definedName>
    <definedName name="Z_0CE6A4AB_5DEF_11D2_8EC3_0008C77C0743_.wvu.PrintArea" localSheetId="14" hidden="1">#REF!</definedName>
    <definedName name="Z_0CE6A4AB_5DEF_11D2_8EC3_0008C77C0743_.wvu.PrintArea" hidden="1">#REF!</definedName>
    <definedName name="Z_0CE6A4AB_5DEF_11D2_8EC3_0008C77C0743_.wvu.PrintTitles" localSheetId="14" hidden="1">#REF!</definedName>
    <definedName name="Z_0CE6A4AB_5DEF_11D2_8EC3_0008C77C0743_.wvu.PrintTitles" hidden="1">#REF!</definedName>
    <definedName name="Z_0CE6A4BA_5DEF_11D2_8EC3_0008C77C0743_.wvu.PrintArea" localSheetId="14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localSheetId="14" hidden="1">#REF!,#REF!</definedName>
    <definedName name="Z_0CE6A4C7_5DEF_11D2_8EC3_0008C77C0743_.wvu.PrintTitles" hidden="1">#REF!,#REF!</definedName>
    <definedName name="Z_0CE6A4D4_5DEF_11D2_8EC3_0008C77C0743_.wvu.PrintArea" localSheetId="14" hidden="1">#REF!</definedName>
    <definedName name="Z_0CE6A4D4_5DEF_11D2_8EC3_0008C77C0743_.wvu.PrintArea" hidden="1">#REF!</definedName>
    <definedName name="Z_0CE6A4D4_5DEF_11D2_8EC3_0008C77C0743_.wvu.PrintTitles" localSheetId="14" hidden="1">#REF!</definedName>
    <definedName name="Z_0CE6A4D4_5DEF_11D2_8EC3_0008C77C0743_.wvu.PrintTitles" hidden="1">#REF!</definedName>
    <definedName name="Z_0CE6A4E3_5DEF_11D2_8EC3_0008C77C0743_.wvu.PrintArea" localSheetId="14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localSheetId="14" hidden="1">#REF!,#REF!</definedName>
    <definedName name="Z_0CE6A4F0_5DEF_11D2_8EC3_0008C77C0743_.wvu.PrintTitles" hidden="1">#REF!,#REF!</definedName>
    <definedName name="Z_0CE6A4FD_5DEF_11D2_8EC3_0008C77C0743_.wvu.PrintArea" localSheetId="14" hidden="1">#REF!</definedName>
    <definedName name="Z_0CE6A4FD_5DEF_11D2_8EC3_0008C77C0743_.wvu.PrintArea" hidden="1">#REF!</definedName>
    <definedName name="Z_0CE6A4FD_5DEF_11D2_8EC3_0008C77C0743_.wvu.PrintTitles" localSheetId="14" hidden="1">#REF!</definedName>
    <definedName name="Z_0CE6A4FD_5DEF_11D2_8EC3_0008C77C0743_.wvu.PrintTitles" hidden="1">#REF!</definedName>
    <definedName name="Z_0CE6A50C_5DEF_11D2_8EC3_0008C77C0743_.wvu.PrintArea" localSheetId="14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localSheetId="14" hidden="1">#REF!,#REF!</definedName>
    <definedName name="Z_0CE6A519_5DEF_11D2_8EC3_0008C77C0743_.wvu.PrintTitles" hidden="1">#REF!,#REF!</definedName>
    <definedName name="Z_0E8DEF60_5D61_11D2_8EEB_0008C7BCAF29_.wvu.PrintArea" localSheetId="14" hidden="1">#REF!</definedName>
    <definedName name="Z_0E8DEF60_5D61_11D2_8EEB_0008C7BCAF29_.wvu.PrintArea" hidden="1">#REF!</definedName>
    <definedName name="Z_0E8DEF60_5D61_11D2_8EEB_0008C7BCAF29_.wvu.PrintTitles" localSheetId="14" hidden="1">#REF!,#REF!</definedName>
    <definedName name="Z_0E8DEF60_5D61_11D2_8EEB_0008C7BCAF29_.wvu.PrintTitles" hidden="1">#REF!,#REF!</definedName>
    <definedName name="Z_0E8DEF63_5D61_11D2_8EEB_0008C7BCAF29_.wvu.PrintArea" localSheetId="14" hidden="1">#REF!</definedName>
    <definedName name="Z_0E8DEF63_5D61_11D2_8EEB_0008C7BCAF29_.wvu.PrintArea" hidden="1">#REF!</definedName>
    <definedName name="Z_0E8DEF63_5D61_11D2_8EEB_0008C7BCAF29_.wvu.PrintTitles" localSheetId="14" hidden="1">#REF!</definedName>
    <definedName name="Z_0E8DEF63_5D61_11D2_8EEB_0008C7BCAF29_.wvu.PrintTitles" hidden="1">#REF!</definedName>
    <definedName name="Z_0E8DEF68_5D61_11D2_8EEB_0008C7BCAF29_.wvu.PrintArea" localSheetId="14" hidden="1">#REF!</definedName>
    <definedName name="Z_0E8DEF68_5D61_11D2_8EEB_0008C7BCAF29_.wvu.PrintArea" hidden="1">#REF!</definedName>
    <definedName name="Z_0E8DEF68_5D61_11D2_8EEB_0008C7BCAF29_.wvu.PrintTitles" localSheetId="14" hidden="1">#REF!,#REF!</definedName>
    <definedName name="Z_0E8DEF68_5D61_11D2_8EEB_0008C7BCAF29_.wvu.PrintTitles" hidden="1">#REF!,#REF!</definedName>
    <definedName name="Z_0E8DEF6A_5D61_11D2_8EEB_0008C7BCAF29_.wvu.PrintArea" localSheetId="14" hidden="1">#REF!</definedName>
    <definedName name="Z_0E8DEF6A_5D61_11D2_8EEB_0008C7BCAF29_.wvu.PrintArea" hidden="1">#REF!</definedName>
    <definedName name="Z_0E8DEF6A_5D61_11D2_8EEB_0008C7BCAF29_.wvu.PrintTitles" localSheetId="14" hidden="1">#REF!,#REF!</definedName>
    <definedName name="Z_0E8DEF6A_5D61_11D2_8EEB_0008C7BCAF29_.wvu.PrintTitles" hidden="1">#REF!,#REF!</definedName>
    <definedName name="Z_0E8DEF6D_5D61_11D2_8EEB_0008C7BCAF29_.wvu.PrintArea" localSheetId="14" hidden="1">#REF!</definedName>
    <definedName name="Z_0E8DEF6D_5D61_11D2_8EEB_0008C7BCAF29_.wvu.PrintArea" hidden="1">#REF!</definedName>
    <definedName name="Z_0E8DEF6D_5D61_11D2_8EEB_0008C7BCAF29_.wvu.PrintTitles" localSheetId="14" hidden="1">#REF!</definedName>
    <definedName name="Z_0E8DEF6D_5D61_11D2_8EEB_0008C7BCAF29_.wvu.PrintTitles" hidden="1">#REF!</definedName>
    <definedName name="Z_0E8DEF72_5D61_11D2_8EEB_0008C7BCAF29_.wvu.PrintArea" localSheetId="14" hidden="1">#REF!</definedName>
    <definedName name="Z_0E8DEF72_5D61_11D2_8EEB_0008C7BCAF29_.wvu.PrintArea" hidden="1">#REF!</definedName>
    <definedName name="Z_0E8DEF72_5D61_11D2_8EEB_0008C7BCAF29_.wvu.PrintTitles" localSheetId="14" hidden="1">#REF!,#REF!</definedName>
    <definedName name="Z_0E8DEF72_5D61_11D2_8EEB_0008C7BCAF29_.wvu.PrintTitles" hidden="1">#REF!,#REF!</definedName>
    <definedName name="Z_0E8DEF75_5D61_11D2_8EEB_0008C7BCAF29_.wvu.PrintArea" localSheetId="14" hidden="1">#REF!</definedName>
    <definedName name="Z_0E8DEF75_5D61_11D2_8EEB_0008C7BCAF29_.wvu.PrintArea" hidden="1">#REF!</definedName>
    <definedName name="Z_0E8DEF75_5D61_11D2_8EEB_0008C7BCAF29_.wvu.PrintTitles" localSheetId="14" hidden="1">#REF!,#REF!</definedName>
    <definedName name="Z_0E8DEF75_5D61_11D2_8EEB_0008C7BCAF29_.wvu.PrintTitles" hidden="1">#REF!,#REF!</definedName>
    <definedName name="Z_179EFDC8_A1B1_11D3_8FA9_0008C7809E09_.wvu.PrintArea" localSheetId="14" hidden="1">#REF!</definedName>
    <definedName name="Z_179EFDC8_A1B1_11D3_8FA9_0008C7809E09_.wvu.PrintArea" hidden="1">#REF!</definedName>
    <definedName name="Z_179EFDC8_A1B1_11D3_8FA9_0008C7809E09_.wvu.PrintTitles" localSheetId="14" hidden="1">#REF!,#REF!</definedName>
    <definedName name="Z_179EFDC8_A1B1_11D3_8FA9_0008C7809E09_.wvu.PrintTitles" hidden="1">#REF!,#REF!</definedName>
    <definedName name="Z_179EFDC9_A1B1_11D3_8FA9_0008C7809E09_.wvu.PrintArea" localSheetId="14" hidden="1">#REF!</definedName>
    <definedName name="Z_179EFDC9_A1B1_11D3_8FA9_0008C7809E09_.wvu.PrintArea" hidden="1">#REF!</definedName>
    <definedName name="Z_179EFDC9_A1B1_11D3_8FA9_0008C7809E09_.wvu.PrintTitles" localSheetId="14" hidden="1">#REF!,#REF!</definedName>
    <definedName name="Z_179EFDC9_A1B1_11D3_8FA9_0008C7809E09_.wvu.PrintTitles" hidden="1">#REF!,#REF!</definedName>
    <definedName name="Z_179EFDCA_A1B1_11D3_8FA9_0008C7809E09_.wvu.PrintArea" localSheetId="14" hidden="1">#REF!</definedName>
    <definedName name="Z_179EFDCA_A1B1_11D3_8FA9_0008C7809E09_.wvu.PrintArea" hidden="1">#REF!</definedName>
    <definedName name="Z_179EFDCA_A1B1_11D3_8FA9_0008C7809E09_.wvu.PrintTitles" localSheetId="14" hidden="1">#REF!,#REF!</definedName>
    <definedName name="Z_179EFDCA_A1B1_11D3_8FA9_0008C7809E09_.wvu.PrintTitles" hidden="1">#REF!,#REF!</definedName>
    <definedName name="Z_179EFDCB_A1B1_11D3_8FA9_0008C7809E09_.wvu.PrintArea" localSheetId="14" hidden="1">#REF!</definedName>
    <definedName name="Z_179EFDCB_A1B1_11D3_8FA9_0008C7809E09_.wvu.PrintArea" hidden="1">#REF!</definedName>
    <definedName name="Z_179EFDCB_A1B1_11D3_8FA9_0008C7809E09_.wvu.PrintTitles" localSheetId="14" hidden="1">#REF!,#REF!</definedName>
    <definedName name="Z_179EFDCB_A1B1_11D3_8FA9_0008C7809E09_.wvu.PrintTitles" hidden="1">#REF!,#REF!</definedName>
    <definedName name="Z_179EFDCC_A1B1_11D3_8FA9_0008C7809E09_.wvu.PrintArea" localSheetId="14" hidden="1">#REF!</definedName>
    <definedName name="Z_179EFDCC_A1B1_11D3_8FA9_0008C7809E09_.wvu.PrintArea" hidden="1">#REF!</definedName>
    <definedName name="Z_179EFDCC_A1B1_11D3_8FA9_0008C7809E09_.wvu.PrintTitles" localSheetId="14" hidden="1">#REF!,#REF!</definedName>
    <definedName name="Z_179EFDCC_A1B1_11D3_8FA9_0008C7809E09_.wvu.PrintTitles" hidden="1">#REF!,#REF!</definedName>
    <definedName name="Z_179EFDCD_A1B1_11D3_8FA9_0008C7809E09_.wvu.PrintArea" localSheetId="14" hidden="1">#REF!</definedName>
    <definedName name="Z_179EFDCD_A1B1_11D3_8FA9_0008C7809E09_.wvu.PrintArea" hidden="1">#REF!</definedName>
    <definedName name="Z_179EFDCD_A1B1_11D3_8FA9_0008C7809E09_.wvu.PrintTitles" localSheetId="14" hidden="1">#REF!,#REF!</definedName>
    <definedName name="Z_179EFDCD_A1B1_11D3_8FA9_0008C7809E09_.wvu.PrintTitles" hidden="1">#REF!,#REF!</definedName>
    <definedName name="Z_179EFDCE_A1B1_11D3_8FA9_0008C7809E09_.wvu.PrintArea" localSheetId="14" hidden="1">#REF!</definedName>
    <definedName name="Z_179EFDCE_A1B1_11D3_8FA9_0008C7809E09_.wvu.PrintArea" hidden="1">#REF!</definedName>
    <definedName name="Z_179EFDCE_A1B1_11D3_8FA9_0008C7809E09_.wvu.PrintTitles" localSheetId="14" hidden="1">#REF!,#REF!</definedName>
    <definedName name="Z_179EFDCE_A1B1_11D3_8FA9_0008C7809E09_.wvu.PrintTitles" hidden="1">#REF!,#REF!</definedName>
    <definedName name="Z_179EFDCF_A1B1_11D3_8FA9_0008C7809E09_.wvu.PrintArea" localSheetId="14" hidden="1">#REF!</definedName>
    <definedName name="Z_179EFDCF_A1B1_11D3_8FA9_0008C7809E09_.wvu.PrintArea" hidden="1">#REF!</definedName>
    <definedName name="Z_179EFDCF_A1B1_11D3_8FA9_0008C7809E09_.wvu.PrintTitles" localSheetId="14" hidden="1">#REF!,#REF!</definedName>
    <definedName name="Z_179EFDCF_A1B1_11D3_8FA9_0008C7809E09_.wvu.PrintTitles" hidden="1">#REF!,#REF!</definedName>
    <definedName name="Z_179EFDD0_A1B1_11D3_8FA9_0008C7809E09_.wvu.PrintArea" localSheetId="14" hidden="1">#REF!</definedName>
    <definedName name="Z_179EFDD0_A1B1_11D3_8FA9_0008C7809E09_.wvu.PrintArea" hidden="1">#REF!</definedName>
    <definedName name="Z_179EFDD0_A1B1_11D3_8FA9_0008C7809E09_.wvu.PrintTitles" localSheetId="14" hidden="1">#REF!,#REF!</definedName>
    <definedName name="Z_179EFDD0_A1B1_11D3_8FA9_0008C7809E09_.wvu.PrintTitles" hidden="1">#REF!,#REF!</definedName>
    <definedName name="Z_179EFDD1_A1B1_11D3_8FA9_0008C7809E09_.wvu.PrintArea" localSheetId="14" hidden="1">#REF!</definedName>
    <definedName name="Z_179EFDD1_A1B1_11D3_8FA9_0008C7809E09_.wvu.PrintArea" hidden="1">#REF!</definedName>
    <definedName name="Z_179EFDD1_A1B1_11D3_8FA9_0008C7809E09_.wvu.PrintTitles" localSheetId="14" hidden="1">#REF!,#REF!</definedName>
    <definedName name="Z_179EFDD1_A1B1_11D3_8FA9_0008C7809E09_.wvu.PrintTitles" hidden="1">#REF!,#REF!</definedName>
    <definedName name="Z_179EFDD2_A1B1_11D3_8FA9_0008C7809E09_.wvu.PrintArea" localSheetId="14" hidden="1">#REF!</definedName>
    <definedName name="Z_179EFDD2_A1B1_11D3_8FA9_0008C7809E09_.wvu.PrintArea" hidden="1">#REF!</definedName>
    <definedName name="Z_179EFDD2_A1B1_11D3_8FA9_0008C7809E09_.wvu.PrintTitles" localSheetId="14" hidden="1">#REF!,#REF!</definedName>
    <definedName name="Z_179EFDD2_A1B1_11D3_8FA9_0008C7809E09_.wvu.PrintTitles" hidden="1">#REF!,#REF!</definedName>
    <definedName name="Z_179EFDD3_A1B1_11D3_8FA9_0008C7809E09_.wvu.PrintArea" localSheetId="14" hidden="1">#REF!</definedName>
    <definedName name="Z_179EFDD3_A1B1_11D3_8FA9_0008C7809E09_.wvu.PrintArea" hidden="1">#REF!</definedName>
    <definedName name="Z_179EFDD3_A1B1_11D3_8FA9_0008C7809E09_.wvu.PrintTitles" localSheetId="14" hidden="1">#REF!,#REF!</definedName>
    <definedName name="Z_179EFDD3_A1B1_11D3_8FA9_0008C7809E09_.wvu.PrintTitles" hidden="1">#REF!,#REF!</definedName>
    <definedName name="Z_179EFDD4_A1B1_11D3_8FA9_0008C7809E09_.wvu.PrintArea" localSheetId="14" hidden="1">#REF!</definedName>
    <definedName name="Z_179EFDD4_A1B1_11D3_8FA9_0008C7809E09_.wvu.PrintArea" hidden="1">#REF!</definedName>
    <definedName name="Z_179EFDD4_A1B1_11D3_8FA9_0008C7809E09_.wvu.PrintTitles" localSheetId="14" hidden="1">#REF!,#REF!</definedName>
    <definedName name="Z_179EFDD4_A1B1_11D3_8FA9_0008C7809E09_.wvu.PrintTitles" hidden="1">#REF!,#REF!</definedName>
    <definedName name="Z_179EFDD5_A1B1_11D3_8FA9_0008C7809E09_.wvu.PrintArea" localSheetId="14" hidden="1">#REF!</definedName>
    <definedName name="Z_179EFDD5_A1B1_11D3_8FA9_0008C7809E09_.wvu.PrintArea" hidden="1">#REF!</definedName>
    <definedName name="Z_179EFDD5_A1B1_11D3_8FA9_0008C7809E09_.wvu.PrintTitles" localSheetId="14" hidden="1">#REF!,#REF!</definedName>
    <definedName name="Z_179EFDD5_A1B1_11D3_8FA9_0008C7809E09_.wvu.PrintTitles" hidden="1">#REF!,#REF!</definedName>
    <definedName name="Z_179EFDD6_A1B1_11D3_8FA9_0008C7809E09_.wvu.PrintArea" localSheetId="14" hidden="1">#REF!</definedName>
    <definedName name="Z_179EFDD6_A1B1_11D3_8FA9_0008C7809E09_.wvu.PrintArea" hidden="1">#REF!</definedName>
    <definedName name="Z_179EFDD6_A1B1_11D3_8FA9_0008C7809E09_.wvu.PrintTitles" localSheetId="14" hidden="1">#REF!,#REF!</definedName>
    <definedName name="Z_179EFDD6_A1B1_11D3_8FA9_0008C7809E09_.wvu.PrintTitles" hidden="1">#REF!,#REF!</definedName>
    <definedName name="Z_179EFDD7_A1B1_11D3_8FA9_0008C7809E09_.wvu.PrintArea" localSheetId="14" hidden="1">#REF!</definedName>
    <definedName name="Z_179EFDD7_A1B1_11D3_8FA9_0008C7809E09_.wvu.PrintArea" hidden="1">#REF!</definedName>
    <definedName name="Z_179EFDD7_A1B1_11D3_8FA9_0008C7809E09_.wvu.PrintTitles" localSheetId="14" hidden="1">#REF!,#REF!</definedName>
    <definedName name="Z_179EFDD7_A1B1_11D3_8FA9_0008C7809E09_.wvu.PrintTitles" hidden="1">#REF!,#REF!</definedName>
    <definedName name="Z_179EFDD8_A1B1_11D3_8FA9_0008C7809E09_.wvu.PrintArea" localSheetId="14" hidden="1">#REF!</definedName>
    <definedName name="Z_179EFDD8_A1B1_11D3_8FA9_0008C7809E09_.wvu.PrintArea" hidden="1">#REF!</definedName>
    <definedName name="Z_179EFDD8_A1B1_11D3_8FA9_0008C7809E09_.wvu.PrintTitles" localSheetId="14" hidden="1">#REF!,#REF!</definedName>
    <definedName name="Z_179EFDD8_A1B1_11D3_8FA9_0008C7809E09_.wvu.PrintTitles" hidden="1">#REF!,#REF!</definedName>
    <definedName name="Z_179EFDD9_A1B1_11D3_8FA9_0008C7809E09_.wvu.PrintArea" localSheetId="14" hidden="1">#REF!</definedName>
    <definedName name="Z_179EFDD9_A1B1_11D3_8FA9_0008C7809E09_.wvu.PrintArea" hidden="1">#REF!</definedName>
    <definedName name="Z_179EFDD9_A1B1_11D3_8FA9_0008C7809E09_.wvu.PrintTitles" localSheetId="14" hidden="1">#REF!,#REF!</definedName>
    <definedName name="Z_179EFDD9_A1B1_11D3_8FA9_0008C7809E09_.wvu.PrintTitles" hidden="1">#REF!,#REF!</definedName>
    <definedName name="Z_179EFDDA_A1B1_11D3_8FA9_0008C7809E09_.wvu.PrintArea" localSheetId="14" hidden="1">#REF!</definedName>
    <definedName name="Z_179EFDDA_A1B1_11D3_8FA9_0008C7809E09_.wvu.PrintArea" hidden="1">#REF!</definedName>
    <definedName name="Z_179EFDDA_A1B1_11D3_8FA9_0008C7809E09_.wvu.PrintTitles" localSheetId="14" hidden="1">#REF!,#REF!</definedName>
    <definedName name="Z_179EFDDA_A1B1_11D3_8FA9_0008C7809E09_.wvu.PrintTitles" hidden="1">#REF!,#REF!</definedName>
    <definedName name="Z_179EFDDB_A1B1_11D3_8FA9_0008C7809E09_.wvu.PrintArea" localSheetId="14" hidden="1">#REF!</definedName>
    <definedName name="Z_179EFDDB_A1B1_11D3_8FA9_0008C7809E09_.wvu.PrintArea" hidden="1">#REF!</definedName>
    <definedName name="Z_179EFDDB_A1B1_11D3_8FA9_0008C7809E09_.wvu.PrintTitles" localSheetId="14" hidden="1">#REF!,#REF!</definedName>
    <definedName name="Z_179EFDDB_A1B1_11D3_8FA9_0008C7809E09_.wvu.PrintTitles" hidden="1">#REF!,#REF!</definedName>
    <definedName name="Z_179EFDDC_A1B1_11D3_8FA9_0008C7809E09_.wvu.PrintArea" localSheetId="14" hidden="1">#REF!</definedName>
    <definedName name="Z_179EFDDC_A1B1_11D3_8FA9_0008C7809E09_.wvu.PrintArea" hidden="1">#REF!</definedName>
    <definedName name="Z_179EFDDC_A1B1_11D3_8FA9_0008C7809E09_.wvu.PrintTitles" localSheetId="14" hidden="1">#REF!,#REF!</definedName>
    <definedName name="Z_179EFDDC_A1B1_11D3_8FA9_0008C7809E09_.wvu.PrintTitles" hidden="1">#REF!,#REF!</definedName>
    <definedName name="Z_179EFDDD_A1B1_11D3_8FA9_0008C7809E09_.wvu.PrintArea" localSheetId="14" hidden="1">#REF!</definedName>
    <definedName name="Z_179EFDDD_A1B1_11D3_8FA9_0008C7809E09_.wvu.PrintArea" hidden="1">#REF!</definedName>
    <definedName name="Z_179EFDDD_A1B1_11D3_8FA9_0008C7809E09_.wvu.PrintTitles" localSheetId="14" hidden="1">#REF!,#REF!</definedName>
    <definedName name="Z_179EFDDD_A1B1_11D3_8FA9_0008C7809E09_.wvu.PrintTitles" hidden="1">#REF!,#REF!</definedName>
    <definedName name="Z_179EFDDE_A1B1_11D3_8FA9_0008C7809E09_.wvu.PrintArea" localSheetId="14" hidden="1">#REF!</definedName>
    <definedName name="Z_179EFDDE_A1B1_11D3_8FA9_0008C7809E09_.wvu.PrintArea" hidden="1">#REF!</definedName>
    <definedName name="Z_179EFDDE_A1B1_11D3_8FA9_0008C7809E09_.wvu.PrintTitles" localSheetId="14" hidden="1">#REF!,#REF!</definedName>
    <definedName name="Z_179EFDDE_A1B1_11D3_8FA9_0008C7809E09_.wvu.PrintTitles" hidden="1">#REF!,#REF!</definedName>
    <definedName name="Z_179EFDDF_A1B1_11D3_8FA9_0008C7809E09_.wvu.PrintArea" localSheetId="14" hidden="1">#REF!</definedName>
    <definedName name="Z_179EFDDF_A1B1_11D3_8FA9_0008C7809E09_.wvu.PrintArea" hidden="1">#REF!</definedName>
    <definedName name="Z_179EFDDF_A1B1_11D3_8FA9_0008C7809E09_.wvu.PrintTitles" localSheetId="14" hidden="1">#REF!,#REF!</definedName>
    <definedName name="Z_179EFDDF_A1B1_11D3_8FA9_0008C7809E09_.wvu.PrintTitles" hidden="1">#REF!,#REF!</definedName>
    <definedName name="Z_179EFDE0_A1B1_11D3_8FA9_0008C7809E09_.wvu.PrintArea" localSheetId="14" hidden="1">#REF!</definedName>
    <definedName name="Z_179EFDE0_A1B1_11D3_8FA9_0008C7809E09_.wvu.PrintArea" hidden="1">#REF!</definedName>
    <definedName name="Z_179EFDE0_A1B1_11D3_8FA9_0008C7809E09_.wvu.PrintTitles" localSheetId="14" hidden="1">#REF!,#REF!</definedName>
    <definedName name="Z_179EFDE0_A1B1_11D3_8FA9_0008C7809E09_.wvu.PrintTitles" hidden="1">#REF!,#REF!</definedName>
    <definedName name="Z_179EFDE1_A1B1_11D3_8FA9_0008C7809E09_.wvu.PrintArea" localSheetId="14" hidden="1">#REF!</definedName>
    <definedName name="Z_179EFDE1_A1B1_11D3_8FA9_0008C7809E09_.wvu.PrintArea" hidden="1">#REF!</definedName>
    <definedName name="Z_179EFDE1_A1B1_11D3_8FA9_0008C7809E09_.wvu.PrintTitles" localSheetId="14" hidden="1">#REF!,#REF!</definedName>
    <definedName name="Z_179EFDE1_A1B1_11D3_8FA9_0008C7809E09_.wvu.PrintTitles" hidden="1">#REF!,#REF!</definedName>
    <definedName name="Z_179EFDE2_A1B1_11D3_8FA9_0008C7809E09_.wvu.PrintArea" localSheetId="14" hidden="1">#REF!</definedName>
    <definedName name="Z_179EFDE2_A1B1_11D3_8FA9_0008C7809E09_.wvu.PrintArea" hidden="1">#REF!</definedName>
    <definedName name="Z_179EFDE2_A1B1_11D3_8FA9_0008C7809E09_.wvu.PrintTitles" localSheetId="14" hidden="1">#REF!,#REF!</definedName>
    <definedName name="Z_179EFDE2_A1B1_11D3_8FA9_0008C7809E09_.wvu.PrintTitles" hidden="1">#REF!,#REF!</definedName>
    <definedName name="Z_179EFDE3_A1B1_11D3_8FA9_0008C7809E09_.wvu.PrintArea" localSheetId="14" hidden="1">#REF!</definedName>
    <definedName name="Z_179EFDE3_A1B1_11D3_8FA9_0008C7809E09_.wvu.PrintArea" hidden="1">#REF!</definedName>
    <definedName name="Z_179EFDE3_A1B1_11D3_8FA9_0008C7809E09_.wvu.PrintTitles" localSheetId="14" hidden="1">#REF!,#REF!</definedName>
    <definedName name="Z_179EFDE3_A1B1_11D3_8FA9_0008C7809E09_.wvu.PrintTitles" hidden="1">#REF!,#REF!</definedName>
    <definedName name="Z_179EFDE4_A1B1_11D3_8FA9_0008C7809E09_.wvu.PrintArea" localSheetId="14" hidden="1">#REF!</definedName>
    <definedName name="Z_179EFDE4_A1B1_11D3_8FA9_0008C7809E09_.wvu.PrintArea" hidden="1">#REF!</definedName>
    <definedName name="Z_179EFDE4_A1B1_11D3_8FA9_0008C7809E09_.wvu.PrintTitles" localSheetId="14" hidden="1">#REF!,#REF!</definedName>
    <definedName name="Z_179EFDE4_A1B1_11D3_8FA9_0008C7809E09_.wvu.PrintTitles" hidden="1">#REF!,#REF!</definedName>
    <definedName name="Z_179EFDE5_A1B1_11D3_8FA9_0008C7809E09_.wvu.PrintArea" localSheetId="14" hidden="1">#REF!</definedName>
    <definedName name="Z_179EFDE5_A1B1_11D3_8FA9_0008C7809E09_.wvu.PrintArea" hidden="1">#REF!</definedName>
    <definedName name="Z_179EFDE5_A1B1_11D3_8FA9_0008C7809E09_.wvu.PrintTitles" localSheetId="14" hidden="1">#REF!,#REF!</definedName>
    <definedName name="Z_179EFDE5_A1B1_11D3_8FA9_0008C7809E09_.wvu.PrintTitles" hidden="1">#REF!,#REF!</definedName>
    <definedName name="Z_179EFDE6_A1B1_11D3_8FA9_0008C7809E09_.wvu.PrintArea" localSheetId="14" hidden="1">#REF!</definedName>
    <definedName name="Z_179EFDE6_A1B1_11D3_8FA9_0008C7809E09_.wvu.PrintArea" hidden="1">#REF!</definedName>
    <definedName name="Z_179EFDE6_A1B1_11D3_8FA9_0008C7809E09_.wvu.PrintTitles" localSheetId="14" hidden="1">#REF!</definedName>
    <definedName name="Z_179EFDE6_A1B1_11D3_8FA9_0008C7809E09_.wvu.PrintTitles" hidden="1">#REF!</definedName>
    <definedName name="Z_179EFDE7_A1B1_11D3_8FA9_0008C7809E09_.wvu.PrintArea" localSheetId="14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localSheetId="14" hidden="1">#REF!,#REF!</definedName>
    <definedName name="Z_179EFDF3_A1B1_11D3_8FA9_0008C7809E09_.wvu.PrintTitles" hidden="1">#REF!,#REF!</definedName>
    <definedName name="Z_179EFDF4_A1B1_11D3_8FA9_0008C7809E09_.wvu.PrintArea" localSheetId="14" hidden="1">#REF!</definedName>
    <definedName name="Z_179EFDF4_A1B1_11D3_8FA9_0008C7809E09_.wvu.PrintArea" hidden="1">#REF!</definedName>
    <definedName name="Z_179EFDF4_A1B1_11D3_8FA9_0008C7809E09_.wvu.PrintTitles" localSheetId="14" hidden="1">#REF!,#REF!</definedName>
    <definedName name="Z_179EFDF4_A1B1_11D3_8FA9_0008C7809E09_.wvu.PrintTitles" hidden="1">#REF!,#REF!</definedName>
    <definedName name="Z_179EFDF5_A1B1_11D3_8FA9_0008C7809E09_.wvu.PrintArea" localSheetId="14" hidden="1">#REF!</definedName>
    <definedName name="Z_179EFDF5_A1B1_11D3_8FA9_0008C7809E09_.wvu.PrintArea" hidden="1">#REF!</definedName>
    <definedName name="Z_179EFDF5_A1B1_11D3_8FA9_0008C7809E09_.wvu.PrintTitles" localSheetId="14" hidden="1">#REF!,#REF!</definedName>
    <definedName name="Z_179EFDF5_A1B1_11D3_8FA9_0008C7809E09_.wvu.PrintTitles" hidden="1">#REF!,#REF!</definedName>
    <definedName name="Z_179EFDF6_A1B1_11D3_8FA9_0008C7809E09_.wvu.PrintArea" localSheetId="14" hidden="1">#REF!</definedName>
    <definedName name="Z_179EFDF6_A1B1_11D3_8FA9_0008C7809E09_.wvu.PrintArea" hidden="1">#REF!</definedName>
    <definedName name="Z_179EFDF6_A1B1_11D3_8FA9_0008C7809E09_.wvu.PrintTitles" localSheetId="14" hidden="1">#REF!,#REF!</definedName>
    <definedName name="Z_179EFDF6_A1B1_11D3_8FA9_0008C7809E09_.wvu.PrintTitles" hidden="1">#REF!,#REF!</definedName>
    <definedName name="Z_179EFDF7_A1B1_11D3_8FA9_0008C7809E09_.wvu.PrintArea" localSheetId="14" hidden="1">#REF!</definedName>
    <definedName name="Z_179EFDF7_A1B1_11D3_8FA9_0008C7809E09_.wvu.PrintArea" hidden="1">#REF!</definedName>
    <definedName name="Z_179EFDF7_A1B1_11D3_8FA9_0008C7809E09_.wvu.PrintTitles" localSheetId="14" hidden="1">#REF!,#REF!</definedName>
    <definedName name="Z_179EFDF7_A1B1_11D3_8FA9_0008C7809E09_.wvu.PrintTitles" hidden="1">#REF!,#REF!</definedName>
    <definedName name="Z_179EFDF8_A1B1_11D3_8FA9_0008C7809E09_.wvu.PrintArea" localSheetId="14" hidden="1">#REF!</definedName>
    <definedName name="Z_179EFDF8_A1B1_11D3_8FA9_0008C7809E09_.wvu.PrintArea" hidden="1">#REF!</definedName>
    <definedName name="Z_179EFDF8_A1B1_11D3_8FA9_0008C7809E09_.wvu.PrintTitles" localSheetId="14" hidden="1">#REF!,#REF!</definedName>
    <definedName name="Z_179EFDF8_A1B1_11D3_8FA9_0008C7809E09_.wvu.PrintTitles" hidden="1">#REF!,#REF!</definedName>
    <definedName name="Z_179EFDF9_A1B1_11D3_8FA9_0008C7809E09_.wvu.PrintArea" localSheetId="14" hidden="1">#REF!</definedName>
    <definedName name="Z_179EFDF9_A1B1_11D3_8FA9_0008C7809E09_.wvu.PrintArea" hidden="1">#REF!</definedName>
    <definedName name="Z_179EFDF9_A1B1_11D3_8FA9_0008C7809E09_.wvu.PrintTitles" localSheetId="14" hidden="1">#REF!,#REF!</definedName>
    <definedName name="Z_179EFDF9_A1B1_11D3_8FA9_0008C7809E09_.wvu.PrintTitles" hidden="1">#REF!,#REF!</definedName>
    <definedName name="Z_179EFDFA_A1B1_11D3_8FA9_0008C7809E09_.wvu.PrintArea" localSheetId="14" hidden="1">#REF!</definedName>
    <definedName name="Z_179EFDFA_A1B1_11D3_8FA9_0008C7809E09_.wvu.PrintArea" hidden="1">#REF!</definedName>
    <definedName name="Z_179EFDFA_A1B1_11D3_8FA9_0008C7809E09_.wvu.PrintTitles" localSheetId="14" hidden="1">#REF!,#REF!</definedName>
    <definedName name="Z_179EFDFA_A1B1_11D3_8FA9_0008C7809E09_.wvu.PrintTitles" hidden="1">#REF!,#REF!</definedName>
    <definedName name="Z_179EFDFB_A1B1_11D3_8FA9_0008C7809E09_.wvu.PrintArea" localSheetId="14" hidden="1">#REF!</definedName>
    <definedName name="Z_179EFDFB_A1B1_11D3_8FA9_0008C7809E09_.wvu.PrintArea" hidden="1">#REF!</definedName>
    <definedName name="Z_179EFDFB_A1B1_11D3_8FA9_0008C7809E09_.wvu.PrintTitles" localSheetId="14" hidden="1">#REF!,#REF!</definedName>
    <definedName name="Z_179EFDFB_A1B1_11D3_8FA9_0008C7809E09_.wvu.PrintTitles" hidden="1">#REF!,#REF!</definedName>
    <definedName name="Z_179EFDFC_A1B1_11D3_8FA9_0008C7809E09_.wvu.PrintArea" localSheetId="14" hidden="1">#REF!</definedName>
    <definedName name="Z_179EFDFC_A1B1_11D3_8FA9_0008C7809E09_.wvu.PrintArea" hidden="1">#REF!</definedName>
    <definedName name="Z_179EFDFC_A1B1_11D3_8FA9_0008C7809E09_.wvu.PrintTitles" localSheetId="14" hidden="1">#REF!,#REF!</definedName>
    <definedName name="Z_179EFDFC_A1B1_11D3_8FA9_0008C7809E09_.wvu.PrintTitles" hidden="1">#REF!,#REF!</definedName>
    <definedName name="Z_179EFDFD_A1B1_11D3_8FA9_0008C7809E09_.wvu.PrintArea" localSheetId="14" hidden="1">#REF!</definedName>
    <definedName name="Z_179EFDFD_A1B1_11D3_8FA9_0008C7809E09_.wvu.PrintArea" hidden="1">#REF!</definedName>
    <definedName name="Z_179EFDFD_A1B1_11D3_8FA9_0008C7809E09_.wvu.PrintTitles" localSheetId="14" hidden="1">#REF!,#REF!</definedName>
    <definedName name="Z_179EFDFD_A1B1_11D3_8FA9_0008C7809E09_.wvu.PrintTitles" hidden="1">#REF!,#REF!</definedName>
    <definedName name="Z_179EFDFE_A1B1_11D3_8FA9_0008C7809E09_.wvu.PrintArea" localSheetId="14" hidden="1">#REF!</definedName>
    <definedName name="Z_179EFDFE_A1B1_11D3_8FA9_0008C7809E09_.wvu.PrintArea" hidden="1">#REF!</definedName>
    <definedName name="Z_179EFDFE_A1B1_11D3_8FA9_0008C7809E09_.wvu.PrintTitles" localSheetId="14" hidden="1">#REF!,#REF!</definedName>
    <definedName name="Z_179EFDFE_A1B1_11D3_8FA9_0008C7809E09_.wvu.PrintTitles" hidden="1">#REF!,#REF!</definedName>
    <definedName name="Z_179EFDFF_A1B1_11D3_8FA9_0008C7809E09_.wvu.PrintArea" localSheetId="14" hidden="1">#REF!</definedName>
    <definedName name="Z_179EFDFF_A1B1_11D3_8FA9_0008C7809E09_.wvu.PrintArea" hidden="1">#REF!</definedName>
    <definedName name="Z_179EFDFF_A1B1_11D3_8FA9_0008C7809E09_.wvu.PrintTitles" localSheetId="14" hidden="1">#REF!,#REF!</definedName>
    <definedName name="Z_179EFDFF_A1B1_11D3_8FA9_0008C7809E09_.wvu.PrintTitles" hidden="1">#REF!,#REF!</definedName>
    <definedName name="Z_179EFE00_A1B1_11D3_8FA9_0008C7809E09_.wvu.PrintArea" localSheetId="14" hidden="1">#REF!</definedName>
    <definedName name="Z_179EFE00_A1B1_11D3_8FA9_0008C7809E09_.wvu.PrintArea" hidden="1">#REF!</definedName>
    <definedName name="Z_179EFE00_A1B1_11D3_8FA9_0008C7809E09_.wvu.PrintTitles" localSheetId="14" hidden="1">#REF!,#REF!</definedName>
    <definedName name="Z_179EFE00_A1B1_11D3_8FA9_0008C7809E09_.wvu.PrintTitles" hidden="1">#REF!,#REF!</definedName>
    <definedName name="Z_179EFE01_A1B1_11D3_8FA9_0008C7809E09_.wvu.PrintArea" localSheetId="14" hidden="1">#REF!</definedName>
    <definedName name="Z_179EFE01_A1B1_11D3_8FA9_0008C7809E09_.wvu.PrintArea" hidden="1">#REF!</definedName>
    <definedName name="Z_179EFE01_A1B1_11D3_8FA9_0008C7809E09_.wvu.PrintTitles" localSheetId="14" hidden="1">#REF!,#REF!</definedName>
    <definedName name="Z_179EFE01_A1B1_11D3_8FA9_0008C7809E09_.wvu.PrintTitles" hidden="1">#REF!,#REF!</definedName>
    <definedName name="Z_179EFE02_A1B1_11D3_8FA9_0008C7809E09_.wvu.PrintArea" localSheetId="14" hidden="1">#REF!</definedName>
    <definedName name="Z_179EFE02_A1B1_11D3_8FA9_0008C7809E09_.wvu.PrintArea" hidden="1">#REF!</definedName>
    <definedName name="Z_179EFE02_A1B1_11D3_8FA9_0008C7809E09_.wvu.PrintTitles" localSheetId="14" hidden="1">#REF!,#REF!</definedName>
    <definedName name="Z_179EFE02_A1B1_11D3_8FA9_0008C7809E09_.wvu.PrintTitles" hidden="1">#REF!,#REF!</definedName>
    <definedName name="Z_179EFE03_A1B1_11D3_8FA9_0008C7809E09_.wvu.PrintArea" localSheetId="14" hidden="1">#REF!</definedName>
    <definedName name="Z_179EFE03_A1B1_11D3_8FA9_0008C7809E09_.wvu.PrintArea" hidden="1">#REF!</definedName>
    <definedName name="Z_179EFE03_A1B1_11D3_8FA9_0008C7809E09_.wvu.PrintTitles" localSheetId="14" hidden="1">#REF!,#REF!</definedName>
    <definedName name="Z_179EFE03_A1B1_11D3_8FA9_0008C7809E09_.wvu.PrintTitles" hidden="1">#REF!,#REF!</definedName>
    <definedName name="Z_179EFE04_A1B1_11D3_8FA9_0008C7809E09_.wvu.PrintArea" localSheetId="14" hidden="1">#REF!</definedName>
    <definedName name="Z_179EFE04_A1B1_11D3_8FA9_0008C7809E09_.wvu.PrintArea" hidden="1">#REF!</definedName>
    <definedName name="Z_179EFE04_A1B1_11D3_8FA9_0008C7809E09_.wvu.PrintTitles" localSheetId="14" hidden="1">#REF!,#REF!</definedName>
    <definedName name="Z_179EFE04_A1B1_11D3_8FA9_0008C7809E09_.wvu.PrintTitles" hidden="1">#REF!,#REF!</definedName>
    <definedName name="Z_179EFE05_A1B1_11D3_8FA9_0008C7809E09_.wvu.PrintArea" localSheetId="14" hidden="1">#REF!</definedName>
    <definedName name="Z_179EFE05_A1B1_11D3_8FA9_0008C7809E09_.wvu.PrintArea" hidden="1">#REF!</definedName>
    <definedName name="Z_179EFE05_A1B1_11D3_8FA9_0008C7809E09_.wvu.PrintTitles" localSheetId="14" hidden="1">#REF!,#REF!</definedName>
    <definedName name="Z_179EFE05_A1B1_11D3_8FA9_0008C7809E09_.wvu.PrintTitles" hidden="1">#REF!,#REF!</definedName>
    <definedName name="Z_179EFE06_A1B1_11D3_8FA9_0008C7809E09_.wvu.PrintArea" localSheetId="14" hidden="1">#REF!</definedName>
    <definedName name="Z_179EFE06_A1B1_11D3_8FA9_0008C7809E09_.wvu.PrintArea" hidden="1">#REF!</definedName>
    <definedName name="Z_179EFE06_A1B1_11D3_8FA9_0008C7809E09_.wvu.PrintTitles" localSheetId="14" hidden="1">#REF!,#REF!</definedName>
    <definedName name="Z_179EFE06_A1B1_11D3_8FA9_0008C7809E09_.wvu.PrintTitles" hidden="1">#REF!,#REF!</definedName>
    <definedName name="Z_179EFE07_A1B1_11D3_8FA9_0008C7809E09_.wvu.PrintArea" localSheetId="14" hidden="1">#REF!</definedName>
    <definedName name="Z_179EFE07_A1B1_11D3_8FA9_0008C7809E09_.wvu.PrintArea" hidden="1">#REF!</definedName>
    <definedName name="Z_179EFE07_A1B1_11D3_8FA9_0008C7809E09_.wvu.PrintTitles" localSheetId="14" hidden="1">#REF!,#REF!</definedName>
    <definedName name="Z_179EFE07_A1B1_11D3_8FA9_0008C7809E09_.wvu.PrintTitles" hidden="1">#REF!,#REF!</definedName>
    <definedName name="Z_179EFE08_A1B1_11D3_8FA9_0008C7809E09_.wvu.PrintArea" localSheetId="14" hidden="1">#REF!</definedName>
    <definedName name="Z_179EFE08_A1B1_11D3_8FA9_0008C7809E09_.wvu.PrintArea" hidden="1">#REF!</definedName>
    <definedName name="Z_179EFE08_A1B1_11D3_8FA9_0008C7809E09_.wvu.PrintTitles" localSheetId="14" hidden="1">#REF!,#REF!</definedName>
    <definedName name="Z_179EFE08_A1B1_11D3_8FA9_0008C7809E09_.wvu.PrintTitles" hidden="1">#REF!,#REF!</definedName>
    <definedName name="Z_179EFE09_A1B1_11D3_8FA9_0008C7809E09_.wvu.PrintArea" localSheetId="14" hidden="1">#REF!</definedName>
    <definedName name="Z_179EFE09_A1B1_11D3_8FA9_0008C7809E09_.wvu.PrintArea" hidden="1">#REF!</definedName>
    <definedName name="Z_179EFE09_A1B1_11D3_8FA9_0008C7809E09_.wvu.PrintTitles" localSheetId="14" hidden="1">#REF!,#REF!</definedName>
    <definedName name="Z_179EFE09_A1B1_11D3_8FA9_0008C7809E09_.wvu.PrintTitles" hidden="1">#REF!,#REF!</definedName>
    <definedName name="Z_179EFE0A_A1B1_11D3_8FA9_0008C7809E09_.wvu.PrintArea" localSheetId="14" hidden="1">#REF!</definedName>
    <definedName name="Z_179EFE0A_A1B1_11D3_8FA9_0008C7809E09_.wvu.PrintArea" hidden="1">#REF!</definedName>
    <definedName name="Z_179EFE0A_A1B1_11D3_8FA9_0008C7809E09_.wvu.PrintTitles" localSheetId="14" hidden="1">#REF!,#REF!</definedName>
    <definedName name="Z_179EFE0A_A1B1_11D3_8FA9_0008C7809E09_.wvu.PrintTitles" hidden="1">#REF!,#REF!</definedName>
    <definedName name="Z_179EFE0B_A1B1_11D3_8FA9_0008C7809E09_.wvu.PrintArea" localSheetId="14" hidden="1">#REF!</definedName>
    <definedName name="Z_179EFE0B_A1B1_11D3_8FA9_0008C7809E09_.wvu.PrintArea" hidden="1">#REF!</definedName>
    <definedName name="Z_179EFE0B_A1B1_11D3_8FA9_0008C7809E09_.wvu.PrintTitles" localSheetId="14" hidden="1">#REF!,#REF!</definedName>
    <definedName name="Z_179EFE0B_A1B1_11D3_8FA9_0008C7809E09_.wvu.PrintTitles" hidden="1">#REF!,#REF!</definedName>
    <definedName name="Z_179EFE0C_A1B1_11D3_8FA9_0008C7809E09_.wvu.PrintArea" localSheetId="14" hidden="1">#REF!</definedName>
    <definedName name="Z_179EFE0C_A1B1_11D3_8FA9_0008C7809E09_.wvu.PrintArea" hidden="1">#REF!</definedName>
    <definedName name="Z_179EFE0C_A1B1_11D3_8FA9_0008C7809E09_.wvu.PrintTitles" localSheetId="14" hidden="1">#REF!,#REF!</definedName>
    <definedName name="Z_179EFE0C_A1B1_11D3_8FA9_0008C7809E09_.wvu.PrintTitles" hidden="1">#REF!,#REF!</definedName>
    <definedName name="Z_179EFE0D_A1B1_11D3_8FA9_0008C7809E09_.wvu.PrintArea" localSheetId="14" hidden="1">#REF!</definedName>
    <definedName name="Z_179EFE0D_A1B1_11D3_8FA9_0008C7809E09_.wvu.PrintArea" hidden="1">#REF!</definedName>
    <definedName name="Z_179EFE0D_A1B1_11D3_8FA9_0008C7809E09_.wvu.PrintTitles" localSheetId="14" hidden="1">#REF!,#REF!</definedName>
    <definedName name="Z_179EFE0D_A1B1_11D3_8FA9_0008C7809E09_.wvu.PrintTitles" hidden="1">#REF!,#REF!</definedName>
    <definedName name="Z_179EFE0E_A1B1_11D3_8FA9_0008C7809E09_.wvu.PrintArea" localSheetId="14" hidden="1">#REF!</definedName>
    <definedName name="Z_179EFE0E_A1B1_11D3_8FA9_0008C7809E09_.wvu.PrintArea" hidden="1">#REF!</definedName>
    <definedName name="Z_179EFE0E_A1B1_11D3_8FA9_0008C7809E09_.wvu.PrintTitles" localSheetId="14" hidden="1">#REF!,#REF!</definedName>
    <definedName name="Z_179EFE0E_A1B1_11D3_8FA9_0008C7809E09_.wvu.PrintTitles" hidden="1">#REF!,#REF!</definedName>
    <definedName name="Z_179EFE0F_A1B1_11D3_8FA9_0008C7809E09_.wvu.PrintArea" localSheetId="14" hidden="1">#REF!</definedName>
    <definedName name="Z_179EFE0F_A1B1_11D3_8FA9_0008C7809E09_.wvu.PrintArea" hidden="1">#REF!</definedName>
    <definedName name="Z_179EFE0F_A1B1_11D3_8FA9_0008C7809E09_.wvu.PrintTitles" localSheetId="14" hidden="1">#REF!,#REF!</definedName>
    <definedName name="Z_179EFE0F_A1B1_11D3_8FA9_0008C7809E09_.wvu.PrintTitles" hidden="1">#REF!,#REF!</definedName>
    <definedName name="Z_179EFE10_A1B1_11D3_8FA9_0008C7809E09_.wvu.PrintArea" localSheetId="14" hidden="1">#REF!</definedName>
    <definedName name="Z_179EFE10_A1B1_11D3_8FA9_0008C7809E09_.wvu.PrintArea" hidden="1">#REF!</definedName>
    <definedName name="Z_179EFE10_A1B1_11D3_8FA9_0008C7809E09_.wvu.PrintTitles" localSheetId="14" hidden="1">#REF!,#REF!</definedName>
    <definedName name="Z_179EFE10_A1B1_11D3_8FA9_0008C7809E09_.wvu.PrintTitles" hidden="1">#REF!,#REF!</definedName>
    <definedName name="Z_179EFE11_A1B1_11D3_8FA9_0008C7809E09_.wvu.PrintArea" localSheetId="14" hidden="1">#REF!</definedName>
    <definedName name="Z_179EFE11_A1B1_11D3_8FA9_0008C7809E09_.wvu.PrintArea" hidden="1">#REF!</definedName>
    <definedName name="Z_179EFE11_A1B1_11D3_8FA9_0008C7809E09_.wvu.PrintTitles" localSheetId="14" hidden="1">#REF!,#REF!</definedName>
    <definedName name="Z_179EFE11_A1B1_11D3_8FA9_0008C7809E09_.wvu.PrintTitles" hidden="1">#REF!,#REF!</definedName>
    <definedName name="Z_179EFE12_A1B1_11D3_8FA9_0008C7809E09_.wvu.PrintArea" localSheetId="14" hidden="1">#REF!</definedName>
    <definedName name="Z_179EFE12_A1B1_11D3_8FA9_0008C7809E09_.wvu.PrintArea" hidden="1">#REF!</definedName>
    <definedName name="Z_179EFE12_A1B1_11D3_8FA9_0008C7809E09_.wvu.PrintTitles" localSheetId="14" hidden="1">#REF!,#REF!</definedName>
    <definedName name="Z_179EFE12_A1B1_11D3_8FA9_0008C7809E09_.wvu.PrintTitles" hidden="1">#REF!,#REF!</definedName>
    <definedName name="Z_179EFE13_A1B1_11D3_8FA9_0008C7809E09_.wvu.PrintArea" localSheetId="14" hidden="1">#REF!</definedName>
    <definedName name="Z_179EFE13_A1B1_11D3_8FA9_0008C7809E09_.wvu.PrintArea" hidden="1">#REF!</definedName>
    <definedName name="Z_179EFE13_A1B1_11D3_8FA9_0008C7809E09_.wvu.PrintTitles" localSheetId="14" hidden="1">#REF!,#REF!</definedName>
    <definedName name="Z_179EFE13_A1B1_11D3_8FA9_0008C7809E09_.wvu.PrintTitles" hidden="1">#REF!,#REF!</definedName>
    <definedName name="Z_179EFE14_A1B1_11D3_8FA9_0008C7809E09_.wvu.PrintArea" localSheetId="14" hidden="1">#REF!</definedName>
    <definedName name="Z_179EFE14_A1B1_11D3_8FA9_0008C7809E09_.wvu.PrintArea" hidden="1">#REF!</definedName>
    <definedName name="Z_179EFE14_A1B1_11D3_8FA9_0008C7809E09_.wvu.PrintTitles" localSheetId="14" hidden="1">#REF!,#REF!</definedName>
    <definedName name="Z_179EFE14_A1B1_11D3_8FA9_0008C7809E09_.wvu.PrintTitles" hidden="1">#REF!,#REF!</definedName>
    <definedName name="Z_179EFE15_A1B1_11D3_8FA9_0008C7809E09_.wvu.PrintArea" localSheetId="14" hidden="1">#REF!</definedName>
    <definedName name="Z_179EFE15_A1B1_11D3_8FA9_0008C7809E09_.wvu.PrintArea" hidden="1">#REF!</definedName>
    <definedName name="Z_179EFE15_A1B1_11D3_8FA9_0008C7809E09_.wvu.PrintTitles" localSheetId="14" hidden="1">#REF!,#REF!</definedName>
    <definedName name="Z_179EFE15_A1B1_11D3_8FA9_0008C7809E09_.wvu.PrintTitles" hidden="1">#REF!,#REF!</definedName>
    <definedName name="Z_179EFE16_A1B1_11D3_8FA9_0008C7809E09_.wvu.PrintArea" localSheetId="14" hidden="1">#REF!</definedName>
    <definedName name="Z_179EFE16_A1B1_11D3_8FA9_0008C7809E09_.wvu.PrintArea" hidden="1">#REF!</definedName>
    <definedName name="Z_179EFE16_A1B1_11D3_8FA9_0008C7809E09_.wvu.PrintTitles" localSheetId="14" hidden="1">#REF!,#REF!</definedName>
    <definedName name="Z_179EFE16_A1B1_11D3_8FA9_0008C7809E09_.wvu.PrintTitles" hidden="1">#REF!,#REF!</definedName>
    <definedName name="Z_179EFE17_A1B1_11D3_8FA9_0008C7809E09_.wvu.PrintArea" localSheetId="14" hidden="1">#REF!</definedName>
    <definedName name="Z_179EFE17_A1B1_11D3_8FA9_0008C7809E09_.wvu.PrintArea" hidden="1">#REF!</definedName>
    <definedName name="Z_179EFE17_A1B1_11D3_8FA9_0008C7809E09_.wvu.PrintTitles" localSheetId="14" hidden="1">#REF!,#REF!</definedName>
    <definedName name="Z_179EFE17_A1B1_11D3_8FA9_0008C7809E09_.wvu.PrintTitles" hidden="1">#REF!,#REF!</definedName>
    <definedName name="Z_179EFE18_A1B1_11D3_8FA9_0008C7809E09_.wvu.PrintArea" localSheetId="14" hidden="1">#REF!</definedName>
    <definedName name="Z_179EFE18_A1B1_11D3_8FA9_0008C7809E09_.wvu.PrintArea" hidden="1">#REF!</definedName>
    <definedName name="Z_179EFE18_A1B1_11D3_8FA9_0008C7809E09_.wvu.PrintTitles" localSheetId="14" hidden="1">#REF!,#REF!</definedName>
    <definedName name="Z_179EFE18_A1B1_11D3_8FA9_0008C7809E09_.wvu.PrintTitles" hidden="1">#REF!,#REF!</definedName>
    <definedName name="Z_179EFE19_A1B1_11D3_8FA9_0008C7809E09_.wvu.PrintArea" localSheetId="14" hidden="1">#REF!</definedName>
    <definedName name="Z_179EFE19_A1B1_11D3_8FA9_0008C7809E09_.wvu.PrintArea" hidden="1">#REF!</definedName>
    <definedName name="Z_179EFE19_A1B1_11D3_8FA9_0008C7809E09_.wvu.PrintTitles" localSheetId="14" hidden="1">#REF!,#REF!</definedName>
    <definedName name="Z_179EFE19_A1B1_11D3_8FA9_0008C7809E09_.wvu.PrintTitles" hidden="1">#REF!,#REF!</definedName>
    <definedName name="Z_179EFE1A_A1B1_11D3_8FA9_0008C7809E09_.wvu.PrintArea" localSheetId="14" hidden="1">#REF!</definedName>
    <definedName name="Z_179EFE1A_A1B1_11D3_8FA9_0008C7809E09_.wvu.PrintArea" hidden="1">#REF!</definedName>
    <definedName name="Z_179EFE1A_A1B1_11D3_8FA9_0008C7809E09_.wvu.PrintTitles" localSheetId="14" hidden="1">#REF!,#REF!</definedName>
    <definedName name="Z_179EFE1A_A1B1_11D3_8FA9_0008C7809E09_.wvu.PrintTitles" hidden="1">#REF!,#REF!</definedName>
    <definedName name="Z_179EFE1B_A1B1_11D3_8FA9_0008C7809E09_.wvu.PrintArea" localSheetId="14" hidden="1">#REF!</definedName>
    <definedName name="Z_179EFE1B_A1B1_11D3_8FA9_0008C7809E09_.wvu.PrintArea" hidden="1">#REF!</definedName>
    <definedName name="Z_179EFE1B_A1B1_11D3_8FA9_0008C7809E09_.wvu.PrintTitles" localSheetId="14" hidden="1">#REF!,#REF!</definedName>
    <definedName name="Z_179EFE1B_A1B1_11D3_8FA9_0008C7809E09_.wvu.PrintTitles" hidden="1">#REF!,#REF!</definedName>
    <definedName name="Z_179EFE1C_A1B1_11D3_8FA9_0008C7809E09_.wvu.PrintArea" localSheetId="14" hidden="1">#REF!</definedName>
    <definedName name="Z_179EFE1C_A1B1_11D3_8FA9_0008C7809E09_.wvu.PrintArea" hidden="1">#REF!</definedName>
    <definedName name="Z_179EFE1C_A1B1_11D3_8FA9_0008C7809E09_.wvu.PrintTitles" localSheetId="14" hidden="1">#REF!,#REF!</definedName>
    <definedName name="Z_179EFE1C_A1B1_11D3_8FA9_0008C7809E09_.wvu.PrintTitles" hidden="1">#REF!,#REF!</definedName>
    <definedName name="Z_179EFE1D_A1B1_11D3_8FA9_0008C7809E09_.wvu.PrintArea" localSheetId="14" hidden="1">#REF!</definedName>
    <definedName name="Z_179EFE1D_A1B1_11D3_8FA9_0008C7809E09_.wvu.PrintArea" hidden="1">#REF!</definedName>
    <definedName name="Z_179EFE1D_A1B1_11D3_8FA9_0008C7809E09_.wvu.PrintTitles" localSheetId="14" hidden="1">#REF!,#REF!</definedName>
    <definedName name="Z_179EFE1D_A1B1_11D3_8FA9_0008C7809E09_.wvu.PrintTitles" hidden="1">#REF!,#REF!</definedName>
    <definedName name="Z_179EFE1E_A1B1_11D3_8FA9_0008C7809E09_.wvu.PrintArea" localSheetId="14" hidden="1">#REF!</definedName>
    <definedName name="Z_179EFE1E_A1B1_11D3_8FA9_0008C7809E09_.wvu.PrintArea" hidden="1">#REF!</definedName>
    <definedName name="Z_179EFE1E_A1B1_11D3_8FA9_0008C7809E09_.wvu.PrintTitles" localSheetId="14" hidden="1">#REF!,#REF!</definedName>
    <definedName name="Z_179EFE1E_A1B1_11D3_8FA9_0008C7809E09_.wvu.PrintTitles" hidden="1">#REF!,#REF!</definedName>
    <definedName name="Z_179EFE1F_A1B1_11D3_8FA9_0008C7809E09_.wvu.PrintArea" localSheetId="14" hidden="1">#REF!</definedName>
    <definedName name="Z_179EFE1F_A1B1_11D3_8FA9_0008C7809E09_.wvu.PrintArea" hidden="1">#REF!</definedName>
    <definedName name="Z_179EFE1F_A1B1_11D3_8FA9_0008C7809E09_.wvu.PrintTitles" localSheetId="14" hidden="1">#REF!,#REF!</definedName>
    <definedName name="Z_179EFE1F_A1B1_11D3_8FA9_0008C7809E09_.wvu.PrintTitles" hidden="1">#REF!,#REF!</definedName>
    <definedName name="Z_179EFE20_A1B1_11D3_8FA9_0008C7809E09_.wvu.PrintArea" localSheetId="14" hidden="1">#REF!</definedName>
    <definedName name="Z_179EFE20_A1B1_11D3_8FA9_0008C7809E09_.wvu.PrintArea" hidden="1">#REF!</definedName>
    <definedName name="Z_179EFE20_A1B1_11D3_8FA9_0008C7809E09_.wvu.PrintTitles" localSheetId="14" hidden="1">#REF!,#REF!</definedName>
    <definedName name="Z_179EFE20_A1B1_11D3_8FA9_0008C7809E09_.wvu.PrintTitles" hidden="1">#REF!,#REF!</definedName>
    <definedName name="Z_179EFE21_A1B1_11D3_8FA9_0008C7809E09_.wvu.PrintArea" localSheetId="14" hidden="1">#REF!</definedName>
    <definedName name="Z_179EFE21_A1B1_11D3_8FA9_0008C7809E09_.wvu.PrintArea" hidden="1">#REF!</definedName>
    <definedName name="Z_179EFE21_A1B1_11D3_8FA9_0008C7809E09_.wvu.PrintTitles" localSheetId="14" hidden="1">#REF!,#REF!</definedName>
    <definedName name="Z_179EFE21_A1B1_11D3_8FA9_0008C7809E09_.wvu.PrintTitles" hidden="1">#REF!,#REF!</definedName>
    <definedName name="Z_179EFE22_A1B1_11D3_8FA9_0008C7809E09_.wvu.PrintArea" localSheetId="14" hidden="1">#REF!</definedName>
    <definedName name="Z_179EFE22_A1B1_11D3_8FA9_0008C7809E09_.wvu.PrintArea" hidden="1">#REF!</definedName>
    <definedName name="Z_179EFE22_A1B1_11D3_8FA9_0008C7809E09_.wvu.PrintTitles" localSheetId="14" hidden="1">#REF!,#REF!</definedName>
    <definedName name="Z_179EFE22_A1B1_11D3_8FA9_0008C7809E09_.wvu.PrintTitles" hidden="1">#REF!,#REF!</definedName>
    <definedName name="Z_179EFE23_A1B1_11D3_8FA9_0008C7809E09_.wvu.PrintArea" localSheetId="14" hidden="1">#REF!</definedName>
    <definedName name="Z_179EFE23_A1B1_11D3_8FA9_0008C7809E09_.wvu.PrintArea" hidden="1">#REF!</definedName>
    <definedName name="Z_179EFE23_A1B1_11D3_8FA9_0008C7809E09_.wvu.PrintTitles" localSheetId="14" hidden="1">#REF!,#REF!</definedName>
    <definedName name="Z_179EFE23_A1B1_11D3_8FA9_0008C7809E09_.wvu.PrintTitles" hidden="1">#REF!,#REF!</definedName>
    <definedName name="Z_179EFE24_A1B1_11D3_8FA9_0008C7809E09_.wvu.PrintArea" localSheetId="14" hidden="1">#REF!</definedName>
    <definedName name="Z_179EFE24_A1B1_11D3_8FA9_0008C7809E09_.wvu.PrintArea" hidden="1">#REF!</definedName>
    <definedName name="Z_179EFE24_A1B1_11D3_8FA9_0008C7809E09_.wvu.PrintTitles" localSheetId="14" hidden="1">#REF!,#REF!</definedName>
    <definedName name="Z_179EFE24_A1B1_11D3_8FA9_0008C7809E09_.wvu.PrintTitles" hidden="1">#REF!,#REF!</definedName>
    <definedName name="Z_179EFE25_A1B1_11D3_8FA9_0008C7809E09_.wvu.PrintArea" localSheetId="14" hidden="1">#REF!</definedName>
    <definedName name="Z_179EFE25_A1B1_11D3_8FA9_0008C7809E09_.wvu.PrintArea" hidden="1">#REF!</definedName>
    <definedName name="Z_179EFE25_A1B1_11D3_8FA9_0008C7809E09_.wvu.PrintTitles" localSheetId="14" hidden="1">#REF!,#REF!</definedName>
    <definedName name="Z_179EFE25_A1B1_11D3_8FA9_0008C7809E09_.wvu.PrintTitles" hidden="1">#REF!,#REF!</definedName>
    <definedName name="Z_179EFE26_A1B1_11D3_8FA9_0008C7809E09_.wvu.PrintArea" localSheetId="14" hidden="1">#REF!</definedName>
    <definedName name="Z_179EFE26_A1B1_11D3_8FA9_0008C7809E09_.wvu.PrintArea" hidden="1">#REF!</definedName>
    <definedName name="Z_179EFE26_A1B1_11D3_8FA9_0008C7809E09_.wvu.PrintTitles" localSheetId="14" hidden="1">#REF!,#REF!</definedName>
    <definedName name="Z_179EFE26_A1B1_11D3_8FA9_0008C7809E09_.wvu.PrintTitles" hidden="1">#REF!,#REF!</definedName>
    <definedName name="Z_179EFE27_A1B1_11D3_8FA9_0008C7809E09_.wvu.PrintArea" localSheetId="14" hidden="1">#REF!</definedName>
    <definedName name="Z_179EFE27_A1B1_11D3_8FA9_0008C7809E09_.wvu.PrintArea" hidden="1">#REF!</definedName>
    <definedName name="Z_179EFE27_A1B1_11D3_8FA9_0008C7809E09_.wvu.PrintTitles" localSheetId="14" hidden="1">#REF!,#REF!</definedName>
    <definedName name="Z_179EFE27_A1B1_11D3_8FA9_0008C7809E09_.wvu.PrintTitles" hidden="1">#REF!,#REF!</definedName>
    <definedName name="Z_179EFE28_A1B1_11D3_8FA9_0008C7809E09_.wvu.PrintArea" localSheetId="14" hidden="1">#REF!</definedName>
    <definedName name="Z_179EFE28_A1B1_11D3_8FA9_0008C7809E09_.wvu.PrintArea" hidden="1">#REF!</definedName>
    <definedName name="Z_179EFE28_A1B1_11D3_8FA9_0008C7809E09_.wvu.PrintTitles" localSheetId="14" hidden="1">#REF!,#REF!</definedName>
    <definedName name="Z_179EFE28_A1B1_11D3_8FA9_0008C7809E09_.wvu.PrintTitles" hidden="1">#REF!,#REF!</definedName>
    <definedName name="Z_179EFE29_A1B1_11D3_8FA9_0008C7809E09_.wvu.PrintArea" localSheetId="14" hidden="1">#REF!</definedName>
    <definedName name="Z_179EFE29_A1B1_11D3_8FA9_0008C7809E09_.wvu.PrintArea" hidden="1">#REF!</definedName>
    <definedName name="Z_179EFE29_A1B1_11D3_8FA9_0008C7809E09_.wvu.PrintTitles" localSheetId="14" hidden="1">#REF!,#REF!</definedName>
    <definedName name="Z_179EFE29_A1B1_11D3_8FA9_0008C7809E09_.wvu.PrintTitles" hidden="1">#REF!,#REF!</definedName>
    <definedName name="Z_179EFE2A_A1B1_11D3_8FA9_0008C7809E09_.wvu.PrintArea" localSheetId="14" hidden="1">#REF!</definedName>
    <definedName name="Z_179EFE2A_A1B1_11D3_8FA9_0008C7809E09_.wvu.PrintArea" hidden="1">#REF!</definedName>
    <definedName name="Z_179EFE2A_A1B1_11D3_8FA9_0008C7809E09_.wvu.PrintTitles" localSheetId="14" hidden="1">#REF!,#REF!</definedName>
    <definedName name="Z_179EFE2A_A1B1_11D3_8FA9_0008C7809E09_.wvu.PrintTitles" hidden="1">#REF!,#REF!</definedName>
    <definedName name="Z_179EFE2B_A1B1_11D3_8FA9_0008C7809E09_.wvu.PrintArea" localSheetId="14" hidden="1">#REF!</definedName>
    <definedName name="Z_179EFE2B_A1B1_11D3_8FA9_0008C7809E09_.wvu.PrintArea" hidden="1">#REF!</definedName>
    <definedName name="Z_179EFE2B_A1B1_11D3_8FA9_0008C7809E09_.wvu.PrintTitles" localSheetId="14" hidden="1">#REF!,#REF!</definedName>
    <definedName name="Z_179EFE2B_A1B1_11D3_8FA9_0008C7809E09_.wvu.PrintTitles" hidden="1">#REF!,#REF!</definedName>
    <definedName name="Z_179EFE2C_A1B1_11D3_8FA9_0008C7809E09_.wvu.PrintArea" localSheetId="14" hidden="1">#REF!</definedName>
    <definedName name="Z_179EFE2C_A1B1_11D3_8FA9_0008C7809E09_.wvu.PrintArea" hidden="1">#REF!</definedName>
    <definedName name="Z_179EFE2C_A1B1_11D3_8FA9_0008C7809E09_.wvu.PrintTitles" localSheetId="14" hidden="1">#REF!,#REF!</definedName>
    <definedName name="Z_179EFE2C_A1B1_11D3_8FA9_0008C7809E09_.wvu.PrintTitles" hidden="1">#REF!,#REF!</definedName>
    <definedName name="Z_179EFE2D_A1B1_11D3_8FA9_0008C7809E09_.wvu.PrintArea" localSheetId="14" hidden="1">#REF!</definedName>
    <definedName name="Z_179EFE2D_A1B1_11D3_8FA9_0008C7809E09_.wvu.PrintArea" hidden="1">#REF!</definedName>
    <definedName name="Z_179EFE2D_A1B1_11D3_8FA9_0008C7809E09_.wvu.PrintTitles" localSheetId="14" hidden="1">#REF!,#REF!</definedName>
    <definedName name="Z_179EFE2D_A1B1_11D3_8FA9_0008C7809E09_.wvu.PrintTitles" hidden="1">#REF!,#REF!</definedName>
    <definedName name="Z_179EFE2E_A1B1_11D3_8FA9_0008C7809E09_.wvu.PrintArea" localSheetId="14" hidden="1">#REF!</definedName>
    <definedName name="Z_179EFE2E_A1B1_11D3_8FA9_0008C7809E09_.wvu.PrintArea" hidden="1">#REF!</definedName>
    <definedName name="Z_179EFE2E_A1B1_11D3_8FA9_0008C7809E09_.wvu.PrintTitles" localSheetId="14" hidden="1">#REF!,#REF!</definedName>
    <definedName name="Z_179EFE2E_A1B1_11D3_8FA9_0008C7809E09_.wvu.PrintTitles" hidden="1">#REF!,#REF!</definedName>
    <definedName name="Z_179EFE2F_A1B1_11D3_8FA9_0008C7809E09_.wvu.PrintArea" localSheetId="14" hidden="1">#REF!</definedName>
    <definedName name="Z_179EFE2F_A1B1_11D3_8FA9_0008C7809E09_.wvu.PrintArea" hidden="1">#REF!</definedName>
    <definedName name="Z_179EFE2F_A1B1_11D3_8FA9_0008C7809E09_.wvu.PrintTitles" localSheetId="14" hidden="1">#REF!</definedName>
    <definedName name="Z_179EFE2F_A1B1_11D3_8FA9_0008C7809E09_.wvu.PrintTitles" hidden="1">#REF!</definedName>
    <definedName name="Z_179EFE30_A1B1_11D3_8FA9_0008C7809E09_.wvu.PrintArea" localSheetId="14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localSheetId="14" hidden="1">#REF!,#REF!</definedName>
    <definedName name="Z_179EFE3C_A1B1_11D3_8FA9_0008C7809E09_.wvu.PrintTitles" hidden="1">#REF!,#REF!</definedName>
    <definedName name="Z_179EFE3D_A1B1_11D3_8FA9_0008C7809E09_.wvu.PrintArea" localSheetId="14" hidden="1">#REF!</definedName>
    <definedName name="Z_179EFE3D_A1B1_11D3_8FA9_0008C7809E09_.wvu.PrintArea" hidden="1">#REF!</definedName>
    <definedName name="Z_179EFE3D_A1B1_11D3_8FA9_0008C7809E09_.wvu.PrintTitles" localSheetId="14" hidden="1">#REF!,#REF!</definedName>
    <definedName name="Z_179EFE3D_A1B1_11D3_8FA9_0008C7809E09_.wvu.PrintTitles" hidden="1">#REF!,#REF!</definedName>
    <definedName name="Z_179EFE3E_A1B1_11D3_8FA9_0008C7809E09_.wvu.PrintArea" localSheetId="14" hidden="1">#REF!</definedName>
    <definedName name="Z_179EFE3E_A1B1_11D3_8FA9_0008C7809E09_.wvu.PrintArea" hidden="1">#REF!</definedName>
    <definedName name="Z_179EFE3E_A1B1_11D3_8FA9_0008C7809E09_.wvu.PrintTitles" localSheetId="14" hidden="1">#REF!,#REF!</definedName>
    <definedName name="Z_179EFE3E_A1B1_11D3_8FA9_0008C7809E09_.wvu.PrintTitles" hidden="1">#REF!,#REF!</definedName>
    <definedName name="Z_179EFE3F_A1B1_11D3_8FA9_0008C7809E09_.wvu.PrintArea" localSheetId="14" hidden="1">#REF!</definedName>
    <definedName name="Z_179EFE3F_A1B1_11D3_8FA9_0008C7809E09_.wvu.PrintArea" hidden="1">#REF!</definedName>
    <definedName name="Z_179EFE3F_A1B1_11D3_8FA9_0008C7809E09_.wvu.PrintTitles" localSheetId="14" hidden="1">#REF!,#REF!</definedName>
    <definedName name="Z_179EFE3F_A1B1_11D3_8FA9_0008C7809E09_.wvu.PrintTitles" hidden="1">#REF!,#REF!</definedName>
    <definedName name="Z_179EFE40_A1B1_11D3_8FA9_0008C7809E09_.wvu.PrintArea" localSheetId="14" hidden="1">#REF!</definedName>
    <definedName name="Z_179EFE40_A1B1_11D3_8FA9_0008C7809E09_.wvu.PrintArea" hidden="1">#REF!</definedName>
    <definedName name="Z_179EFE40_A1B1_11D3_8FA9_0008C7809E09_.wvu.PrintTitles" localSheetId="14" hidden="1">#REF!,#REF!</definedName>
    <definedName name="Z_179EFE40_A1B1_11D3_8FA9_0008C7809E09_.wvu.PrintTitles" hidden="1">#REF!,#REF!</definedName>
    <definedName name="Z_179EFE41_A1B1_11D3_8FA9_0008C7809E09_.wvu.PrintArea" localSheetId="14" hidden="1">#REF!</definedName>
    <definedName name="Z_179EFE41_A1B1_11D3_8FA9_0008C7809E09_.wvu.PrintArea" hidden="1">#REF!</definedName>
    <definedName name="Z_179EFE41_A1B1_11D3_8FA9_0008C7809E09_.wvu.PrintTitles" localSheetId="14" hidden="1">#REF!,#REF!</definedName>
    <definedName name="Z_179EFE41_A1B1_11D3_8FA9_0008C7809E09_.wvu.PrintTitles" hidden="1">#REF!,#REF!</definedName>
    <definedName name="Z_179EFE42_A1B1_11D3_8FA9_0008C7809E09_.wvu.PrintArea" localSheetId="14" hidden="1">#REF!</definedName>
    <definedName name="Z_179EFE42_A1B1_11D3_8FA9_0008C7809E09_.wvu.PrintArea" hidden="1">#REF!</definedName>
    <definedName name="Z_179EFE42_A1B1_11D3_8FA9_0008C7809E09_.wvu.PrintTitles" localSheetId="14" hidden="1">#REF!,#REF!</definedName>
    <definedName name="Z_179EFE42_A1B1_11D3_8FA9_0008C7809E09_.wvu.PrintTitles" hidden="1">#REF!,#REF!</definedName>
    <definedName name="Z_179EFE43_A1B1_11D3_8FA9_0008C7809E09_.wvu.PrintArea" localSheetId="14" hidden="1">#REF!</definedName>
    <definedName name="Z_179EFE43_A1B1_11D3_8FA9_0008C7809E09_.wvu.PrintArea" hidden="1">#REF!</definedName>
    <definedName name="Z_179EFE43_A1B1_11D3_8FA9_0008C7809E09_.wvu.PrintTitles" localSheetId="14" hidden="1">#REF!,#REF!</definedName>
    <definedName name="Z_179EFE43_A1B1_11D3_8FA9_0008C7809E09_.wvu.PrintTitles" hidden="1">#REF!,#REF!</definedName>
    <definedName name="Z_179EFE44_A1B1_11D3_8FA9_0008C7809E09_.wvu.PrintArea" localSheetId="14" hidden="1">#REF!</definedName>
    <definedName name="Z_179EFE44_A1B1_11D3_8FA9_0008C7809E09_.wvu.PrintArea" hidden="1">#REF!</definedName>
    <definedName name="Z_179EFE44_A1B1_11D3_8FA9_0008C7809E09_.wvu.PrintTitles" localSheetId="14" hidden="1">#REF!,#REF!</definedName>
    <definedName name="Z_179EFE44_A1B1_11D3_8FA9_0008C7809E09_.wvu.PrintTitles" hidden="1">#REF!,#REF!</definedName>
    <definedName name="Z_179EFE45_A1B1_11D3_8FA9_0008C7809E09_.wvu.PrintArea" localSheetId="14" hidden="1">#REF!</definedName>
    <definedName name="Z_179EFE45_A1B1_11D3_8FA9_0008C7809E09_.wvu.PrintArea" hidden="1">#REF!</definedName>
    <definedName name="Z_179EFE45_A1B1_11D3_8FA9_0008C7809E09_.wvu.PrintTitles" localSheetId="14" hidden="1">#REF!,#REF!</definedName>
    <definedName name="Z_179EFE45_A1B1_11D3_8FA9_0008C7809E09_.wvu.PrintTitles" hidden="1">#REF!,#REF!</definedName>
    <definedName name="Z_179EFE46_A1B1_11D3_8FA9_0008C7809E09_.wvu.PrintArea" localSheetId="14" hidden="1">#REF!</definedName>
    <definedName name="Z_179EFE46_A1B1_11D3_8FA9_0008C7809E09_.wvu.PrintArea" hidden="1">#REF!</definedName>
    <definedName name="Z_179EFE46_A1B1_11D3_8FA9_0008C7809E09_.wvu.PrintTitles" localSheetId="14" hidden="1">#REF!,#REF!</definedName>
    <definedName name="Z_179EFE46_A1B1_11D3_8FA9_0008C7809E09_.wvu.PrintTitles" hidden="1">#REF!,#REF!</definedName>
    <definedName name="Z_179EFE47_A1B1_11D3_8FA9_0008C7809E09_.wvu.PrintArea" localSheetId="14" hidden="1">#REF!</definedName>
    <definedName name="Z_179EFE47_A1B1_11D3_8FA9_0008C7809E09_.wvu.PrintArea" hidden="1">#REF!</definedName>
    <definedName name="Z_179EFE47_A1B1_11D3_8FA9_0008C7809E09_.wvu.PrintTitles" localSheetId="14" hidden="1">#REF!,#REF!</definedName>
    <definedName name="Z_179EFE47_A1B1_11D3_8FA9_0008C7809E09_.wvu.PrintTitles" hidden="1">#REF!,#REF!</definedName>
    <definedName name="Z_179EFE48_A1B1_11D3_8FA9_0008C7809E09_.wvu.PrintArea" localSheetId="14" hidden="1">#REF!</definedName>
    <definedName name="Z_179EFE48_A1B1_11D3_8FA9_0008C7809E09_.wvu.PrintArea" hidden="1">#REF!</definedName>
    <definedName name="Z_179EFE48_A1B1_11D3_8FA9_0008C7809E09_.wvu.PrintTitles" localSheetId="14" hidden="1">#REF!,#REF!</definedName>
    <definedName name="Z_179EFE48_A1B1_11D3_8FA9_0008C7809E09_.wvu.PrintTitles" hidden="1">#REF!,#REF!</definedName>
    <definedName name="Z_179EFE49_A1B1_11D3_8FA9_0008C7809E09_.wvu.PrintArea" localSheetId="14" hidden="1">#REF!</definedName>
    <definedName name="Z_179EFE49_A1B1_11D3_8FA9_0008C7809E09_.wvu.PrintArea" hidden="1">#REF!</definedName>
    <definedName name="Z_179EFE49_A1B1_11D3_8FA9_0008C7809E09_.wvu.PrintTitles" localSheetId="14" hidden="1">#REF!,#REF!</definedName>
    <definedName name="Z_179EFE49_A1B1_11D3_8FA9_0008C7809E09_.wvu.PrintTitles" hidden="1">#REF!,#REF!</definedName>
    <definedName name="Z_179EFE4A_A1B1_11D3_8FA9_0008C7809E09_.wvu.PrintArea" localSheetId="14" hidden="1">#REF!</definedName>
    <definedName name="Z_179EFE4A_A1B1_11D3_8FA9_0008C7809E09_.wvu.PrintArea" hidden="1">#REF!</definedName>
    <definedName name="Z_179EFE4A_A1B1_11D3_8FA9_0008C7809E09_.wvu.PrintTitles" localSheetId="14" hidden="1">#REF!,#REF!</definedName>
    <definedName name="Z_179EFE4A_A1B1_11D3_8FA9_0008C7809E09_.wvu.PrintTitles" hidden="1">#REF!,#REF!</definedName>
    <definedName name="Z_179EFE4B_A1B1_11D3_8FA9_0008C7809E09_.wvu.PrintArea" localSheetId="14" hidden="1">#REF!</definedName>
    <definedName name="Z_179EFE4B_A1B1_11D3_8FA9_0008C7809E09_.wvu.PrintArea" hidden="1">#REF!</definedName>
    <definedName name="Z_179EFE4B_A1B1_11D3_8FA9_0008C7809E09_.wvu.PrintTitles" localSheetId="14" hidden="1">#REF!,#REF!</definedName>
    <definedName name="Z_179EFE4B_A1B1_11D3_8FA9_0008C7809E09_.wvu.PrintTitles" hidden="1">#REF!,#REF!</definedName>
    <definedName name="Z_179EFE4C_A1B1_11D3_8FA9_0008C7809E09_.wvu.PrintArea" localSheetId="14" hidden="1">#REF!</definedName>
    <definedName name="Z_179EFE4C_A1B1_11D3_8FA9_0008C7809E09_.wvu.PrintArea" hidden="1">#REF!</definedName>
    <definedName name="Z_179EFE4C_A1B1_11D3_8FA9_0008C7809E09_.wvu.PrintTitles" localSheetId="14" hidden="1">#REF!,#REF!</definedName>
    <definedName name="Z_179EFE4C_A1B1_11D3_8FA9_0008C7809E09_.wvu.PrintTitles" hidden="1">#REF!,#REF!</definedName>
    <definedName name="Z_179EFE4D_A1B1_11D3_8FA9_0008C7809E09_.wvu.PrintArea" localSheetId="14" hidden="1">#REF!</definedName>
    <definedName name="Z_179EFE4D_A1B1_11D3_8FA9_0008C7809E09_.wvu.PrintArea" hidden="1">#REF!</definedName>
    <definedName name="Z_179EFE4D_A1B1_11D3_8FA9_0008C7809E09_.wvu.PrintTitles" localSheetId="14" hidden="1">#REF!,#REF!</definedName>
    <definedName name="Z_179EFE4D_A1B1_11D3_8FA9_0008C7809E09_.wvu.PrintTitles" hidden="1">#REF!,#REF!</definedName>
    <definedName name="Z_179EFE4E_A1B1_11D3_8FA9_0008C7809E09_.wvu.PrintArea" localSheetId="14" hidden="1">#REF!</definedName>
    <definedName name="Z_179EFE4E_A1B1_11D3_8FA9_0008C7809E09_.wvu.PrintArea" hidden="1">#REF!</definedName>
    <definedName name="Z_179EFE4E_A1B1_11D3_8FA9_0008C7809E09_.wvu.PrintTitles" localSheetId="14" hidden="1">#REF!,#REF!</definedName>
    <definedName name="Z_179EFE4E_A1B1_11D3_8FA9_0008C7809E09_.wvu.PrintTitles" hidden="1">#REF!,#REF!</definedName>
    <definedName name="Z_179EFE4F_A1B1_11D3_8FA9_0008C7809E09_.wvu.PrintArea" localSheetId="14" hidden="1">#REF!</definedName>
    <definedName name="Z_179EFE4F_A1B1_11D3_8FA9_0008C7809E09_.wvu.PrintArea" hidden="1">#REF!</definedName>
    <definedName name="Z_179EFE4F_A1B1_11D3_8FA9_0008C7809E09_.wvu.PrintTitles" localSheetId="14" hidden="1">#REF!,#REF!</definedName>
    <definedName name="Z_179EFE4F_A1B1_11D3_8FA9_0008C7809E09_.wvu.PrintTitles" hidden="1">#REF!,#REF!</definedName>
    <definedName name="Z_179EFE50_A1B1_11D3_8FA9_0008C7809E09_.wvu.PrintArea" localSheetId="14" hidden="1">#REF!</definedName>
    <definedName name="Z_179EFE50_A1B1_11D3_8FA9_0008C7809E09_.wvu.PrintArea" hidden="1">#REF!</definedName>
    <definedName name="Z_179EFE50_A1B1_11D3_8FA9_0008C7809E09_.wvu.PrintTitles" localSheetId="14" hidden="1">#REF!,#REF!</definedName>
    <definedName name="Z_179EFE50_A1B1_11D3_8FA9_0008C7809E09_.wvu.PrintTitles" hidden="1">#REF!,#REF!</definedName>
    <definedName name="Z_179EFE51_A1B1_11D3_8FA9_0008C7809E09_.wvu.PrintArea" localSheetId="14" hidden="1">#REF!</definedName>
    <definedName name="Z_179EFE51_A1B1_11D3_8FA9_0008C7809E09_.wvu.PrintArea" hidden="1">#REF!</definedName>
    <definedName name="Z_179EFE51_A1B1_11D3_8FA9_0008C7809E09_.wvu.PrintTitles" localSheetId="14" hidden="1">#REF!,#REF!</definedName>
    <definedName name="Z_179EFE51_A1B1_11D3_8FA9_0008C7809E09_.wvu.PrintTitles" hidden="1">#REF!,#REF!</definedName>
    <definedName name="Z_179EFE52_A1B1_11D3_8FA9_0008C7809E09_.wvu.PrintArea" localSheetId="14" hidden="1">#REF!</definedName>
    <definedName name="Z_179EFE52_A1B1_11D3_8FA9_0008C7809E09_.wvu.PrintArea" hidden="1">#REF!</definedName>
    <definedName name="Z_179EFE52_A1B1_11D3_8FA9_0008C7809E09_.wvu.PrintTitles" localSheetId="14" hidden="1">#REF!,#REF!</definedName>
    <definedName name="Z_179EFE52_A1B1_11D3_8FA9_0008C7809E09_.wvu.PrintTitles" hidden="1">#REF!,#REF!</definedName>
    <definedName name="Z_179EFE53_A1B1_11D3_8FA9_0008C7809E09_.wvu.PrintArea" localSheetId="14" hidden="1">#REF!</definedName>
    <definedName name="Z_179EFE53_A1B1_11D3_8FA9_0008C7809E09_.wvu.PrintArea" hidden="1">#REF!</definedName>
    <definedName name="Z_179EFE53_A1B1_11D3_8FA9_0008C7809E09_.wvu.PrintTitles" localSheetId="14" hidden="1">#REF!,#REF!</definedName>
    <definedName name="Z_179EFE53_A1B1_11D3_8FA9_0008C7809E09_.wvu.PrintTitles" hidden="1">#REF!,#REF!</definedName>
    <definedName name="Z_179EFE54_A1B1_11D3_8FA9_0008C7809E09_.wvu.PrintArea" localSheetId="14" hidden="1">#REF!</definedName>
    <definedName name="Z_179EFE54_A1B1_11D3_8FA9_0008C7809E09_.wvu.PrintArea" hidden="1">#REF!</definedName>
    <definedName name="Z_179EFE54_A1B1_11D3_8FA9_0008C7809E09_.wvu.PrintTitles" localSheetId="14" hidden="1">#REF!,#REF!</definedName>
    <definedName name="Z_179EFE54_A1B1_11D3_8FA9_0008C7809E09_.wvu.PrintTitles" hidden="1">#REF!,#REF!</definedName>
    <definedName name="Z_179EFE55_A1B1_11D3_8FA9_0008C7809E09_.wvu.PrintArea" localSheetId="14" hidden="1">#REF!</definedName>
    <definedName name="Z_179EFE55_A1B1_11D3_8FA9_0008C7809E09_.wvu.PrintArea" hidden="1">#REF!</definedName>
    <definedName name="Z_179EFE55_A1B1_11D3_8FA9_0008C7809E09_.wvu.PrintTitles" localSheetId="14" hidden="1">#REF!</definedName>
    <definedName name="Z_179EFE55_A1B1_11D3_8FA9_0008C7809E09_.wvu.PrintTitles" hidden="1">#REF!</definedName>
    <definedName name="Z_179EFE56_A1B1_11D3_8FA9_0008C7809E09_.wvu.PrintArea" localSheetId="14" hidden="1">#REF!</definedName>
    <definedName name="Z_179EFE56_A1B1_11D3_8FA9_0008C7809E09_.wvu.PrintArea" hidden="1">#REF!</definedName>
    <definedName name="Z_179EFE56_A1B1_11D3_8FA9_0008C7809E09_.wvu.PrintTitles" localSheetId="14" hidden="1">#REF!,#REF!</definedName>
    <definedName name="Z_179EFE56_A1B1_11D3_8FA9_0008C7809E09_.wvu.PrintTitles" hidden="1">#REF!,#REF!</definedName>
    <definedName name="Z_179EFE57_A1B1_11D3_8FA9_0008C7809E09_.wvu.PrintArea" localSheetId="14" hidden="1">#REF!</definedName>
    <definedName name="Z_179EFE57_A1B1_11D3_8FA9_0008C7809E09_.wvu.PrintArea" hidden="1">#REF!</definedName>
    <definedName name="Z_179EFE57_A1B1_11D3_8FA9_0008C7809E09_.wvu.PrintTitles" localSheetId="14" hidden="1">#REF!,#REF!</definedName>
    <definedName name="Z_179EFE57_A1B1_11D3_8FA9_0008C7809E09_.wvu.PrintTitles" hidden="1">#REF!,#REF!</definedName>
    <definedName name="Z_179EFE58_A1B1_11D3_8FA9_0008C7809E09_.wvu.PrintArea" localSheetId="14" hidden="1">#REF!</definedName>
    <definedName name="Z_179EFE58_A1B1_11D3_8FA9_0008C7809E09_.wvu.PrintArea" hidden="1">#REF!</definedName>
    <definedName name="Z_179EFE58_A1B1_11D3_8FA9_0008C7809E09_.wvu.PrintTitles" localSheetId="14" hidden="1">#REF!,#REF!</definedName>
    <definedName name="Z_179EFE58_A1B1_11D3_8FA9_0008C7809E09_.wvu.PrintTitles" hidden="1">#REF!,#REF!</definedName>
    <definedName name="Z_179EFE59_A1B1_11D3_8FA9_0008C7809E09_.wvu.PrintArea" localSheetId="14" hidden="1">#REF!</definedName>
    <definedName name="Z_179EFE59_A1B1_11D3_8FA9_0008C7809E09_.wvu.PrintArea" hidden="1">#REF!</definedName>
    <definedName name="Z_179EFE59_A1B1_11D3_8FA9_0008C7809E09_.wvu.PrintTitles" localSheetId="14" hidden="1">#REF!,#REF!</definedName>
    <definedName name="Z_179EFE59_A1B1_11D3_8FA9_0008C7809E09_.wvu.PrintTitles" hidden="1">#REF!,#REF!</definedName>
    <definedName name="Z_179EFE5A_A1B1_11D3_8FA9_0008C7809E09_.wvu.PrintArea" localSheetId="14" hidden="1">#REF!</definedName>
    <definedName name="Z_179EFE5A_A1B1_11D3_8FA9_0008C7809E09_.wvu.PrintArea" hidden="1">#REF!</definedName>
    <definedName name="Z_179EFE5A_A1B1_11D3_8FA9_0008C7809E09_.wvu.PrintTitles" localSheetId="14" hidden="1">#REF!,#REF!</definedName>
    <definedName name="Z_179EFE5A_A1B1_11D3_8FA9_0008C7809E09_.wvu.PrintTitles" hidden="1">#REF!,#REF!</definedName>
    <definedName name="Z_1DA8B6E2_5DE1_11D2_8EEC_0008C7BCAF29_.wvu.PrintArea" localSheetId="14" hidden="1">#REF!</definedName>
    <definedName name="Z_1DA8B6E2_5DE1_11D2_8EEC_0008C7BCAF29_.wvu.PrintArea" hidden="1">#REF!</definedName>
    <definedName name="Z_1DA8B6E2_5DE1_11D2_8EEC_0008C7BCAF29_.wvu.PrintTitles" localSheetId="14" hidden="1">#REF!</definedName>
    <definedName name="Z_1DA8B6E2_5DE1_11D2_8EEC_0008C7BCAF29_.wvu.PrintTitles" hidden="1">#REF!</definedName>
    <definedName name="Z_1DA8B6F1_5DE1_11D2_8EEC_0008C7BCAF29_.wvu.PrintArea" localSheetId="14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localSheetId="14" hidden="1">#REF!,#REF!</definedName>
    <definedName name="Z_1DA8B6FE_5DE1_11D2_8EEC_0008C7BCAF29_.wvu.PrintTitles" hidden="1">#REF!,#REF!</definedName>
    <definedName name="Z_2DA61901_F1AB_11D2_8EBB_0008C77C0743_.wvu.PrintArea" localSheetId="14" hidden="1">#REF!</definedName>
    <definedName name="Z_2DA61901_F1AB_11D2_8EBB_0008C77C0743_.wvu.PrintArea" hidden="1">#REF!</definedName>
    <definedName name="Z_2DA61901_F1AB_11D2_8EBB_0008C77C0743_.wvu.PrintTitles" localSheetId="14" hidden="1">#REF!</definedName>
    <definedName name="Z_2DA61901_F1AB_11D2_8EBB_0008C77C0743_.wvu.PrintTitles" hidden="1">#REF!</definedName>
    <definedName name="Z_2DA61914_F1AB_11D2_8EBB_0008C77C0743_.wvu.PrintArea" localSheetId="14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localSheetId="14" hidden="1">#REF!,#REF!</definedName>
    <definedName name="Z_2DA61924_F1AB_11D2_8EBB_0008C77C0743_.wvu.PrintTitles" hidden="1">#REF!,#REF!</definedName>
    <definedName name="Z_3FBA103C_5DE2_11D2_8EE8_0008C77CC149_.wvu.PrintArea" localSheetId="14" hidden="1">#REF!</definedName>
    <definedName name="Z_3FBA103C_5DE2_11D2_8EE8_0008C77CC149_.wvu.PrintArea" hidden="1">#REF!</definedName>
    <definedName name="Z_3FBA103C_5DE2_11D2_8EE8_0008C77CC149_.wvu.PrintTitles" localSheetId="14" hidden="1">#REF!</definedName>
    <definedName name="Z_3FBA103C_5DE2_11D2_8EE8_0008C77CC149_.wvu.PrintTitles" hidden="1">#REF!</definedName>
    <definedName name="Z_3FBA104B_5DE2_11D2_8EE8_0008C77CC149_.wvu.PrintArea" localSheetId="14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localSheetId="14" hidden="1">#REF!,#REF!</definedName>
    <definedName name="Z_3FBA1058_5DE2_11D2_8EE8_0008C77CC149_.wvu.PrintTitles" hidden="1">#REF!,#REF!</definedName>
    <definedName name="Z_3FE15DB3_17FC_11D2_8E97_0008C77CC149_.wvu.PrintArea" localSheetId="14" hidden="1">#REF!</definedName>
    <definedName name="Z_3FE15DB3_17FC_11D2_8E97_0008C77CC149_.wvu.PrintArea" hidden="1">#REF!</definedName>
    <definedName name="Z_3FE15DB3_17FC_11D2_8E97_0008C77CC149_.wvu.PrintTitles" localSheetId="14" hidden="1">#REF!</definedName>
    <definedName name="Z_3FE15DB3_17FC_11D2_8E97_0008C77CC149_.wvu.PrintTitles" hidden="1">#REF!</definedName>
    <definedName name="Z_3FE15DC2_17FC_11D2_8E97_0008C77CC149_.wvu.PrintArea" localSheetId="14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localSheetId="14" hidden="1">#REF!,#REF!</definedName>
    <definedName name="Z_3FE15DCF_17FC_11D2_8E97_0008C77CC149_.wvu.PrintTitles" hidden="1">#REF!,#REF!</definedName>
    <definedName name="Z_4CC3570C_99A5_11D2_8E90_0008C7BCAF29_.wvu.PrintArea" localSheetId="14" hidden="1">#REF!</definedName>
    <definedName name="Z_4CC3570C_99A5_11D2_8E90_0008C7BCAF29_.wvu.PrintArea" hidden="1">#REF!</definedName>
    <definedName name="Z_4CC3570C_99A5_11D2_8E90_0008C7BCAF29_.wvu.PrintTitles" localSheetId="14" hidden="1">#REF!,#REF!</definedName>
    <definedName name="Z_4CC3570C_99A5_11D2_8E90_0008C7BCAF29_.wvu.PrintTitles" hidden="1">#REF!,#REF!</definedName>
    <definedName name="Z_4CC3570F_99A5_11D2_8E90_0008C7BCAF29_.wvu.PrintArea" localSheetId="14" hidden="1">#REF!</definedName>
    <definedName name="Z_4CC3570F_99A5_11D2_8E90_0008C7BCAF29_.wvu.PrintArea" hidden="1">#REF!</definedName>
    <definedName name="Z_4CC3570F_99A5_11D2_8E90_0008C7BCAF29_.wvu.PrintTitles" localSheetId="14" hidden="1">#REF!</definedName>
    <definedName name="Z_4CC3570F_99A5_11D2_8E90_0008C7BCAF29_.wvu.PrintTitles" hidden="1">#REF!</definedName>
    <definedName name="Z_4CC35714_99A5_11D2_8E90_0008C7BCAF29_.wvu.PrintArea" localSheetId="14" hidden="1">#REF!</definedName>
    <definedName name="Z_4CC35714_99A5_11D2_8E90_0008C7BCAF29_.wvu.PrintArea" hidden="1">#REF!</definedName>
    <definedName name="Z_4CC35714_99A5_11D2_8E90_0008C7BCAF29_.wvu.PrintTitles" localSheetId="14" hidden="1">#REF!,#REF!</definedName>
    <definedName name="Z_4CC35714_99A5_11D2_8E90_0008C7BCAF29_.wvu.PrintTitles" hidden="1">#REF!,#REF!</definedName>
    <definedName name="Z_4CC35716_99A5_11D2_8E90_0008C7BCAF29_.wvu.PrintArea" localSheetId="14" hidden="1">#REF!</definedName>
    <definedName name="Z_4CC35716_99A5_11D2_8E90_0008C7BCAF29_.wvu.PrintArea" hidden="1">#REF!</definedName>
    <definedName name="Z_4CC35716_99A5_11D2_8E90_0008C7BCAF29_.wvu.PrintTitles" localSheetId="14" hidden="1">#REF!,#REF!</definedName>
    <definedName name="Z_4CC35716_99A5_11D2_8E90_0008C7BCAF29_.wvu.PrintTitles" hidden="1">#REF!,#REF!</definedName>
    <definedName name="Z_4CC35719_99A5_11D2_8E90_0008C7BCAF29_.wvu.PrintArea" localSheetId="14" hidden="1">#REF!</definedName>
    <definedName name="Z_4CC35719_99A5_11D2_8E90_0008C7BCAF29_.wvu.PrintArea" hidden="1">#REF!</definedName>
    <definedName name="Z_4CC35719_99A5_11D2_8E90_0008C7BCAF29_.wvu.PrintTitles" localSheetId="14" hidden="1">#REF!</definedName>
    <definedName name="Z_4CC35719_99A5_11D2_8E90_0008C7BCAF29_.wvu.PrintTitles" hidden="1">#REF!</definedName>
    <definedName name="Z_4CC3571E_99A5_11D2_8E90_0008C7BCAF29_.wvu.PrintArea" localSheetId="14" hidden="1">#REF!</definedName>
    <definedName name="Z_4CC3571E_99A5_11D2_8E90_0008C7BCAF29_.wvu.PrintArea" hidden="1">#REF!</definedName>
    <definedName name="Z_4CC3571E_99A5_11D2_8E90_0008C7BCAF29_.wvu.PrintTitles" localSheetId="14" hidden="1">#REF!,#REF!</definedName>
    <definedName name="Z_4CC3571E_99A5_11D2_8E90_0008C7BCAF29_.wvu.PrintTitles" hidden="1">#REF!,#REF!</definedName>
    <definedName name="Z_4CC35721_99A5_11D2_8E90_0008C7BCAF29_.wvu.PrintArea" localSheetId="14" hidden="1">#REF!</definedName>
    <definedName name="Z_4CC35721_99A5_11D2_8E90_0008C7BCAF29_.wvu.PrintArea" hidden="1">#REF!</definedName>
    <definedName name="Z_4CC35721_99A5_11D2_8E90_0008C7BCAF29_.wvu.PrintTitles" localSheetId="14" hidden="1">#REF!,#REF!</definedName>
    <definedName name="Z_4CC35721_99A5_11D2_8E90_0008C7BCAF29_.wvu.PrintTitles" hidden="1">#REF!,#REF!</definedName>
    <definedName name="Z_5F95E421_892A_11D2_8E7F_0008C7809E09_.wvu.PrintArea" localSheetId="14" hidden="1">#REF!</definedName>
    <definedName name="Z_5F95E421_892A_11D2_8E7F_0008C7809E09_.wvu.PrintArea" hidden="1">#REF!</definedName>
    <definedName name="Z_5F95E421_892A_11D2_8E7F_0008C7809E09_.wvu.PrintTitles" localSheetId="14" hidden="1">#REF!,#REF!</definedName>
    <definedName name="Z_5F95E421_892A_11D2_8E7F_0008C7809E09_.wvu.PrintTitles" hidden="1">#REF!,#REF!</definedName>
    <definedName name="Z_5F95E424_892A_11D2_8E7F_0008C7809E09_.wvu.PrintArea" localSheetId="14" hidden="1">#REF!</definedName>
    <definedName name="Z_5F95E424_892A_11D2_8E7F_0008C7809E09_.wvu.PrintArea" hidden="1">#REF!</definedName>
    <definedName name="Z_5F95E424_892A_11D2_8E7F_0008C7809E09_.wvu.PrintTitles" localSheetId="14" hidden="1">#REF!</definedName>
    <definedName name="Z_5F95E424_892A_11D2_8E7F_0008C7809E09_.wvu.PrintTitles" hidden="1">#REF!</definedName>
    <definedName name="Z_5F95E429_892A_11D2_8E7F_0008C7809E09_.wvu.PrintArea" localSheetId="14" hidden="1">#REF!</definedName>
    <definedName name="Z_5F95E429_892A_11D2_8E7F_0008C7809E09_.wvu.PrintArea" hidden="1">#REF!</definedName>
    <definedName name="Z_5F95E429_892A_11D2_8E7F_0008C7809E09_.wvu.PrintTitles" localSheetId="14" hidden="1">#REF!,#REF!</definedName>
    <definedName name="Z_5F95E429_892A_11D2_8E7F_0008C7809E09_.wvu.PrintTitles" hidden="1">#REF!,#REF!</definedName>
    <definedName name="Z_5F95E42B_892A_11D2_8E7F_0008C7809E09_.wvu.PrintArea" localSheetId="14" hidden="1">#REF!</definedName>
    <definedName name="Z_5F95E42B_892A_11D2_8E7F_0008C7809E09_.wvu.PrintArea" hidden="1">#REF!</definedName>
    <definedName name="Z_5F95E42B_892A_11D2_8E7F_0008C7809E09_.wvu.PrintTitles" localSheetId="14" hidden="1">#REF!,#REF!</definedName>
    <definedName name="Z_5F95E42B_892A_11D2_8E7F_0008C7809E09_.wvu.PrintTitles" hidden="1">#REF!,#REF!</definedName>
    <definedName name="Z_5F95E42E_892A_11D2_8E7F_0008C7809E09_.wvu.PrintArea" localSheetId="14" hidden="1">#REF!</definedName>
    <definedName name="Z_5F95E42E_892A_11D2_8E7F_0008C7809E09_.wvu.PrintArea" hidden="1">#REF!</definedName>
    <definedName name="Z_5F95E42E_892A_11D2_8E7F_0008C7809E09_.wvu.PrintTitles" localSheetId="14" hidden="1">#REF!</definedName>
    <definedName name="Z_5F95E42E_892A_11D2_8E7F_0008C7809E09_.wvu.PrintTitles" hidden="1">#REF!</definedName>
    <definedName name="Z_5F95E433_892A_11D2_8E7F_0008C7809E09_.wvu.PrintArea" localSheetId="14" hidden="1">#REF!</definedName>
    <definedName name="Z_5F95E433_892A_11D2_8E7F_0008C7809E09_.wvu.PrintArea" hidden="1">#REF!</definedName>
    <definedName name="Z_5F95E433_892A_11D2_8E7F_0008C7809E09_.wvu.PrintTitles" localSheetId="14" hidden="1">#REF!,#REF!</definedName>
    <definedName name="Z_5F95E433_892A_11D2_8E7F_0008C7809E09_.wvu.PrintTitles" hidden="1">#REF!,#REF!</definedName>
    <definedName name="Z_5F95E436_892A_11D2_8E7F_0008C7809E09_.wvu.PrintArea" localSheetId="14" hidden="1">#REF!</definedName>
    <definedName name="Z_5F95E436_892A_11D2_8E7F_0008C7809E09_.wvu.PrintArea" hidden="1">#REF!</definedName>
    <definedName name="Z_5F95E436_892A_11D2_8E7F_0008C7809E09_.wvu.PrintTitles" localSheetId="14" hidden="1">#REF!,#REF!</definedName>
    <definedName name="Z_5F95E436_892A_11D2_8E7F_0008C7809E09_.wvu.PrintTitles" hidden="1">#REF!,#REF!</definedName>
    <definedName name="Z_61DB0F02_10ED_11D2_8E73_0008C77C0743_.wvu.PrintArea" localSheetId="14" hidden="1">#REF!</definedName>
    <definedName name="Z_61DB0F02_10ED_11D2_8E73_0008C77C0743_.wvu.PrintArea" hidden="1">#REF!</definedName>
    <definedName name="Z_61DB0F02_10ED_11D2_8E73_0008C77C0743_.wvu.PrintTitles" localSheetId="14" hidden="1">#REF!</definedName>
    <definedName name="Z_61DB0F02_10ED_11D2_8E73_0008C77C0743_.wvu.PrintTitles" hidden="1">#REF!</definedName>
    <definedName name="Z_61DB0F11_10ED_11D2_8E73_0008C77C0743_.wvu.PrintArea" localSheetId="14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localSheetId="14" hidden="1">#REF!,#REF!</definedName>
    <definedName name="Z_61DB0F1E_10ED_11D2_8E73_0008C77C0743_.wvu.PrintTitles" hidden="1">#REF!,#REF!</definedName>
    <definedName name="Z_6749F589_14FD_11D3_8EF9_0008C7BCAF29_.wvu.PrintArea" localSheetId="14" hidden="1">#REF!</definedName>
    <definedName name="Z_6749F589_14FD_11D3_8EF9_0008C7BCAF29_.wvu.PrintArea" hidden="1">#REF!</definedName>
    <definedName name="Z_6749F589_14FD_11D3_8EF9_0008C7BCAF29_.wvu.PrintTitles" localSheetId="14" hidden="1">#REF!</definedName>
    <definedName name="Z_6749F589_14FD_11D3_8EF9_0008C7BCAF29_.wvu.PrintTitles" hidden="1">#REF!</definedName>
    <definedName name="Z_6749F59C_14FD_11D3_8EF9_0008C7BCAF29_.wvu.PrintArea" localSheetId="14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localSheetId="14" hidden="1">#REF!,#REF!</definedName>
    <definedName name="Z_6749F5AC_14FD_11D3_8EF9_0008C7BCAF29_.wvu.PrintTitles" hidden="1">#REF!,#REF!</definedName>
    <definedName name="Z_68F84A93_5E0B_11D2_8EEE_0008C7BCAF29_.wvu.PrintArea" localSheetId="14" hidden="1">#REF!</definedName>
    <definedName name="Z_68F84A93_5E0B_11D2_8EEE_0008C7BCAF29_.wvu.PrintArea" hidden="1">#REF!</definedName>
    <definedName name="Z_68F84A93_5E0B_11D2_8EEE_0008C7BCAF29_.wvu.PrintTitles" localSheetId="14" hidden="1">#REF!</definedName>
    <definedName name="Z_68F84A93_5E0B_11D2_8EEE_0008C7BCAF29_.wvu.PrintTitles" hidden="1">#REF!</definedName>
    <definedName name="Z_68F84AA2_5E0B_11D2_8EEE_0008C7BCAF29_.wvu.PrintArea" localSheetId="14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localSheetId="14" hidden="1">#REF!,#REF!</definedName>
    <definedName name="Z_68F84AAF_5E0B_11D2_8EEE_0008C7BCAF29_.wvu.PrintTitles" hidden="1">#REF!,#REF!</definedName>
    <definedName name="Z_68F84ABA_5E0B_11D2_8EEE_0008C7BCAF29_.wvu.PrintArea" localSheetId="14" hidden="1">#REF!</definedName>
    <definedName name="Z_68F84ABA_5E0B_11D2_8EEE_0008C7BCAF29_.wvu.PrintArea" hidden="1">#REF!</definedName>
    <definedName name="Z_68F84ABA_5E0B_11D2_8EEE_0008C7BCAF29_.wvu.PrintTitles" localSheetId="14" hidden="1">#REF!,#REF!</definedName>
    <definedName name="Z_68F84ABA_5E0B_11D2_8EEE_0008C7BCAF29_.wvu.PrintTitles" hidden="1">#REF!,#REF!</definedName>
    <definedName name="Z_68F84ABC_5E0B_11D2_8EEE_0008C7BCAF29_.wvu.PrintArea" localSheetId="14" hidden="1">#REF!</definedName>
    <definedName name="Z_68F84ABC_5E0B_11D2_8EEE_0008C7BCAF29_.wvu.PrintArea" hidden="1">#REF!</definedName>
    <definedName name="Z_68F84ABC_5E0B_11D2_8EEE_0008C7BCAF29_.wvu.PrintTitles" localSheetId="14" hidden="1">#REF!</definedName>
    <definedName name="Z_68F84ABC_5E0B_11D2_8EEE_0008C7BCAF29_.wvu.PrintTitles" hidden="1">#REF!</definedName>
    <definedName name="Z_68F84ABF_5E0B_11D2_8EEE_0008C7BCAF29_.wvu.PrintArea" localSheetId="14" hidden="1">#REF!</definedName>
    <definedName name="Z_68F84ABF_5E0B_11D2_8EEE_0008C7BCAF29_.wvu.PrintArea" hidden="1">#REF!</definedName>
    <definedName name="Z_68F84ABF_5E0B_11D2_8EEE_0008C7BCAF29_.wvu.PrintTitles" localSheetId="14" hidden="1">#REF!,#REF!</definedName>
    <definedName name="Z_68F84ABF_5E0B_11D2_8EEE_0008C7BCAF29_.wvu.PrintTitles" hidden="1">#REF!,#REF!</definedName>
    <definedName name="Z_68F84AC1_5E0B_11D2_8EEE_0008C7BCAF29_.wvu.PrintArea" localSheetId="14" hidden="1">#REF!</definedName>
    <definedName name="Z_68F84AC1_5E0B_11D2_8EEE_0008C7BCAF29_.wvu.PrintArea" hidden="1">#REF!</definedName>
    <definedName name="Z_68F84AC1_5E0B_11D2_8EEE_0008C7BCAF29_.wvu.PrintTitles" localSheetId="14" hidden="1">#REF!,#REF!</definedName>
    <definedName name="Z_68F84AC1_5E0B_11D2_8EEE_0008C7BCAF29_.wvu.PrintTitles" hidden="1">#REF!,#REF!</definedName>
    <definedName name="Z_68F84AC3_5E0B_11D2_8EEE_0008C7BCAF29_.wvu.PrintArea" localSheetId="14" hidden="1">#REF!</definedName>
    <definedName name="Z_68F84AC3_5E0B_11D2_8EEE_0008C7BCAF29_.wvu.PrintArea" hidden="1">#REF!</definedName>
    <definedName name="Z_68F84AC3_5E0B_11D2_8EEE_0008C7BCAF29_.wvu.PrintTitles" localSheetId="14" hidden="1">#REF!</definedName>
    <definedName name="Z_68F84AC3_5E0B_11D2_8EEE_0008C7BCAF29_.wvu.PrintTitles" hidden="1">#REF!</definedName>
    <definedName name="Z_68F84AC6_5E0B_11D2_8EEE_0008C7BCAF29_.wvu.PrintArea" localSheetId="14" hidden="1">#REF!</definedName>
    <definedName name="Z_68F84AC6_5E0B_11D2_8EEE_0008C7BCAF29_.wvu.PrintArea" hidden="1">#REF!</definedName>
    <definedName name="Z_68F84AC6_5E0B_11D2_8EEE_0008C7BCAF29_.wvu.PrintTitles" localSheetId="14" hidden="1">#REF!,#REF!</definedName>
    <definedName name="Z_68F84AC6_5E0B_11D2_8EEE_0008C7BCAF29_.wvu.PrintTitles" hidden="1">#REF!,#REF!</definedName>
    <definedName name="Z_68F84AC8_5E0B_11D2_8EEE_0008C7BCAF29_.wvu.PrintArea" localSheetId="14" hidden="1">#REF!</definedName>
    <definedName name="Z_68F84AC8_5E0B_11D2_8EEE_0008C7BCAF29_.wvu.PrintArea" hidden="1">#REF!</definedName>
    <definedName name="Z_68F84AC8_5E0B_11D2_8EEE_0008C7BCAF29_.wvu.PrintTitles" localSheetId="14" hidden="1">#REF!,#REF!</definedName>
    <definedName name="Z_68F84AC8_5E0B_11D2_8EEE_0008C7BCAF29_.wvu.PrintTitles" hidden="1">#REF!,#REF!</definedName>
    <definedName name="Z_68F84ACE_5E0B_11D2_8EEE_0008C7BCAF29_.wvu.PrintArea" localSheetId="14" hidden="1">#REF!</definedName>
    <definedName name="Z_68F84ACE_5E0B_11D2_8EEE_0008C7BCAF29_.wvu.PrintArea" hidden="1">#REF!</definedName>
    <definedName name="Z_68F84ACE_5E0B_11D2_8EEE_0008C7BCAF29_.wvu.PrintTitles" localSheetId="14" hidden="1">#REF!</definedName>
    <definedName name="Z_68F84ACE_5E0B_11D2_8EEE_0008C7BCAF29_.wvu.PrintTitles" hidden="1">#REF!</definedName>
    <definedName name="Z_68F84ADD_5E0B_11D2_8EEE_0008C7BCAF29_.wvu.PrintArea" localSheetId="14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localSheetId="14" hidden="1">#REF!,#REF!</definedName>
    <definedName name="Z_68F84AEA_5E0B_11D2_8EEE_0008C7BCAF29_.wvu.PrintTitles" hidden="1">#REF!,#REF!</definedName>
    <definedName name="Z_68F84AF6_5E0B_11D2_8EEE_0008C7BCAF29_.wvu.PrintArea" localSheetId="14" hidden="1">#REF!</definedName>
    <definedName name="Z_68F84AF6_5E0B_11D2_8EEE_0008C7BCAF29_.wvu.PrintArea" hidden="1">#REF!</definedName>
    <definedName name="Z_68F84AF6_5E0B_11D2_8EEE_0008C7BCAF29_.wvu.PrintTitles" localSheetId="14" hidden="1">#REF!,#REF!</definedName>
    <definedName name="Z_68F84AF6_5E0B_11D2_8EEE_0008C7BCAF29_.wvu.PrintTitles" hidden="1">#REF!,#REF!</definedName>
    <definedName name="Z_68F84AF9_5E0B_11D2_8EEE_0008C7BCAF29_.wvu.PrintArea" localSheetId="14" hidden="1">#REF!</definedName>
    <definedName name="Z_68F84AF9_5E0B_11D2_8EEE_0008C7BCAF29_.wvu.PrintArea" hidden="1">#REF!</definedName>
    <definedName name="Z_68F84AF9_5E0B_11D2_8EEE_0008C7BCAF29_.wvu.PrintTitles" localSheetId="14" hidden="1">#REF!</definedName>
    <definedName name="Z_68F84AF9_5E0B_11D2_8EEE_0008C7BCAF29_.wvu.PrintTitles" hidden="1">#REF!</definedName>
    <definedName name="Z_68F84AFE_5E0B_11D2_8EEE_0008C7BCAF29_.wvu.PrintArea" localSheetId="14" hidden="1">#REF!</definedName>
    <definedName name="Z_68F84AFE_5E0B_11D2_8EEE_0008C7BCAF29_.wvu.PrintArea" hidden="1">#REF!</definedName>
    <definedName name="Z_68F84AFE_5E0B_11D2_8EEE_0008C7BCAF29_.wvu.PrintTitles" localSheetId="14" hidden="1">#REF!,#REF!</definedName>
    <definedName name="Z_68F84AFE_5E0B_11D2_8EEE_0008C7BCAF29_.wvu.PrintTitles" hidden="1">#REF!,#REF!</definedName>
    <definedName name="Z_68F84B00_5E0B_11D2_8EEE_0008C7BCAF29_.wvu.PrintArea" localSheetId="14" hidden="1">#REF!</definedName>
    <definedName name="Z_68F84B00_5E0B_11D2_8EEE_0008C7BCAF29_.wvu.PrintArea" hidden="1">#REF!</definedName>
    <definedName name="Z_68F84B00_5E0B_11D2_8EEE_0008C7BCAF29_.wvu.PrintTitles" localSheetId="14" hidden="1">#REF!,#REF!</definedName>
    <definedName name="Z_68F84B00_5E0B_11D2_8EEE_0008C7BCAF29_.wvu.PrintTitles" hidden="1">#REF!,#REF!</definedName>
    <definedName name="Z_68F84B03_5E0B_11D2_8EEE_0008C7BCAF29_.wvu.PrintArea" localSheetId="14" hidden="1">#REF!</definedName>
    <definedName name="Z_68F84B03_5E0B_11D2_8EEE_0008C7BCAF29_.wvu.PrintArea" hidden="1">#REF!</definedName>
    <definedName name="Z_68F84B03_5E0B_11D2_8EEE_0008C7BCAF29_.wvu.PrintTitles" localSheetId="14" hidden="1">#REF!</definedName>
    <definedName name="Z_68F84B03_5E0B_11D2_8EEE_0008C7BCAF29_.wvu.PrintTitles" hidden="1">#REF!</definedName>
    <definedName name="Z_68F84B08_5E0B_11D2_8EEE_0008C7BCAF29_.wvu.PrintArea" localSheetId="14" hidden="1">#REF!</definedName>
    <definedName name="Z_68F84B08_5E0B_11D2_8EEE_0008C7BCAF29_.wvu.PrintArea" hidden="1">#REF!</definedName>
    <definedName name="Z_68F84B08_5E0B_11D2_8EEE_0008C7BCAF29_.wvu.PrintTitles" localSheetId="14" hidden="1">#REF!,#REF!</definedName>
    <definedName name="Z_68F84B08_5E0B_11D2_8EEE_0008C7BCAF29_.wvu.PrintTitles" hidden="1">#REF!,#REF!</definedName>
    <definedName name="Z_68F84B0B_5E0B_11D2_8EEE_0008C7BCAF29_.wvu.PrintArea" localSheetId="14" hidden="1">#REF!</definedName>
    <definedName name="Z_68F84B0B_5E0B_11D2_8EEE_0008C7BCAF29_.wvu.PrintArea" hidden="1">#REF!</definedName>
    <definedName name="Z_68F84B0B_5E0B_11D2_8EEE_0008C7BCAF29_.wvu.PrintTitles" localSheetId="14" hidden="1">#REF!,#REF!</definedName>
    <definedName name="Z_68F84B0B_5E0B_11D2_8EEE_0008C7BCAF29_.wvu.PrintTitles" hidden="1">#REF!,#REF!</definedName>
    <definedName name="Z_68F84B11_5E0B_11D2_8EEE_0008C7BCAF29_.wvu.PrintArea" localSheetId="14" hidden="1">#REF!</definedName>
    <definedName name="Z_68F84B11_5E0B_11D2_8EEE_0008C7BCAF29_.wvu.PrintArea" hidden="1">#REF!</definedName>
    <definedName name="Z_68F84B11_5E0B_11D2_8EEE_0008C7BCAF29_.wvu.PrintTitles" localSheetId="14" hidden="1">#REF!,#REF!</definedName>
    <definedName name="Z_68F84B11_5E0B_11D2_8EEE_0008C7BCAF29_.wvu.PrintTitles" hidden="1">#REF!,#REF!</definedName>
    <definedName name="Z_68F84B14_5E0B_11D2_8EEE_0008C7BCAF29_.wvu.PrintArea" localSheetId="14" hidden="1">#REF!</definedName>
    <definedName name="Z_68F84B14_5E0B_11D2_8EEE_0008C7BCAF29_.wvu.PrintArea" hidden="1">#REF!</definedName>
    <definedName name="Z_68F84B14_5E0B_11D2_8EEE_0008C7BCAF29_.wvu.PrintTitles" localSheetId="14" hidden="1">#REF!</definedName>
    <definedName name="Z_68F84B14_5E0B_11D2_8EEE_0008C7BCAF29_.wvu.PrintTitles" hidden="1">#REF!</definedName>
    <definedName name="Z_68F84B19_5E0B_11D2_8EEE_0008C7BCAF29_.wvu.PrintArea" localSheetId="14" hidden="1">#REF!</definedName>
    <definedName name="Z_68F84B19_5E0B_11D2_8EEE_0008C7BCAF29_.wvu.PrintArea" hidden="1">#REF!</definedName>
    <definedName name="Z_68F84B19_5E0B_11D2_8EEE_0008C7BCAF29_.wvu.PrintTitles" localSheetId="14" hidden="1">#REF!,#REF!</definedName>
    <definedName name="Z_68F84B19_5E0B_11D2_8EEE_0008C7BCAF29_.wvu.PrintTitles" hidden="1">#REF!,#REF!</definedName>
    <definedName name="Z_68F84B1B_5E0B_11D2_8EEE_0008C7BCAF29_.wvu.PrintArea" localSheetId="14" hidden="1">#REF!</definedName>
    <definedName name="Z_68F84B1B_5E0B_11D2_8EEE_0008C7BCAF29_.wvu.PrintArea" hidden="1">#REF!</definedName>
    <definedName name="Z_68F84B1B_5E0B_11D2_8EEE_0008C7BCAF29_.wvu.PrintTitles" localSheetId="14" hidden="1">#REF!,#REF!</definedName>
    <definedName name="Z_68F84B1B_5E0B_11D2_8EEE_0008C7BCAF29_.wvu.PrintTitles" hidden="1">#REF!,#REF!</definedName>
    <definedName name="Z_68F84B1E_5E0B_11D2_8EEE_0008C7BCAF29_.wvu.PrintArea" localSheetId="14" hidden="1">#REF!</definedName>
    <definedName name="Z_68F84B1E_5E0B_11D2_8EEE_0008C7BCAF29_.wvu.PrintArea" hidden="1">#REF!</definedName>
    <definedName name="Z_68F84B1E_5E0B_11D2_8EEE_0008C7BCAF29_.wvu.PrintTitles" localSheetId="14" hidden="1">#REF!</definedName>
    <definedName name="Z_68F84B1E_5E0B_11D2_8EEE_0008C7BCAF29_.wvu.PrintTitles" hidden="1">#REF!</definedName>
    <definedName name="Z_68F84B23_5E0B_11D2_8EEE_0008C7BCAF29_.wvu.PrintArea" localSheetId="14" hidden="1">#REF!</definedName>
    <definedName name="Z_68F84B23_5E0B_11D2_8EEE_0008C7BCAF29_.wvu.PrintArea" hidden="1">#REF!</definedName>
    <definedName name="Z_68F84B23_5E0B_11D2_8EEE_0008C7BCAF29_.wvu.PrintTitles" localSheetId="14" hidden="1">#REF!,#REF!</definedName>
    <definedName name="Z_68F84B23_5E0B_11D2_8EEE_0008C7BCAF29_.wvu.PrintTitles" hidden="1">#REF!,#REF!</definedName>
    <definedName name="Z_68F84B26_5E0B_11D2_8EEE_0008C7BCAF29_.wvu.PrintArea" localSheetId="14" hidden="1">#REF!</definedName>
    <definedName name="Z_68F84B26_5E0B_11D2_8EEE_0008C7BCAF29_.wvu.PrintArea" hidden="1">#REF!</definedName>
    <definedName name="Z_68F84B26_5E0B_11D2_8EEE_0008C7BCAF29_.wvu.PrintTitles" localSheetId="14" hidden="1">#REF!,#REF!</definedName>
    <definedName name="Z_68F84B26_5E0B_11D2_8EEE_0008C7BCAF29_.wvu.PrintTitles" hidden="1">#REF!,#REF!</definedName>
    <definedName name="Z_76FBE7D5_5EAD_11D2_8EEF_0008C7BCAF29_.wvu.PrintArea" localSheetId="14" hidden="1">#REF!</definedName>
    <definedName name="Z_76FBE7D5_5EAD_11D2_8EEF_0008C7BCAF29_.wvu.PrintArea" hidden="1">#REF!</definedName>
    <definedName name="Z_76FBE7D5_5EAD_11D2_8EEF_0008C7BCAF29_.wvu.PrintTitles" localSheetId="14" hidden="1">#REF!,#REF!</definedName>
    <definedName name="Z_76FBE7D5_5EAD_11D2_8EEF_0008C7BCAF29_.wvu.PrintTitles" hidden="1">#REF!,#REF!</definedName>
    <definedName name="Z_76FBE7D7_5EAD_11D2_8EEF_0008C7BCAF29_.wvu.PrintArea" localSheetId="14" hidden="1">#REF!</definedName>
    <definedName name="Z_76FBE7D7_5EAD_11D2_8EEF_0008C7BCAF29_.wvu.PrintArea" hidden="1">#REF!</definedName>
    <definedName name="Z_76FBE7D7_5EAD_11D2_8EEF_0008C7BCAF29_.wvu.PrintTitles" localSheetId="14" hidden="1">#REF!</definedName>
    <definedName name="Z_76FBE7D7_5EAD_11D2_8EEF_0008C7BCAF29_.wvu.PrintTitles" hidden="1">#REF!</definedName>
    <definedName name="Z_76FBE7DA_5EAD_11D2_8EEF_0008C7BCAF29_.wvu.PrintArea" localSheetId="14" hidden="1">#REF!</definedName>
    <definedName name="Z_76FBE7DA_5EAD_11D2_8EEF_0008C7BCAF29_.wvu.PrintArea" hidden="1">#REF!</definedName>
    <definedName name="Z_76FBE7DA_5EAD_11D2_8EEF_0008C7BCAF29_.wvu.PrintTitles" localSheetId="14" hidden="1">#REF!,#REF!</definedName>
    <definedName name="Z_76FBE7DA_5EAD_11D2_8EEF_0008C7BCAF29_.wvu.PrintTitles" hidden="1">#REF!,#REF!</definedName>
    <definedName name="Z_76FBE7DC_5EAD_11D2_8EEF_0008C7BCAF29_.wvu.PrintArea" localSheetId="14" hidden="1">#REF!</definedName>
    <definedName name="Z_76FBE7DC_5EAD_11D2_8EEF_0008C7BCAF29_.wvu.PrintArea" hidden="1">#REF!</definedName>
    <definedName name="Z_76FBE7DC_5EAD_11D2_8EEF_0008C7BCAF29_.wvu.PrintTitles" localSheetId="14" hidden="1">#REF!,#REF!</definedName>
    <definedName name="Z_76FBE7DC_5EAD_11D2_8EEF_0008C7BCAF29_.wvu.PrintTitles" hidden="1">#REF!,#REF!</definedName>
    <definedName name="Z_76FBE7DE_5EAD_11D2_8EEF_0008C7BCAF29_.wvu.PrintArea" localSheetId="14" hidden="1">#REF!</definedName>
    <definedName name="Z_76FBE7DE_5EAD_11D2_8EEF_0008C7BCAF29_.wvu.PrintArea" hidden="1">#REF!</definedName>
    <definedName name="Z_76FBE7DE_5EAD_11D2_8EEF_0008C7BCAF29_.wvu.PrintTitles" localSheetId="14" hidden="1">#REF!</definedName>
    <definedName name="Z_76FBE7DE_5EAD_11D2_8EEF_0008C7BCAF29_.wvu.PrintTitles" hidden="1">#REF!</definedName>
    <definedName name="Z_76FBE7E1_5EAD_11D2_8EEF_0008C7BCAF29_.wvu.PrintArea" localSheetId="14" hidden="1">#REF!</definedName>
    <definedName name="Z_76FBE7E1_5EAD_11D2_8EEF_0008C7BCAF29_.wvu.PrintArea" hidden="1">#REF!</definedName>
    <definedName name="Z_76FBE7E1_5EAD_11D2_8EEF_0008C7BCAF29_.wvu.PrintTitles" localSheetId="14" hidden="1">#REF!,#REF!</definedName>
    <definedName name="Z_76FBE7E1_5EAD_11D2_8EEF_0008C7BCAF29_.wvu.PrintTitles" hidden="1">#REF!,#REF!</definedName>
    <definedName name="Z_76FBE7E3_5EAD_11D2_8EEF_0008C7BCAF29_.wvu.PrintArea" localSheetId="14" hidden="1">#REF!</definedName>
    <definedName name="Z_76FBE7E3_5EAD_11D2_8EEF_0008C7BCAF29_.wvu.PrintArea" hidden="1">#REF!</definedName>
    <definedName name="Z_76FBE7E3_5EAD_11D2_8EEF_0008C7BCAF29_.wvu.PrintTitles" localSheetId="14" hidden="1">#REF!,#REF!</definedName>
    <definedName name="Z_76FBE7E3_5EAD_11D2_8EEF_0008C7BCAF29_.wvu.PrintTitles" hidden="1">#REF!,#REF!</definedName>
    <definedName name="Z_974EFDB0_1051_11D2_8E71_0008C77C0743_.wvu.PrintArea" localSheetId="14" hidden="1">#REF!</definedName>
    <definedName name="Z_974EFDB0_1051_11D2_8E71_0008C77C0743_.wvu.PrintArea" hidden="1">#REF!</definedName>
    <definedName name="Z_974EFDB0_1051_11D2_8E71_0008C77C0743_.wvu.PrintTitles" localSheetId="14" hidden="1">#REF!,#REF!</definedName>
    <definedName name="Z_974EFDB0_1051_11D2_8E71_0008C77C0743_.wvu.PrintTitles" hidden="1">#REF!,#REF!</definedName>
    <definedName name="Z_974EFDB2_1051_11D2_8E71_0008C77C0743_.wvu.PrintArea" localSheetId="14" hidden="1">#REF!</definedName>
    <definedName name="Z_974EFDB2_1051_11D2_8E71_0008C77C0743_.wvu.PrintArea" hidden="1">#REF!</definedName>
    <definedName name="Z_974EFDB2_1051_11D2_8E71_0008C77C0743_.wvu.PrintTitles" localSheetId="14" hidden="1">#REF!</definedName>
    <definedName name="Z_974EFDB2_1051_11D2_8E71_0008C77C0743_.wvu.PrintTitles" hidden="1">#REF!</definedName>
    <definedName name="Z_974EFDB5_1051_11D2_8E71_0008C77C0743_.wvu.PrintArea" localSheetId="14" hidden="1">#REF!</definedName>
    <definedName name="Z_974EFDB5_1051_11D2_8E71_0008C77C0743_.wvu.PrintArea" hidden="1">#REF!</definedName>
    <definedName name="Z_974EFDB5_1051_11D2_8E71_0008C77C0743_.wvu.PrintTitles" localSheetId="14" hidden="1">#REF!,#REF!</definedName>
    <definedName name="Z_974EFDB5_1051_11D2_8E71_0008C77C0743_.wvu.PrintTitles" hidden="1">#REF!,#REF!</definedName>
    <definedName name="Z_974EFDB7_1051_11D2_8E71_0008C77C0743_.wvu.PrintArea" localSheetId="14" hidden="1">#REF!</definedName>
    <definedName name="Z_974EFDB7_1051_11D2_8E71_0008C77C0743_.wvu.PrintArea" hidden="1">#REF!</definedName>
    <definedName name="Z_974EFDB7_1051_11D2_8E71_0008C77C0743_.wvu.PrintTitles" localSheetId="14" hidden="1">#REF!,#REF!</definedName>
    <definedName name="Z_974EFDB7_1051_11D2_8E71_0008C77C0743_.wvu.PrintTitles" hidden="1">#REF!,#REF!</definedName>
    <definedName name="Z_974EFDB9_1051_11D2_8E71_0008C77C0743_.wvu.PrintArea" localSheetId="14" hidden="1">#REF!</definedName>
    <definedName name="Z_974EFDB9_1051_11D2_8E71_0008C77C0743_.wvu.PrintArea" hidden="1">#REF!</definedName>
    <definedName name="Z_974EFDB9_1051_11D2_8E71_0008C77C0743_.wvu.PrintTitles" localSheetId="14" hidden="1">#REF!</definedName>
    <definedName name="Z_974EFDB9_1051_11D2_8E71_0008C77C0743_.wvu.PrintTitles" hidden="1">#REF!</definedName>
    <definedName name="Z_974EFDBC_1051_11D2_8E71_0008C77C0743_.wvu.PrintArea" localSheetId="14" hidden="1">#REF!</definedName>
    <definedName name="Z_974EFDBC_1051_11D2_8E71_0008C77C0743_.wvu.PrintArea" hidden="1">#REF!</definedName>
    <definedName name="Z_974EFDBC_1051_11D2_8E71_0008C77C0743_.wvu.PrintTitles" localSheetId="14" hidden="1">#REF!,#REF!</definedName>
    <definedName name="Z_974EFDBC_1051_11D2_8E71_0008C77C0743_.wvu.PrintTitles" hidden="1">#REF!,#REF!</definedName>
    <definedName name="Z_974EFDBE_1051_11D2_8E71_0008C77C0743_.wvu.PrintArea" localSheetId="14" hidden="1">#REF!</definedName>
    <definedName name="Z_974EFDBE_1051_11D2_8E71_0008C77C0743_.wvu.PrintArea" hidden="1">#REF!</definedName>
    <definedName name="Z_974EFDBE_1051_11D2_8E71_0008C77C0743_.wvu.PrintTitles" localSheetId="14" hidden="1">#REF!,#REF!</definedName>
    <definedName name="Z_974EFDBE_1051_11D2_8E71_0008C77C0743_.wvu.PrintTitles" hidden="1">#REF!,#REF!</definedName>
    <definedName name="Z_A1DB4122_5E0E_11D2_8EC3_0008C77C0743_.wvu.PrintArea" localSheetId="14" hidden="1">#REF!</definedName>
    <definedName name="Z_A1DB4122_5E0E_11D2_8EC3_0008C77C0743_.wvu.PrintArea" hidden="1">#REF!</definedName>
    <definedName name="Z_A1DB4122_5E0E_11D2_8EC3_0008C77C0743_.wvu.PrintTitles" localSheetId="14" hidden="1">#REF!</definedName>
    <definedName name="Z_A1DB4122_5E0E_11D2_8EC3_0008C77C0743_.wvu.PrintTitles" hidden="1">#REF!</definedName>
    <definedName name="Z_A1DB4131_5E0E_11D2_8EC3_0008C77C0743_.wvu.PrintArea" localSheetId="14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localSheetId="14" hidden="1">#REF!,#REF!</definedName>
    <definedName name="Z_A1DB413E_5E0E_11D2_8EC3_0008C77C0743_.wvu.PrintTitles" hidden="1">#REF!,#REF!</definedName>
    <definedName name="Z_A1DB414B_5E0E_11D2_8EC3_0008C77C0743_.wvu.PrintArea" localSheetId="14" hidden="1">#REF!</definedName>
    <definedName name="Z_A1DB414B_5E0E_11D2_8EC3_0008C77C0743_.wvu.PrintArea" hidden="1">#REF!</definedName>
    <definedName name="Z_A1DB414B_5E0E_11D2_8EC3_0008C77C0743_.wvu.PrintTitles" localSheetId="14" hidden="1">#REF!</definedName>
    <definedName name="Z_A1DB414B_5E0E_11D2_8EC3_0008C77C0743_.wvu.PrintTitles" hidden="1">#REF!</definedName>
    <definedName name="Z_A1DB415A_5E0E_11D2_8EC3_0008C77C0743_.wvu.PrintArea" localSheetId="14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localSheetId="14" hidden="1">#REF!,#REF!</definedName>
    <definedName name="Z_A1DB4167_5E0E_11D2_8EC3_0008C77C0743_.wvu.PrintTitles" hidden="1">#REF!,#REF!</definedName>
    <definedName name="Z_A1DB4176_5E0E_11D2_8EC3_0008C77C0743_.wvu.PrintArea" localSheetId="14" hidden="1">#REF!</definedName>
    <definedName name="Z_A1DB4176_5E0E_11D2_8EC3_0008C77C0743_.wvu.PrintArea" hidden="1">#REF!</definedName>
    <definedName name="Z_A1DB4176_5E0E_11D2_8EC3_0008C77C0743_.wvu.PrintTitles" localSheetId="14" hidden="1">#REF!</definedName>
    <definedName name="Z_A1DB4176_5E0E_11D2_8EC3_0008C77C0743_.wvu.PrintTitles" hidden="1">#REF!</definedName>
    <definedName name="Z_A1DB4185_5E0E_11D2_8EC3_0008C77C0743_.wvu.PrintArea" localSheetId="14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localSheetId="14" hidden="1">#REF!,#REF!</definedName>
    <definedName name="Z_A1DB4192_5E0E_11D2_8EC3_0008C77C0743_.wvu.PrintTitles" hidden="1">#REF!,#REF!</definedName>
    <definedName name="Z_A1DB41A0_5E0E_11D2_8EC3_0008C77C0743_.wvu.PrintArea" localSheetId="14" hidden="1">#REF!</definedName>
    <definedName name="Z_A1DB41A0_5E0E_11D2_8EC3_0008C77C0743_.wvu.PrintArea" hidden="1">#REF!</definedName>
    <definedName name="Z_A1DB41A0_5E0E_11D2_8EC3_0008C77C0743_.wvu.PrintTitles" localSheetId="14" hidden="1">#REF!</definedName>
    <definedName name="Z_A1DB41A0_5E0E_11D2_8EC3_0008C77C0743_.wvu.PrintTitles" hidden="1">#REF!</definedName>
    <definedName name="Z_A1DB41AF_5E0E_11D2_8EC3_0008C77C0743_.wvu.PrintArea" localSheetId="14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localSheetId="14" hidden="1">#REF!,#REF!</definedName>
    <definedName name="Z_A1DB41BC_5E0E_11D2_8EC3_0008C77C0743_.wvu.PrintTitles" hidden="1">#REF!,#REF!</definedName>
    <definedName name="Z_B6FCCF30_1696_11D2_8E91_0008C77C21AF_.wvu.PrintArea" localSheetId="14" hidden="1">#REF!</definedName>
    <definedName name="Z_B6FCCF30_1696_11D2_8E91_0008C77C21AF_.wvu.PrintArea" hidden="1">#REF!</definedName>
    <definedName name="Z_B6FCCF30_1696_11D2_8E91_0008C77C21AF_.wvu.PrintTitles" localSheetId="14" hidden="1">#REF!,#REF!</definedName>
    <definedName name="Z_B6FCCF30_1696_11D2_8E91_0008C77C21AF_.wvu.PrintTitles" hidden="1">#REF!,#REF!</definedName>
    <definedName name="Z_B6FCCF32_1696_11D2_8E91_0008C77C21AF_.wvu.PrintArea" localSheetId="14" hidden="1">#REF!</definedName>
    <definedName name="Z_B6FCCF32_1696_11D2_8E91_0008C77C21AF_.wvu.PrintArea" hidden="1">#REF!</definedName>
    <definedName name="Z_B6FCCF32_1696_11D2_8E91_0008C77C21AF_.wvu.PrintTitles" localSheetId="14" hidden="1">#REF!</definedName>
    <definedName name="Z_B6FCCF32_1696_11D2_8E91_0008C77C21AF_.wvu.PrintTitles" hidden="1">#REF!</definedName>
    <definedName name="Z_B6FCCF35_1696_11D2_8E91_0008C77C21AF_.wvu.PrintArea" localSheetId="14" hidden="1">#REF!</definedName>
    <definedName name="Z_B6FCCF35_1696_11D2_8E91_0008C77C21AF_.wvu.PrintArea" hidden="1">#REF!</definedName>
    <definedName name="Z_B6FCCF35_1696_11D2_8E91_0008C77C21AF_.wvu.PrintTitles" localSheetId="14" hidden="1">#REF!,#REF!</definedName>
    <definedName name="Z_B6FCCF35_1696_11D2_8E91_0008C77C21AF_.wvu.PrintTitles" hidden="1">#REF!,#REF!</definedName>
    <definedName name="Z_B6FCCF37_1696_11D2_8E91_0008C77C21AF_.wvu.PrintArea" localSheetId="14" hidden="1">#REF!</definedName>
    <definedName name="Z_B6FCCF37_1696_11D2_8E91_0008C77C21AF_.wvu.PrintArea" hidden="1">#REF!</definedName>
    <definedName name="Z_B6FCCF37_1696_11D2_8E91_0008C77C21AF_.wvu.PrintTitles" localSheetId="14" hidden="1">#REF!,#REF!</definedName>
    <definedName name="Z_B6FCCF37_1696_11D2_8E91_0008C77C21AF_.wvu.PrintTitles" hidden="1">#REF!,#REF!</definedName>
    <definedName name="Z_B6FCCF39_1696_11D2_8E91_0008C77C21AF_.wvu.PrintArea" localSheetId="14" hidden="1">#REF!</definedName>
    <definedName name="Z_B6FCCF39_1696_11D2_8E91_0008C77C21AF_.wvu.PrintArea" hidden="1">#REF!</definedName>
    <definedName name="Z_B6FCCF39_1696_11D2_8E91_0008C77C21AF_.wvu.PrintTitles" localSheetId="14" hidden="1">#REF!</definedName>
    <definedName name="Z_B6FCCF39_1696_11D2_8E91_0008C77C21AF_.wvu.PrintTitles" hidden="1">#REF!</definedName>
    <definedName name="Z_B6FCCF3C_1696_11D2_8E91_0008C77C21AF_.wvu.PrintArea" localSheetId="14" hidden="1">#REF!</definedName>
    <definedName name="Z_B6FCCF3C_1696_11D2_8E91_0008C77C21AF_.wvu.PrintArea" hidden="1">#REF!</definedName>
    <definedName name="Z_B6FCCF3C_1696_11D2_8E91_0008C77C21AF_.wvu.PrintTitles" localSheetId="14" hidden="1">#REF!,#REF!</definedName>
    <definedName name="Z_B6FCCF3C_1696_11D2_8E91_0008C77C21AF_.wvu.PrintTitles" hidden="1">#REF!,#REF!</definedName>
    <definedName name="Z_B6FCCF3E_1696_11D2_8E91_0008C77C21AF_.wvu.PrintArea" localSheetId="14" hidden="1">#REF!</definedName>
    <definedName name="Z_B6FCCF3E_1696_11D2_8E91_0008C77C21AF_.wvu.PrintArea" hidden="1">#REF!</definedName>
    <definedName name="Z_B6FCCF3E_1696_11D2_8E91_0008C77C21AF_.wvu.PrintTitles" localSheetId="14" hidden="1">#REF!,#REF!</definedName>
    <definedName name="Z_B6FCCF3E_1696_11D2_8E91_0008C77C21AF_.wvu.PrintTitles" hidden="1">#REF!,#REF!</definedName>
    <definedName name="Z_BDFEE6B6_734C_11D2_8E68_0008C77C0743_.wvu.PrintArea" localSheetId="14" hidden="1">#REF!</definedName>
    <definedName name="Z_BDFEE6B6_734C_11D2_8E68_0008C77C0743_.wvu.PrintArea" hidden="1">#REF!</definedName>
    <definedName name="Z_BDFEE6B6_734C_11D2_8E68_0008C77C0743_.wvu.PrintTitles" localSheetId="14" hidden="1">#REF!,#REF!</definedName>
    <definedName name="Z_BDFEE6B6_734C_11D2_8E68_0008C77C0743_.wvu.PrintTitles" hidden="1">#REF!,#REF!</definedName>
    <definedName name="Z_BDFEE6B9_734C_11D2_8E68_0008C77C0743_.wvu.PrintArea" localSheetId="14" hidden="1">#REF!</definedName>
    <definedName name="Z_BDFEE6B9_734C_11D2_8E68_0008C77C0743_.wvu.PrintArea" hidden="1">#REF!</definedName>
    <definedName name="Z_BDFEE6B9_734C_11D2_8E68_0008C77C0743_.wvu.PrintTitles" localSheetId="14" hidden="1">#REF!,#REF!</definedName>
    <definedName name="Z_BDFEE6B9_734C_11D2_8E68_0008C77C0743_.wvu.PrintTitles" hidden="1">#REF!,#REF!</definedName>
    <definedName name="Z_BDFEE6BB_734C_11D2_8E68_0008C77C0743_.wvu.PrintArea" localSheetId="14" hidden="1">#REF!</definedName>
    <definedName name="Z_BDFEE6BB_734C_11D2_8E68_0008C77C0743_.wvu.PrintArea" hidden="1">#REF!</definedName>
    <definedName name="Z_BDFEE6BB_734C_11D2_8E68_0008C77C0743_.wvu.PrintTitles" localSheetId="14" hidden="1">#REF!,#REF!</definedName>
    <definedName name="Z_BDFEE6BB_734C_11D2_8E68_0008C77C0743_.wvu.PrintTitles" hidden="1">#REF!,#REF!</definedName>
    <definedName name="Z_BDFEE6C1_734C_11D2_8E68_0008C77C0743_.wvu.PrintArea" localSheetId="14" hidden="1">#REF!</definedName>
    <definedName name="Z_BDFEE6C1_734C_11D2_8E68_0008C77C0743_.wvu.PrintArea" hidden="1">#REF!</definedName>
    <definedName name="Z_BDFEE6C1_734C_11D2_8E68_0008C77C0743_.wvu.PrintTitles" localSheetId="14" hidden="1">#REF!</definedName>
    <definedName name="Z_BDFEE6C1_734C_11D2_8E68_0008C77C0743_.wvu.PrintTitles" hidden="1">#REF!</definedName>
    <definedName name="Z_BDFEE6C3_734C_11D2_8E68_0008C77C0743_.wvu.PrintArea" localSheetId="14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localSheetId="14" hidden="1">#REF!,#REF!</definedName>
    <definedName name="Z_BDFEE6CE_734C_11D2_8E68_0008C77C0743_.wvu.PrintTitles" hidden="1">#REF!,#REF!</definedName>
    <definedName name="Z_BDFEE6D1_734C_11D2_8E68_0008C77C0743_.wvu.PrintArea" localSheetId="14" hidden="1">#REF!</definedName>
    <definedName name="Z_BDFEE6D1_734C_11D2_8E68_0008C77C0743_.wvu.PrintArea" hidden="1">#REF!</definedName>
    <definedName name="Z_BDFEE6D1_734C_11D2_8E68_0008C77C0743_.wvu.PrintTitles" localSheetId="14" hidden="1">#REF!,#REF!</definedName>
    <definedName name="Z_BDFEE6D1_734C_11D2_8E68_0008C77C0743_.wvu.PrintTitles" hidden="1">#REF!,#REF!</definedName>
    <definedName name="Z_BDFEE6D3_734C_11D2_8E68_0008C77C0743_.wvu.PrintArea" localSheetId="14" hidden="1">#REF!</definedName>
    <definedName name="Z_BDFEE6D3_734C_11D2_8E68_0008C77C0743_.wvu.PrintArea" hidden="1">#REF!</definedName>
    <definedName name="Z_BDFEE6D3_734C_11D2_8E68_0008C77C0743_.wvu.PrintTitles" localSheetId="14" hidden="1">#REF!,#REF!</definedName>
    <definedName name="Z_BDFEE6D3_734C_11D2_8E68_0008C77C0743_.wvu.PrintTitles" hidden="1">#REF!,#REF!</definedName>
    <definedName name="Z_BDFEE6D7_734C_11D2_8E68_0008C77C0743_.wvu.PrintArea" localSheetId="14" hidden="1">#REF!</definedName>
    <definedName name="Z_BDFEE6D7_734C_11D2_8E68_0008C77C0743_.wvu.PrintArea" hidden="1">#REF!</definedName>
    <definedName name="Z_BDFEE6D7_734C_11D2_8E68_0008C77C0743_.wvu.PrintTitles" localSheetId="14" hidden="1">#REF!,#REF!</definedName>
    <definedName name="Z_BDFEE6D7_734C_11D2_8E68_0008C77C0743_.wvu.PrintTitles" hidden="1">#REF!,#REF!</definedName>
    <definedName name="Z_BDFEE6DA_734C_11D2_8E68_0008C77C0743_.wvu.PrintArea" localSheetId="14" hidden="1">#REF!</definedName>
    <definedName name="Z_BDFEE6DA_734C_11D2_8E68_0008C77C0743_.wvu.PrintArea" hidden="1">#REF!</definedName>
    <definedName name="Z_BDFEE6DA_734C_11D2_8E68_0008C77C0743_.wvu.PrintTitles" localSheetId="14" hidden="1">#REF!,#REF!</definedName>
    <definedName name="Z_BDFEE6DA_734C_11D2_8E68_0008C77C0743_.wvu.PrintTitles" hidden="1">#REF!,#REF!</definedName>
    <definedName name="Z_BDFEE6DC_734C_11D2_8E68_0008C77C0743_.wvu.PrintArea" localSheetId="14" hidden="1">#REF!</definedName>
    <definedName name="Z_BDFEE6DC_734C_11D2_8E68_0008C77C0743_.wvu.PrintArea" hidden="1">#REF!</definedName>
    <definedName name="Z_BDFEE6DC_734C_11D2_8E68_0008C77C0743_.wvu.PrintTitles" localSheetId="14" hidden="1">#REF!,#REF!</definedName>
    <definedName name="Z_BDFEE6DC_734C_11D2_8E68_0008C77C0743_.wvu.PrintTitles" hidden="1">#REF!,#REF!</definedName>
    <definedName name="Z_BDFEE6E2_734C_11D2_8E68_0008C77C0743_.wvu.PrintArea" localSheetId="14" hidden="1">#REF!</definedName>
    <definedName name="Z_BDFEE6E2_734C_11D2_8E68_0008C77C0743_.wvu.PrintArea" hidden="1">#REF!</definedName>
    <definedName name="Z_BDFEE6E2_734C_11D2_8E68_0008C77C0743_.wvu.PrintTitles" localSheetId="14" hidden="1">#REF!</definedName>
    <definedName name="Z_BDFEE6E2_734C_11D2_8E68_0008C77C0743_.wvu.PrintTitles" hidden="1">#REF!</definedName>
    <definedName name="Z_BDFEE6E4_734C_11D2_8E68_0008C77C0743_.wvu.PrintArea" localSheetId="14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localSheetId="14" hidden="1">#REF!,#REF!</definedName>
    <definedName name="Z_BDFEE6EF_734C_11D2_8E68_0008C77C0743_.wvu.PrintTitles" hidden="1">#REF!,#REF!</definedName>
    <definedName name="Z_BDFEE6F2_734C_11D2_8E68_0008C77C0743_.wvu.PrintArea" localSheetId="14" hidden="1">#REF!</definedName>
    <definedName name="Z_BDFEE6F2_734C_11D2_8E68_0008C77C0743_.wvu.PrintArea" hidden="1">#REF!</definedName>
    <definedName name="Z_BDFEE6F2_734C_11D2_8E68_0008C77C0743_.wvu.PrintTitles" localSheetId="14" hidden="1">#REF!,#REF!</definedName>
    <definedName name="Z_BDFEE6F2_734C_11D2_8E68_0008C77C0743_.wvu.PrintTitles" hidden="1">#REF!,#REF!</definedName>
    <definedName name="Z_BDFEE6F4_734C_11D2_8E68_0008C77C0743_.wvu.PrintArea" localSheetId="14" hidden="1">#REF!</definedName>
    <definedName name="Z_BDFEE6F4_734C_11D2_8E68_0008C77C0743_.wvu.PrintArea" hidden="1">#REF!</definedName>
    <definedName name="Z_BDFEE6F4_734C_11D2_8E68_0008C77C0743_.wvu.PrintTitles" localSheetId="14" hidden="1">#REF!,#REF!</definedName>
    <definedName name="Z_BDFEE6F4_734C_11D2_8E68_0008C77C0743_.wvu.PrintTitles" hidden="1">#REF!,#REF!</definedName>
    <definedName name="Z_BDFEE6FA_734C_11D2_8E68_0008C77C0743_.wvu.PrintArea" localSheetId="14" hidden="1">#REF!</definedName>
    <definedName name="Z_BDFEE6FA_734C_11D2_8E68_0008C77C0743_.wvu.PrintArea" hidden="1">#REF!</definedName>
    <definedName name="Z_BDFEE6FA_734C_11D2_8E68_0008C77C0743_.wvu.PrintTitles" localSheetId="14" hidden="1">#REF!,#REF!</definedName>
    <definedName name="Z_BDFEE6FA_734C_11D2_8E68_0008C77C0743_.wvu.PrintTitles" hidden="1">#REF!,#REF!</definedName>
    <definedName name="Z_BDFEE6FC_734C_11D2_8E68_0008C77C0743_.wvu.PrintArea" localSheetId="14" hidden="1">#REF!</definedName>
    <definedName name="Z_BDFEE6FC_734C_11D2_8E68_0008C77C0743_.wvu.PrintArea" hidden="1">#REF!</definedName>
    <definedName name="Z_BDFEE6FC_734C_11D2_8E68_0008C77C0743_.wvu.PrintTitles" localSheetId="14" hidden="1">#REF!,#REF!</definedName>
    <definedName name="Z_BDFEE6FC_734C_11D2_8E68_0008C77C0743_.wvu.PrintTitles" hidden="1">#REF!,#REF!</definedName>
    <definedName name="Z_BDFEE6FE_734C_11D2_8E68_0008C77C0743_.wvu.PrintArea" localSheetId="14" hidden="1">#REF!</definedName>
    <definedName name="Z_BDFEE6FE_734C_11D2_8E68_0008C77C0743_.wvu.PrintArea" hidden="1">#REF!</definedName>
    <definedName name="Z_BDFEE6FE_734C_11D2_8E68_0008C77C0743_.wvu.PrintTitles" localSheetId="14" hidden="1">#REF!,#REF!</definedName>
    <definedName name="Z_BDFEE6FE_734C_11D2_8E68_0008C77C0743_.wvu.PrintTitles" hidden="1">#REF!,#REF!</definedName>
    <definedName name="Z_BE4AA1C5_ECFE_11D2_8EB8_0008C77C0743_.wvu.PrintArea" localSheetId="14" hidden="1">#REF!</definedName>
    <definedName name="Z_BE4AA1C5_ECFE_11D2_8EB8_0008C77C0743_.wvu.PrintArea" hidden="1">#REF!</definedName>
    <definedName name="Z_BE4AA1C5_ECFE_11D2_8EB8_0008C77C0743_.wvu.PrintTitles" localSheetId="14" hidden="1">#REF!</definedName>
    <definedName name="Z_BE4AA1C5_ECFE_11D2_8EB8_0008C77C0743_.wvu.PrintTitles" hidden="1">#REF!</definedName>
    <definedName name="Z_BE4AA1D8_ECFE_11D2_8EB8_0008C77C0743_.wvu.PrintArea" localSheetId="14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localSheetId="14" hidden="1">#REF!,#REF!</definedName>
    <definedName name="Z_BE4AA1E8_ECFE_11D2_8EB8_0008C77C0743_.wvu.PrintTitles" hidden="1">#REF!,#REF!</definedName>
    <definedName name="Z_BFEBD6B7_EDBB_11D2_8EB9_0008C77C0743_.wvu.PrintArea" localSheetId="14" hidden="1">#REF!</definedName>
    <definedName name="Z_BFEBD6B7_EDBB_11D2_8EB9_0008C77C0743_.wvu.PrintArea" hidden="1">#REF!</definedName>
    <definedName name="Z_BFEBD6B7_EDBB_11D2_8EB9_0008C77C0743_.wvu.PrintTitles" localSheetId="14" hidden="1">#REF!</definedName>
    <definedName name="Z_BFEBD6B7_EDBB_11D2_8EB9_0008C77C0743_.wvu.PrintTitles" hidden="1">#REF!</definedName>
    <definedName name="Z_BFEBD6CA_EDBB_11D2_8EB9_0008C77C0743_.wvu.PrintArea" localSheetId="14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localSheetId="14" hidden="1">#REF!,#REF!</definedName>
    <definedName name="Z_BFEBD6DA_EDBB_11D2_8EB9_0008C77C0743_.wvu.PrintTitles" hidden="1">#REF!,#REF!</definedName>
    <definedName name="Z_CD050555_ECE8_11D2_8EB7_0008C77C0743_.wvu.PrintArea" localSheetId="14" hidden="1">#REF!</definedName>
    <definedName name="Z_CD050555_ECE8_11D2_8EB7_0008C77C0743_.wvu.PrintArea" hidden="1">#REF!</definedName>
    <definedName name="Z_CD050555_ECE8_11D2_8EB7_0008C77C0743_.wvu.PrintTitles" localSheetId="14" hidden="1">#REF!</definedName>
    <definedName name="Z_CD050555_ECE8_11D2_8EB7_0008C77C0743_.wvu.PrintTitles" hidden="1">#REF!</definedName>
    <definedName name="Z_CD050568_ECE8_11D2_8EB7_0008C77C0743_.wvu.PrintArea" localSheetId="14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localSheetId="14" hidden="1">#REF!,#REF!</definedName>
    <definedName name="Z_CD050578_ECE8_11D2_8EB7_0008C77C0743_.wvu.PrintTitles" hidden="1">#REF!,#REF!</definedName>
    <definedName name="Z_CF4A68D4_EB6D_11D2_8EB5_0008C77C0743_.wvu.PrintArea" localSheetId="14" hidden="1">#REF!</definedName>
    <definedName name="Z_CF4A68D4_EB6D_11D2_8EB5_0008C77C0743_.wvu.PrintArea" hidden="1">#REF!</definedName>
    <definedName name="Z_CF4A68D4_EB6D_11D2_8EB5_0008C77C0743_.wvu.PrintTitles" localSheetId="14" hidden="1">#REF!</definedName>
    <definedName name="Z_CF4A68D4_EB6D_11D2_8EB5_0008C77C0743_.wvu.PrintTitles" hidden="1">#REF!</definedName>
    <definedName name="Z_CF4A68E7_EB6D_11D2_8EB5_0008C77C0743_.wvu.PrintArea" localSheetId="14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localSheetId="14" hidden="1">#REF!,#REF!</definedName>
    <definedName name="Z_CF4A68F7_EB6D_11D2_8EB5_0008C77C0743_.wvu.PrintTitles" hidden="1">#REF!,#REF!</definedName>
    <definedName name="Z_F3D6017D_338E_11D2_8E9B_0008C77C0743_.wvu.PrintArea" localSheetId="14" hidden="1">#REF!</definedName>
    <definedName name="Z_F3D6017D_338E_11D2_8E9B_0008C77C0743_.wvu.PrintArea" hidden="1">#REF!</definedName>
    <definedName name="Z_F3D6017D_338E_11D2_8E9B_0008C77C0743_.wvu.PrintTitles" localSheetId="14" hidden="1">#REF!</definedName>
    <definedName name="Z_F3D6017D_338E_11D2_8E9B_0008C77C0743_.wvu.PrintTitles" hidden="1">#REF!</definedName>
    <definedName name="Z_F3D6018C_338E_11D2_8E9B_0008C77C0743_.wvu.PrintArea" localSheetId="14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localSheetId="14" hidden="1">#REF!,#REF!</definedName>
    <definedName name="Z_F3D60199_338E_11D2_8E9B_0008C77C0743_.wvu.PrintTitles" hidden="1">#REF!,#REF!</definedName>
  </definedNames>
  <calcPr calcId="191028" iterateDelta="9.9999999999994451E-4"/>
  <customWorkbookViews>
    <customWorkbookView name="nstandish - Personal View" guid="{1F34DDED-B51E-44E0-AD6B-5246B928E127}" mergeInterval="0" personalView="1" maximized="1" xWindow="1" yWindow="1" windowWidth="1280" windowHeight="773" tabRatio="891" activeSheetId="6"/>
    <customWorkbookView name="Dan Pierpont - Personal View" guid="{BF47D0F7-1A7D-4A79-931D-4B1E61172EDC}" mergeInterval="0" personalView="1" maximized="1" xWindow="1" yWindow="1" windowWidth="1280" windowHeight="806" tabRatio="891" activeSheetId="5"/>
    <customWorkbookView name="kmagee - Personal View" guid="{773A3075-9180-4458-84FE-72C154DAF670}" mergeInterval="0" personalView="1" maximized="1" xWindow="1" yWindow="1" windowWidth="1020" windowHeight="641" tabRatio="891" activeSheetId="5"/>
    <customWorkbookView name="bloomberg - Personal View" guid="{F14299BC-B812-4ED5-B22A-BF3A4DEDD777}" mergeInterval="0" personalView="1" maximized="1" xWindow="1" yWindow="1" windowWidth="1280" windowHeight="833" tabRatio="891" activeSheetId="5"/>
    <customWorkbookView name="jtrogonoski - Personal View" guid="{328E93EF-CF56-41D9-A705-130A0733E358}" mergeInterval="0" personalView="1" maximized="1" xWindow="1" yWindow="1" windowWidth="1276" windowHeight="803" tabRatio="891" activeSheetId="1"/>
    <customWorkbookView name="abulkley - Personal View" guid="{B2278675-1AE0-4BA3-A58C-22F29B602B69}" mergeInterval="0" personalView="1" maximized="1" xWindow="1" yWindow="1" windowWidth="923" windowHeight="542" tabRatio="891" activeSheetId="1"/>
    <customWorkbookView name="Josh Nowak - Personal View" guid="{BDD49110-6304-44A1-AFAE-128668B6055D}" mergeInterval="0" personalView="1" maximized="1" xWindow="1" yWindow="1" windowWidth="1280" windowHeight="751" tabRatio="891" activeSheetId="1"/>
    <customWorkbookView name="rlevins - Personal View" guid="{2D1F9A45-1870-4F6A-B30F-090507187986}" mergeInterval="0" personalView="1" maximized="1" xWindow="1" yWindow="1" windowWidth="1269" windowHeight="642" tabRatio="891" activeSheetId="5"/>
    <customWorkbookView name="Samuel Eaton - Personal View" guid="{370F9F18-4CC0-4A7D-A4C9-A746870BDEE5}" mergeInterval="0" personalView="1" maximized="1" xWindow="1" yWindow="1" windowWidth="1680" windowHeight="832" tabRatio="891" activeSheetId="1"/>
    <customWorkbookView name="Ann Bulkley - Personal View" guid="{C8C0177A-F45B-4271-AB92-5CCD9B122D09}" mergeInterval="0" personalView="1" maximized="1" xWindow="1" yWindow="1" windowWidth="1280" windowHeight="773" tabRatio="891" activeSheetId="4"/>
    <customWorkbookView name="Samuel G Eaton - Personal View" guid="{B647E11D-9874-42BF-A663-3CAF8AF9160C}" mergeInterval="0" personalView="1" maximized="1" xWindow="1" yWindow="1" windowWidth="1680" windowHeight="859" tabRatio="891" activeSheetId="1" showComments="commIndAndComment"/>
    <customWorkbookView name=" Bob Hevert - Personal View" guid="{5CEABE36-B9E7-4B6B-BAAA-2DD6E61685BC}" mergeInterval="0" personalView="1" maximized="1" windowWidth="1436" windowHeight="683" tabRatio="891" activeSheetId="2"/>
    <customWorkbookView name="  - Personal View" guid="{9C2252D0-D0CB-4DB4-97ED-D7C0B6420DEF}" mergeInterval="0" personalView="1" maximized="1" xWindow="1" yWindow="1" windowWidth="1280" windowHeight="803" tabRatio="891" activeSheetId="4"/>
    <customWorkbookView name="Vicki - Personal View" guid="{161A4958-F02C-45B9-A80E-3E878494D7FD}" mergeInterval="0" personalView="1" maximized="1" windowWidth="1436" windowHeight="697" tabRatio="891" activeSheetId="8"/>
    <customWorkbookView name="ahunt - Personal View" guid="{8088846E-D02C-487D-B1BD-2DF5E87A0E86}" mergeInterval="0" personalView="1" maximized="1" windowWidth="1396" windowHeight="913" tabRatio="891" activeSheetId="6"/>
    <customWorkbookView name="HP Authorized Customer - Personal View" guid="{B27B7288-A3C4-4ACD-AF10-032666B68A5E}" mergeInterval="0" personalView="1" maximized="1" windowWidth="1676" windowHeight="851" tabRatio="891" activeSheetId="2"/>
    <customWorkbookView name="bhevert - Personal View" guid="{AA9296DA-F798-4BDF-8CCC-9FA6FEF8FE4E}" mergeInterval="0" personalView="1" maximized="1" xWindow="1" yWindow="1" windowWidth="1440" windowHeight="682" tabRatio="891" activeSheetId="1"/>
    <customWorkbookView name="Nathaniel Standish - Personal View" guid="{6DCA7D95-7A1E-49BA-A4E1-D3B6898E10EF}" mergeInterval="0" personalView="1" maximized="1" xWindow="1" yWindow="1" windowWidth="1280" windowHeight="752" tabRatio="891" activeSheetId="5"/>
    <customWorkbookView name=" Dan Pierpont - Personal View" guid="{76396677-21DA-4339-A842-1F6B4D2C4746}" mergeInterval="0" personalView="1" maximized="1" xWindow="1" yWindow="1" windowWidth="1437" windowHeight="688" tabRatio="891" activeSheetId="5"/>
    <customWorkbookView name="aperry - Personal View" guid="{0B2A158F-9319-49AB-BC36-1FF8FF9E75F4}" mergeInterval="0" personalView="1" xWindow="1283" yWindow="29" windowWidth="1280" windowHeight="762" tabRatio="891" activeSheetId="1"/>
    <customWorkbookView name="matth - Personal View" guid="{ABAC90FE-DA5D-4868-B6CF-0932F3417AB9}" mergeInterval="0" personalView="1" maximized="1" xWindow="1" yWindow="1" windowWidth="1680" windowHeight="829" tabRatio="891" activeSheetId="1"/>
    <customWorkbookView name="JNowak - Personal View" guid="{F654C65A-64F6-48F8-8BC8-14AC60E1C162}" mergeInterval="0" personalView="1" maximized="1" xWindow="1" yWindow="1" windowWidth="1280" windowHeight="835" tabRatio="89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8" i="81" l="1"/>
  <c r="A83" i="81"/>
  <c r="A38" i="81"/>
  <c r="A128" i="80"/>
  <c r="A83" i="80"/>
  <c r="A38" i="80"/>
  <c r="B207" i="25"/>
  <c r="B172" i="25"/>
  <c r="B137" i="25"/>
  <c r="B102" i="25"/>
  <c r="B67" i="25"/>
  <c r="I26" i="34"/>
  <c r="H26" i="34"/>
  <c r="G50" i="85"/>
  <c r="G39" i="84"/>
  <c r="E39" i="84"/>
  <c r="H38" i="84"/>
  <c r="I38" i="84" s="1"/>
  <c r="F38" i="84"/>
  <c r="H37" i="84"/>
  <c r="I37" i="84" s="1"/>
  <c r="I39" i="84" s="1"/>
  <c r="F37" i="84"/>
  <c r="F39" i="84" s="1"/>
  <c r="H39" i="84" l="1"/>
  <c r="J39" i="84" s="1"/>
  <c r="B12" i="61" l="1"/>
  <c r="C12" i="61"/>
  <c r="G12" i="61"/>
  <c r="K12" i="61" s="1"/>
  <c r="L12" i="61" s="1"/>
  <c r="M12" i="61" s="1"/>
  <c r="J12" i="61"/>
  <c r="C188" i="25"/>
  <c r="D188" i="25"/>
  <c r="G188" i="25" s="1"/>
  <c r="H188" i="25" s="1"/>
  <c r="E188" i="25"/>
  <c r="F188" i="25"/>
  <c r="E153" i="25"/>
  <c r="F153" i="25"/>
  <c r="F118" i="25"/>
  <c r="E48" i="25"/>
  <c r="E83" i="25" s="1"/>
  <c r="B13" i="25"/>
  <c r="B48" i="25" s="1"/>
  <c r="C13" i="25"/>
  <c r="C48" i="25" s="1"/>
  <c r="F13" i="25"/>
  <c r="Q104" i="81"/>
  <c r="R104" i="81"/>
  <c r="S104" i="81"/>
  <c r="T104" i="81" s="1"/>
  <c r="C104" i="81"/>
  <c r="D104" i="81"/>
  <c r="E104" i="81"/>
  <c r="F104" i="81"/>
  <c r="G104" i="81"/>
  <c r="H104" i="81"/>
  <c r="I104" i="81" s="1"/>
  <c r="J104" i="81" s="1"/>
  <c r="K104" i="81" s="1"/>
  <c r="L104" i="81" s="1"/>
  <c r="M104" i="81" s="1"/>
  <c r="N104" i="81"/>
  <c r="C59" i="81"/>
  <c r="Q59" i="81" s="1"/>
  <c r="D59" i="81"/>
  <c r="E59" i="81"/>
  <c r="H59" i="81" s="1"/>
  <c r="I59" i="81" s="1"/>
  <c r="J59" i="81" s="1"/>
  <c r="K59" i="81" s="1"/>
  <c r="L59" i="81" s="1"/>
  <c r="M59" i="81" s="1"/>
  <c r="F59" i="81"/>
  <c r="G59" i="81"/>
  <c r="N59" i="81"/>
  <c r="C14" i="81"/>
  <c r="Q14" i="81" s="1"/>
  <c r="D14" i="81"/>
  <c r="E14" i="81"/>
  <c r="H14" i="81" s="1"/>
  <c r="I14" i="81" s="1"/>
  <c r="J14" i="81" s="1"/>
  <c r="K14" i="81" s="1"/>
  <c r="L14" i="81" s="1"/>
  <c r="M14" i="81" s="1"/>
  <c r="F14" i="81"/>
  <c r="G14" i="81"/>
  <c r="N14" i="81"/>
  <c r="Q104" i="80"/>
  <c r="R104" i="80"/>
  <c r="S104" i="80" s="1"/>
  <c r="C104" i="80"/>
  <c r="D104" i="80"/>
  <c r="E104" i="80"/>
  <c r="F104" i="80"/>
  <c r="G104" i="80"/>
  <c r="H104" i="80"/>
  <c r="I104" i="80" s="1"/>
  <c r="J104" i="80" s="1"/>
  <c r="K104" i="80" s="1"/>
  <c r="L104" i="80" s="1"/>
  <c r="M104" i="80" s="1"/>
  <c r="N104" i="80"/>
  <c r="Q59" i="80"/>
  <c r="C59" i="80"/>
  <c r="D59" i="80"/>
  <c r="E59" i="80"/>
  <c r="F59" i="80"/>
  <c r="H59" i="80" s="1"/>
  <c r="I59" i="80" s="1"/>
  <c r="J59" i="80" s="1"/>
  <c r="K59" i="80" s="1"/>
  <c r="L59" i="80" s="1"/>
  <c r="M59" i="80" s="1"/>
  <c r="G59" i="80"/>
  <c r="N59" i="80"/>
  <c r="C14" i="80"/>
  <c r="Q14" i="80" s="1"/>
  <c r="D14" i="80"/>
  <c r="E14" i="80"/>
  <c r="F14" i="80"/>
  <c r="G14" i="80"/>
  <c r="N14" i="80"/>
  <c r="Q104" i="78"/>
  <c r="R104" i="78"/>
  <c r="S104" i="78" s="1"/>
  <c r="T104" i="78" s="1"/>
  <c r="U104" i="78" s="1"/>
  <c r="V104" i="78" s="1"/>
  <c r="W104" i="78" s="1"/>
  <c r="X104" i="78" s="1"/>
  <c r="Y104" i="78" s="1"/>
  <c r="Z104" i="78" s="1"/>
  <c r="AA104" i="78" s="1"/>
  <c r="AB104" i="78" s="1"/>
  <c r="AC104" i="78" s="1"/>
  <c r="AD104" i="78" s="1"/>
  <c r="AE104" i="78" s="1"/>
  <c r="AF104" i="78" s="1"/>
  <c r="AG104" i="78" s="1"/>
  <c r="AH104" i="78" s="1"/>
  <c r="AI104" i="78" s="1"/>
  <c r="AJ104" i="78" s="1"/>
  <c r="AK104" i="78" s="1"/>
  <c r="AL104" i="78" s="1"/>
  <c r="AM104" i="78" s="1"/>
  <c r="AN104" i="78" s="1"/>
  <c r="AO104" i="78" s="1"/>
  <c r="AP104" i="78" s="1"/>
  <c r="AQ104" i="78" s="1"/>
  <c r="AR104" i="78" s="1"/>
  <c r="AS104" i="78" s="1"/>
  <c r="AT104" i="78" s="1"/>
  <c r="AU104" i="78" s="1"/>
  <c r="AV104" i="78" s="1"/>
  <c r="AW104" i="78" s="1"/>
  <c r="AX104" i="78" s="1"/>
  <c r="AY104" i="78" s="1"/>
  <c r="AZ104" i="78" s="1"/>
  <c r="BA104" i="78" s="1"/>
  <c r="BB104" i="78" s="1"/>
  <c r="BC104" i="78" s="1"/>
  <c r="BD104" i="78" s="1"/>
  <c r="BE104" i="78" s="1"/>
  <c r="BF104" i="78" s="1"/>
  <c r="BG104" i="78" s="1"/>
  <c r="BH104" i="78" s="1"/>
  <c r="BI104" i="78" s="1"/>
  <c r="BJ104" i="78" s="1"/>
  <c r="BK104" i="78" s="1"/>
  <c r="BL104" i="78" s="1"/>
  <c r="BM104" i="78" s="1"/>
  <c r="BN104" i="78" s="1"/>
  <c r="BO104" i="78" s="1"/>
  <c r="BP104" i="78" s="1"/>
  <c r="BQ104" i="78" s="1"/>
  <c r="BR104" i="78" s="1"/>
  <c r="BS104" i="78" s="1"/>
  <c r="BT104" i="78" s="1"/>
  <c r="BU104" i="78" s="1"/>
  <c r="BV104" i="78" s="1"/>
  <c r="BW104" i="78" s="1"/>
  <c r="BX104" i="78" s="1"/>
  <c r="BY104" i="78" s="1"/>
  <c r="BZ104" i="78" s="1"/>
  <c r="CA104" i="78" s="1"/>
  <c r="CB104" i="78" s="1"/>
  <c r="CC104" i="78" s="1"/>
  <c r="CD104" i="78" s="1"/>
  <c r="CE104" i="78" s="1"/>
  <c r="CF104" i="78" s="1"/>
  <c r="CG104" i="78" s="1"/>
  <c r="CH104" i="78" s="1"/>
  <c r="CI104" i="78" s="1"/>
  <c r="CJ104" i="78" s="1"/>
  <c r="CK104" i="78" s="1"/>
  <c r="CL104" i="78" s="1"/>
  <c r="CM104" i="78" s="1"/>
  <c r="CN104" i="78" s="1"/>
  <c r="CO104" i="78" s="1"/>
  <c r="CP104" i="78" s="1"/>
  <c r="CQ104" i="78" s="1"/>
  <c r="CR104" i="78" s="1"/>
  <c r="CS104" i="78" s="1"/>
  <c r="CT104" i="78" s="1"/>
  <c r="CU104" i="78" s="1"/>
  <c r="CV104" i="78" s="1"/>
  <c r="CW104" i="78" s="1"/>
  <c r="CX104" i="78" s="1"/>
  <c r="CY104" i="78" s="1"/>
  <c r="CZ104" i="78" s="1"/>
  <c r="DA104" i="78" s="1"/>
  <c r="DB104" i="78" s="1"/>
  <c r="DC104" i="78" s="1"/>
  <c r="DD104" i="78" s="1"/>
  <c r="DE104" i="78" s="1"/>
  <c r="DF104" i="78" s="1"/>
  <c r="DG104" i="78" s="1"/>
  <c r="DH104" i="78" s="1"/>
  <c r="DI104" i="78" s="1"/>
  <c r="DJ104" i="78" s="1"/>
  <c r="DK104" i="78" s="1"/>
  <c r="DL104" i="78" s="1"/>
  <c r="DM104" i="78" s="1"/>
  <c r="DN104" i="78" s="1"/>
  <c r="DO104" i="78" s="1"/>
  <c r="DP104" i="78" s="1"/>
  <c r="DQ104" i="78" s="1"/>
  <c r="DR104" i="78" s="1"/>
  <c r="DS104" i="78" s="1"/>
  <c r="DT104" i="78" s="1"/>
  <c r="DU104" i="78" s="1"/>
  <c r="DV104" i="78" s="1"/>
  <c r="DW104" i="78" s="1"/>
  <c r="DX104" i="78" s="1"/>
  <c r="DY104" i="78" s="1"/>
  <c r="DZ104" i="78" s="1"/>
  <c r="EA104" i="78" s="1"/>
  <c r="EB104" i="78" s="1"/>
  <c r="EC104" i="78" s="1"/>
  <c r="ED104" i="78" s="1"/>
  <c r="EE104" i="78" s="1"/>
  <c r="EF104" i="78" s="1"/>
  <c r="EG104" i="78" s="1"/>
  <c r="EH104" i="78" s="1"/>
  <c r="EI104" i="78" s="1"/>
  <c r="EJ104" i="78" s="1"/>
  <c r="EK104" i="78" s="1"/>
  <c r="EL104" i="78" s="1"/>
  <c r="EM104" i="78" s="1"/>
  <c r="EN104" i="78" s="1"/>
  <c r="EO104" i="78" s="1"/>
  <c r="EP104" i="78" s="1"/>
  <c r="EQ104" i="78" s="1"/>
  <c r="ER104" i="78" s="1"/>
  <c r="ES104" i="78" s="1"/>
  <c r="ET104" i="78" s="1"/>
  <c r="EU104" i="78" s="1"/>
  <c r="EV104" i="78" s="1"/>
  <c r="EW104" i="78" s="1"/>
  <c r="EX104" i="78" s="1"/>
  <c r="EY104" i="78" s="1"/>
  <c r="EZ104" i="78" s="1"/>
  <c r="FA104" i="78" s="1"/>
  <c r="FB104" i="78" s="1"/>
  <c r="FC104" i="78" s="1"/>
  <c r="FD104" i="78" s="1"/>
  <c r="FE104" i="78" s="1"/>
  <c r="FF104" i="78" s="1"/>
  <c r="FG104" i="78" s="1"/>
  <c r="FH104" i="78" s="1"/>
  <c r="FI104" i="78" s="1"/>
  <c r="FJ104" i="78" s="1"/>
  <c r="FK104" i="78" s="1"/>
  <c r="FL104" i="78" s="1"/>
  <c r="FM104" i="78" s="1"/>
  <c r="FN104" i="78" s="1"/>
  <c r="FO104" i="78" s="1"/>
  <c r="FP104" i="78" s="1"/>
  <c r="FQ104" i="78" s="1"/>
  <c r="FR104" i="78" s="1"/>
  <c r="FS104" i="78" s="1"/>
  <c r="FT104" i="78" s="1"/>
  <c r="FU104" i="78" s="1"/>
  <c r="FV104" i="78" s="1"/>
  <c r="FW104" i="78" s="1"/>
  <c r="FX104" i="78" s="1"/>
  <c r="FY104" i="78" s="1"/>
  <c r="FZ104" i="78" s="1"/>
  <c r="GA104" i="78" s="1"/>
  <c r="GB104" i="78" s="1"/>
  <c r="GC104" i="78" s="1"/>
  <c r="GD104" i="78" s="1"/>
  <c r="GE104" i="78" s="1"/>
  <c r="GF104" i="78" s="1"/>
  <c r="GG104" i="78" s="1"/>
  <c r="GH104" i="78" s="1"/>
  <c r="GI104" i="78" s="1"/>
  <c r="GJ104" i="78" s="1"/>
  <c r="GK104" i="78" s="1"/>
  <c r="GL104" i="78" s="1"/>
  <c r="GM104" i="78" s="1"/>
  <c r="GN104" i="78" s="1"/>
  <c r="GO104" i="78" s="1"/>
  <c r="GP104" i="78" s="1"/>
  <c r="GQ104" i="78" s="1"/>
  <c r="GR104" i="78" s="1"/>
  <c r="GS104" i="78" s="1"/>
  <c r="GT104" i="78" s="1"/>
  <c r="GU104" i="78" s="1"/>
  <c r="GV104" i="78" s="1"/>
  <c r="GW104" i="78" s="1"/>
  <c r="GX104" i="78" s="1"/>
  <c r="GY104" i="78" s="1"/>
  <c r="GZ104" i="78" s="1"/>
  <c r="HA104" i="78" s="1"/>
  <c r="HB104" i="78" s="1"/>
  <c r="HC104" i="78" s="1"/>
  <c r="HD104" i="78" s="1"/>
  <c r="HE104" i="78" s="1"/>
  <c r="HF104" i="78" s="1"/>
  <c r="HG104" i="78" s="1"/>
  <c r="HH104" i="78" s="1"/>
  <c r="HI104" i="78" s="1"/>
  <c r="C104" i="78"/>
  <c r="D104" i="78"/>
  <c r="E104" i="78"/>
  <c r="F104" i="78"/>
  <c r="G104" i="78"/>
  <c r="H104" i="78"/>
  <c r="I104" i="78" s="1"/>
  <c r="J104" i="78" s="1"/>
  <c r="K104" i="78" s="1"/>
  <c r="L104" i="78" s="1"/>
  <c r="M104" i="78" s="1"/>
  <c r="N104" i="78"/>
  <c r="C59" i="78"/>
  <c r="Q59" i="78" s="1"/>
  <c r="D59" i="78"/>
  <c r="E59" i="78"/>
  <c r="H59" i="78" s="1"/>
  <c r="I59" i="78" s="1"/>
  <c r="J59" i="78" s="1"/>
  <c r="K59" i="78" s="1"/>
  <c r="L59" i="78" s="1"/>
  <c r="M59" i="78" s="1"/>
  <c r="F59" i="78"/>
  <c r="G59" i="78"/>
  <c r="N59" i="78"/>
  <c r="C14" i="78"/>
  <c r="Q14" i="78" s="1"/>
  <c r="D14" i="78"/>
  <c r="E14" i="78"/>
  <c r="F14" i="78"/>
  <c r="H14" i="78" s="1"/>
  <c r="I14" i="78" s="1"/>
  <c r="J14" i="78" s="1"/>
  <c r="K14" i="78" s="1"/>
  <c r="L14" i="78" s="1"/>
  <c r="M14" i="78" s="1"/>
  <c r="G14" i="78"/>
  <c r="N14" i="78"/>
  <c r="A94" i="20"/>
  <c r="A104" i="80" s="1"/>
  <c r="B94" i="20"/>
  <c r="B104" i="81" s="1"/>
  <c r="C94" i="20"/>
  <c r="E94" i="20" s="1"/>
  <c r="G94" i="20"/>
  <c r="H94" i="20"/>
  <c r="I94" i="20"/>
  <c r="J94" i="20"/>
  <c r="C53" i="20"/>
  <c r="E53" i="20" s="1"/>
  <c r="K53" i="20" s="1"/>
  <c r="G53" i="20"/>
  <c r="H53" i="20"/>
  <c r="I53" i="20"/>
  <c r="J53" i="20"/>
  <c r="J12" i="20"/>
  <c r="E12" i="20"/>
  <c r="K12" i="20" s="1"/>
  <c r="B12" i="20"/>
  <c r="B53" i="20" s="1"/>
  <c r="B59" i="78" s="1"/>
  <c r="A12" i="20"/>
  <c r="A53" i="20" s="1"/>
  <c r="A59" i="81" s="1"/>
  <c r="B14" i="78" l="1"/>
  <c r="A59" i="78"/>
  <c r="B104" i="78"/>
  <c r="B104" i="80"/>
  <c r="A104" i="81"/>
  <c r="A14" i="78"/>
  <c r="A104" i="78"/>
  <c r="B14" i="80"/>
  <c r="B59" i="80"/>
  <c r="B14" i="81"/>
  <c r="B59" i="81"/>
  <c r="A14" i="80"/>
  <c r="A59" i="80"/>
  <c r="A14" i="81"/>
  <c r="B188" i="25"/>
  <c r="C153" i="25"/>
  <c r="B153" i="25"/>
  <c r="B83" i="25"/>
  <c r="B118" i="25"/>
  <c r="C118" i="25"/>
  <c r="C83" i="25"/>
  <c r="U104" i="81"/>
  <c r="V104" i="81" s="1"/>
  <c r="W104" i="81" s="1"/>
  <c r="X104" i="81" s="1"/>
  <c r="Y104" i="81" s="1"/>
  <c r="Z104" i="81" s="1"/>
  <c r="AA104" i="81" s="1"/>
  <c r="AB104" i="81" s="1"/>
  <c r="AC104" i="81" s="1"/>
  <c r="AD104" i="81" s="1"/>
  <c r="AE104" i="81" s="1"/>
  <c r="AF104" i="81" s="1"/>
  <c r="AG104" i="81" s="1"/>
  <c r="AH104" i="81" s="1"/>
  <c r="AI104" i="81" s="1"/>
  <c r="AJ104" i="81" s="1"/>
  <c r="AK104" i="81" s="1"/>
  <c r="AL104" i="81" s="1"/>
  <c r="AM104" i="81" s="1"/>
  <c r="AN104" i="81" s="1"/>
  <c r="AO104" i="81" s="1"/>
  <c r="AP104" i="81" s="1"/>
  <c r="AQ104" i="81" s="1"/>
  <c r="AR104" i="81" s="1"/>
  <c r="AS104" i="81" s="1"/>
  <c r="AT104" i="81" s="1"/>
  <c r="AU104" i="81" s="1"/>
  <c r="AV104" i="81" s="1"/>
  <c r="AW104" i="81" s="1"/>
  <c r="AX104" i="81" s="1"/>
  <c r="AY104" i="81" s="1"/>
  <c r="AZ104" i="81" s="1"/>
  <c r="BA104" i="81" s="1"/>
  <c r="BB104" i="81" s="1"/>
  <c r="BC104" i="81" s="1"/>
  <c r="BD104" i="81" s="1"/>
  <c r="BE104" i="81" s="1"/>
  <c r="BF104" i="81" s="1"/>
  <c r="BG104" i="81" s="1"/>
  <c r="BH104" i="81" s="1"/>
  <c r="BI104" i="81" s="1"/>
  <c r="BJ104" i="81" s="1"/>
  <c r="BK104" i="81" s="1"/>
  <c r="BL104" i="81" s="1"/>
  <c r="BM104" i="81" s="1"/>
  <c r="BN104" i="81" s="1"/>
  <c r="BO104" i="81" s="1"/>
  <c r="BP104" i="81" s="1"/>
  <c r="BQ104" i="81" s="1"/>
  <c r="BR104" i="81" s="1"/>
  <c r="BS104" i="81" s="1"/>
  <c r="BT104" i="81" s="1"/>
  <c r="BU104" i="81" s="1"/>
  <c r="BV104" i="81" s="1"/>
  <c r="BW104" i="81" s="1"/>
  <c r="BX104" i="81" s="1"/>
  <c r="BY104" i="81" s="1"/>
  <c r="BZ104" i="81" s="1"/>
  <c r="CA104" i="81" s="1"/>
  <c r="CB104" i="81" s="1"/>
  <c r="CC104" i="81" s="1"/>
  <c r="CD104" i="81" s="1"/>
  <c r="CE104" i="81" s="1"/>
  <c r="CF104" i="81" s="1"/>
  <c r="CG104" i="81" s="1"/>
  <c r="CH104" i="81" s="1"/>
  <c r="CI104" i="81" s="1"/>
  <c r="CJ104" i="81" s="1"/>
  <c r="CK104" i="81" s="1"/>
  <c r="CL104" i="81" s="1"/>
  <c r="CM104" i="81" s="1"/>
  <c r="CN104" i="81" s="1"/>
  <c r="CO104" i="81" s="1"/>
  <c r="CP104" i="81" s="1"/>
  <c r="CQ104" i="81" s="1"/>
  <c r="CR104" i="81" s="1"/>
  <c r="CS104" i="81" s="1"/>
  <c r="CT104" i="81" s="1"/>
  <c r="CU104" i="81" s="1"/>
  <c r="CV104" i="81" s="1"/>
  <c r="CW104" i="81" s="1"/>
  <c r="CX104" i="81" s="1"/>
  <c r="CY104" i="81" s="1"/>
  <c r="CZ104" i="81" s="1"/>
  <c r="DA104" i="81" s="1"/>
  <c r="DB104" i="81" s="1"/>
  <c r="DC104" i="81" s="1"/>
  <c r="DD104" i="81" s="1"/>
  <c r="DE104" i="81" s="1"/>
  <c r="DF104" i="81" s="1"/>
  <c r="DG104" i="81" s="1"/>
  <c r="DH104" i="81" s="1"/>
  <c r="DI104" i="81" s="1"/>
  <c r="DJ104" i="81" s="1"/>
  <c r="DK104" i="81" s="1"/>
  <c r="DL104" i="81" s="1"/>
  <c r="DM104" i="81" s="1"/>
  <c r="DN104" i="81" s="1"/>
  <c r="DO104" i="81" s="1"/>
  <c r="DP104" i="81" s="1"/>
  <c r="DQ104" i="81" s="1"/>
  <c r="DR104" i="81" s="1"/>
  <c r="DS104" i="81" s="1"/>
  <c r="DT104" i="81" s="1"/>
  <c r="DU104" i="81" s="1"/>
  <c r="DV104" i="81" s="1"/>
  <c r="DW104" i="81" s="1"/>
  <c r="DX104" i="81" s="1"/>
  <c r="DY104" i="81" s="1"/>
  <c r="DZ104" i="81" s="1"/>
  <c r="EA104" i="81" s="1"/>
  <c r="EB104" i="81" s="1"/>
  <c r="EC104" i="81" s="1"/>
  <c r="ED104" i="81" s="1"/>
  <c r="EE104" i="81" s="1"/>
  <c r="EF104" i="81" s="1"/>
  <c r="EG104" i="81" s="1"/>
  <c r="EH104" i="81" s="1"/>
  <c r="EI104" i="81" s="1"/>
  <c r="EJ104" i="81" s="1"/>
  <c r="EK104" i="81" s="1"/>
  <c r="EL104" i="81" s="1"/>
  <c r="EM104" i="81" s="1"/>
  <c r="EN104" i="81" s="1"/>
  <c r="EO104" i="81" s="1"/>
  <c r="EP104" i="81" s="1"/>
  <c r="EQ104" i="81" s="1"/>
  <c r="ER104" i="81" s="1"/>
  <c r="ES104" i="81" s="1"/>
  <c r="ET104" i="81" s="1"/>
  <c r="EU104" i="81" s="1"/>
  <c r="EV104" i="81" s="1"/>
  <c r="EW104" i="81" s="1"/>
  <c r="EX104" i="81" s="1"/>
  <c r="EY104" i="81" s="1"/>
  <c r="EZ104" i="81" s="1"/>
  <c r="FA104" i="81" s="1"/>
  <c r="FB104" i="81" s="1"/>
  <c r="FC104" i="81" s="1"/>
  <c r="FD104" i="81" s="1"/>
  <c r="FE104" i="81" s="1"/>
  <c r="FF104" i="81" s="1"/>
  <c r="FG104" i="81" s="1"/>
  <c r="FH104" i="81" s="1"/>
  <c r="FI104" i="81" s="1"/>
  <c r="FJ104" i="81" s="1"/>
  <c r="FK104" i="81" s="1"/>
  <c r="FL104" i="81" s="1"/>
  <c r="FM104" i="81" s="1"/>
  <c r="FN104" i="81" s="1"/>
  <c r="FO104" i="81" s="1"/>
  <c r="FP104" i="81" s="1"/>
  <c r="FQ104" i="81" s="1"/>
  <c r="FR104" i="81" s="1"/>
  <c r="FS104" i="81" s="1"/>
  <c r="FT104" i="81" s="1"/>
  <c r="FU104" i="81" s="1"/>
  <c r="FV104" i="81" s="1"/>
  <c r="FW104" i="81" s="1"/>
  <c r="FX104" i="81" s="1"/>
  <c r="FY104" i="81" s="1"/>
  <c r="FZ104" i="81" s="1"/>
  <c r="GA104" i="81" s="1"/>
  <c r="GB104" i="81" s="1"/>
  <c r="GC104" i="81" s="1"/>
  <c r="GD104" i="81" s="1"/>
  <c r="GE104" i="81" s="1"/>
  <c r="GF104" i="81" s="1"/>
  <c r="GG104" i="81" s="1"/>
  <c r="GH104" i="81" s="1"/>
  <c r="GI104" i="81" s="1"/>
  <c r="GJ104" i="81" s="1"/>
  <c r="GK104" i="81" s="1"/>
  <c r="GL104" i="81" s="1"/>
  <c r="GM104" i="81" s="1"/>
  <c r="GN104" i="81" s="1"/>
  <c r="GO104" i="81" s="1"/>
  <c r="GP104" i="81" s="1"/>
  <c r="GQ104" i="81" s="1"/>
  <c r="GR104" i="81" s="1"/>
  <c r="GS104" i="81" s="1"/>
  <c r="GT104" i="81" s="1"/>
  <c r="GU104" i="81" s="1"/>
  <c r="GV104" i="81" s="1"/>
  <c r="GW104" i="81" s="1"/>
  <c r="GX104" i="81" s="1"/>
  <c r="GY104" i="81" s="1"/>
  <c r="GZ104" i="81" s="1"/>
  <c r="HA104" i="81" s="1"/>
  <c r="HB104" i="81" s="1"/>
  <c r="HC104" i="81" s="1"/>
  <c r="HD104" i="81" s="1"/>
  <c r="HE104" i="81" s="1"/>
  <c r="HF104" i="81" s="1"/>
  <c r="HG104" i="81" s="1"/>
  <c r="HH104" i="81" s="1"/>
  <c r="HI104" i="81" s="1"/>
  <c r="R59" i="81"/>
  <c r="S59" i="81" s="1"/>
  <c r="T59" i="81" s="1"/>
  <c r="U59" i="81" s="1"/>
  <c r="V59" i="81" s="1"/>
  <c r="W59" i="81" s="1"/>
  <c r="X59" i="81" s="1"/>
  <c r="Y59" i="81" s="1"/>
  <c r="Z59" i="81" s="1"/>
  <c r="AA59" i="81" s="1"/>
  <c r="AB59" i="81" s="1"/>
  <c r="AC59" i="81" s="1"/>
  <c r="AD59" i="81" s="1"/>
  <c r="AE59" i="81" s="1"/>
  <c r="AF59" i="81" s="1"/>
  <c r="AG59" i="81" s="1"/>
  <c r="AH59" i="81" s="1"/>
  <c r="AI59" i="81" s="1"/>
  <c r="AJ59" i="81" s="1"/>
  <c r="AK59" i="81" s="1"/>
  <c r="AL59" i="81" s="1"/>
  <c r="AM59" i="81" s="1"/>
  <c r="AN59" i="81" s="1"/>
  <c r="AO59" i="81" s="1"/>
  <c r="AP59" i="81" s="1"/>
  <c r="AQ59" i="81" s="1"/>
  <c r="AR59" i="81" s="1"/>
  <c r="AS59" i="81" s="1"/>
  <c r="AT59" i="81" s="1"/>
  <c r="AU59" i="81" s="1"/>
  <c r="AV59" i="81" s="1"/>
  <c r="AW59" i="81" s="1"/>
  <c r="AX59" i="81" s="1"/>
  <c r="AY59" i="81" s="1"/>
  <c r="AZ59" i="81" s="1"/>
  <c r="BA59" i="81" s="1"/>
  <c r="BB59" i="81" s="1"/>
  <c r="BC59" i="81" s="1"/>
  <c r="BD59" i="81" s="1"/>
  <c r="BE59" i="81" s="1"/>
  <c r="BF59" i="81" s="1"/>
  <c r="BG59" i="81" s="1"/>
  <c r="BH59" i="81" s="1"/>
  <c r="BI59" i="81" s="1"/>
  <c r="BJ59" i="81" s="1"/>
  <c r="BK59" i="81" s="1"/>
  <c r="BL59" i="81" s="1"/>
  <c r="BM59" i="81" s="1"/>
  <c r="BN59" i="81" s="1"/>
  <c r="BO59" i="81" s="1"/>
  <c r="BP59" i="81" s="1"/>
  <c r="BQ59" i="81" s="1"/>
  <c r="BR59" i="81" s="1"/>
  <c r="BS59" i="81" s="1"/>
  <c r="BT59" i="81" s="1"/>
  <c r="BU59" i="81" s="1"/>
  <c r="BV59" i="81" s="1"/>
  <c r="BW59" i="81" s="1"/>
  <c r="BX59" i="81" s="1"/>
  <c r="BY59" i="81" s="1"/>
  <c r="BZ59" i="81" s="1"/>
  <c r="CA59" i="81" s="1"/>
  <c r="CB59" i="81" s="1"/>
  <c r="CC59" i="81" s="1"/>
  <c r="CD59" i="81" s="1"/>
  <c r="CE59" i="81" s="1"/>
  <c r="CF59" i="81" s="1"/>
  <c r="CG59" i="81" s="1"/>
  <c r="CH59" i="81" s="1"/>
  <c r="CI59" i="81" s="1"/>
  <c r="CJ59" i="81" s="1"/>
  <c r="CK59" i="81" s="1"/>
  <c r="CL59" i="81" s="1"/>
  <c r="CM59" i="81" s="1"/>
  <c r="CN59" i="81" s="1"/>
  <c r="CO59" i="81" s="1"/>
  <c r="CP59" i="81" s="1"/>
  <c r="CQ59" i="81" s="1"/>
  <c r="CR59" i="81" s="1"/>
  <c r="CS59" i="81" s="1"/>
  <c r="CT59" i="81" s="1"/>
  <c r="CU59" i="81" s="1"/>
  <c r="CV59" i="81" s="1"/>
  <c r="CW59" i="81" s="1"/>
  <c r="CX59" i="81" s="1"/>
  <c r="CY59" i="81" s="1"/>
  <c r="CZ59" i="81" s="1"/>
  <c r="DA59" i="81" s="1"/>
  <c r="DB59" i="81" s="1"/>
  <c r="DC59" i="81" s="1"/>
  <c r="DD59" i="81" s="1"/>
  <c r="DE59" i="81" s="1"/>
  <c r="DF59" i="81" s="1"/>
  <c r="DG59" i="81" s="1"/>
  <c r="DH59" i="81" s="1"/>
  <c r="DI59" i="81" s="1"/>
  <c r="DJ59" i="81" s="1"/>
  <c r="DK59" i="81" s="1"/>
  <c r="DL59" i="81" s="1"/>
  <c r="DM59" i="81" s="1"/>
  <c r="DN59" i="81" s="1"/>
  <c r="DO59" i="81" s="1"/>
  <c r="DP59" i="81" s="1"/>
  <c r="DQ59" i="81" s="1"/>
  <c r="DR59" i="81" s="1"/>
  <c r="DS59" i="81" s="1"/>
  <c r="DT59" i="81" s="1"/>
  <c r="DU59" i="81" s="1"/>
  <c r="DV59" i="81" s="1"/>
  <c r="DW59" i="81" s="1"/>
  <c r="DX59" i="81" s="1"/>
  <c r="DY59" i="81" s="1"/>
  <c r="DZ59" i="81" s="1"/>
  <c r="EA59" i="81" s="1"/>
  <c r="EB59" i="81" s="1"/>
  <c r="EC59" i="81" s="1"/>
  <c r="ED59" i="81" s="1"/>
  <c r="EE59" i="81" s="1"/>
  <c r="EF59" i="81" s="1"/>
  <c r="EG59" i="81" s="1"/>
  <c r="EH59" i="81" s="1"/>
  <c r="EI59" i="81" s="1"/>
  <c r="EJ59" i="81" s="1"/>
  <c r="EK59" i="81" s="1"/>
  <c r="EL59" i="81" s="1"/>
  <c r="EM59" i="81" s="1"/>
  <c r="EN59" i="81" s="1"/>
  <c r="EO59" i="81" s="1"/>
  <c r="EP59" i="81" s="1"/>
  <c r="EQ59" i="81" s="1"/>
  <c r="ER59" i="81" s="1"/>
  <c r="ES59" i="81" s="1"/>
  <c r="ET59" i="81" s="1"/>
  <c r="EU59" i="81" s="1"/>
  <c r="EV59" i="81" s="1"/>
  <c r="EW59" i="81" s="1"/>
  <c r="EX59" i="81" s="1"/>
  <c r="EY59" i="81" s="1"/>
  <c r="EZ59" i="81" s="1"/>
  <c r="FA59" i="81" s="1"/>
  <c r="FB59" i="81" s="1"/>
  <c r="FC59" i="81" s="1"/>
  <c r="FD59" i="81" s="1"/>
  <c r="FE59" i="81" s="1"/>
  <c r="FF59" i="81" s="1"/>
  <c r="FG59" i="81" s="1"/>
  <c r="FH59" i="81" s="1"/>
  <c r="FI59" i="81" s="1"/>
  <c r="FJ59" i="81" s="1"/>
  <c r="FK59" i="81" s="1"/>
  <c r="FL59" i="81" s="1"/>
  <c r="FM59" i="81" s="1"/>
  <c r="FN59" i="81" s="1"/>
  <c r="FO59" i="81" s="1"/>
  <c r="FP59" i="81" s="1"/>
  <c r="FQ59" i="81" s="1"/>
  <c r="FR59" i="81" s="1"/>
  <c r="FS59" i="81" s="1"/>
  <c r="FT59" i="81" s="1"/>
  <c r="FU59" i="81" s="1"/>
  <c r="FV59" i="81" s="1"/>
  <c r="FW59" i="81" s="1"/>
  <c r="FX59" i="81" s="1"/>
  <c r="FY59" i="81" s="1"/>
  <c r="FZ59" i="81" s="1"/>
  <c r="GA59" i="81" s="1"/>
  <c r="GB59" i="81" s="1"/>
  <c r="GC59" i="81" s="1"/>
  <c r="GD59" i="81" s="1"/>
  <c r="GE59" i="81" s="1"/>
  <c r="GF59" i="81" s="1"/>
  <c r="GG59" i="81" s="1"/>
  <c r="GH59" i="81" s="1"/>
  <c r="GI59" i="81" s="1"/>
  <c r="GJ59" i="81" s="1"/>
  <c r="GK59" i="81" s="1"/>
  <c r="GL59" i="81" s="1"/>
  <c r="GM59" i="81" s="1"/>
  <c r="GN59" i="81" s="1"/>
  <c r="GO59" i="81" s="1"/>
  <c r="GP59" i="81" s="1"/>
  <c r="GQ59" i="81" s="1"/>
  <c r="GR59" i="81" s="1"/>
  <c r="GS59" i="81" s="1"/>
  <c r="GT59" i="81" s="1"/>
  <c r="GU59" i="81" s="1"/>
  <c r="GV59" i="81" s="1"/>
  <c r="GW59" i="81" s="1"/>
  <c r="GX59" i="81" s="1"/>
  <c r="GY59" i="81" s="1"/>
  <c r="GZ59" i="81" s="1"/>
  <c r="HA59" i="81" s="1"/>
  <c r="HB59" i="81" s="1"/>
  <c r="HC59" i="81" s="1"/>
  <c r="HD59" i="81" s="1"/>
  <c r="HE59" i="81" s="1"/>
  <c r="HF59" i="81" s="1"/>
  <c r="HG59" i="81" s="1"/>
  <c r="HH59" i="81" s="1"/>
  <c r="HI59" i="81" s="1"/>
  <c r="R14" i="81"/>
  <c r="S14" i="81" s="1"/>
  <c r="T14" i="81" s="1"/>
  <c r="U14" i="81" s="1"/>
  <c r="V14" i="81" s="1"/>
  <c r="W14" i="81" s="1"/>
  <c r="X14" i="81" s="1"/>
  <c r="Y14" i="81" s="1"/>
  <c r="Z14" i="81" s="1"/>
  <c r="AA14" i="81" s="1"/>
  <c r="AB14" i="81" s="1"/>
  <c r="AC14" i="81" s="1"/>
  <c r="AD14" i="81" s="1"/>
  <c r="AE14" i="81" s="1"/>
  <c r="AF14" i="81" s="1"/>
  <c r="AG14" i="81" s="1"/>
  <c r="AH14" i="81" s="1"/>
  <c r="AI14" i="81" s="1"/>
  <c r="AJ14" i="81" s="1"/>
  <c r="AK14" i="81" s="1"/>
  <c r="AL14" i="81" s="1"/>
  <c r="AM14" i="81" s="1"/>
  <c r="AN14" i="81" s="1"/>
  <c r="AO14" i="81" s="1"/>
  <c r="AP14" i="81" s="1"/>
  <c r="AQ14" i="81" s="1"/>
  <c r="AR14" i="81" s="1"/>
  <c r="AS14" i="81" s="1"/>
  <c r="AT14" i="81" s="1"/>
  <c r="AU14" i="81" s="1"/>
  <c r="AV14" i="81" s="1"/>
  <c r="AW14" i="81" s="1"/>
  <c r="AX14" i="81" s="1"/>
  <c r="AY14" i="81" s="1"/>
  <c r="AZ14" i="81" s="1"/>
  <c r="BA14" i="81" s="1"/>
  <c r="BB14" i="81" s="1"/>
  <c r="BC14" i="81" s="1"/>
  <c r="BD14" i="81" s="1"/>
  <c r="BE14" i="81" s="1"/>
  <c r="BF14" i="81" s="1"/>
  <c r="BG14" i="81" s="1"/>
  <c r="BH14" i="81" s="1"/>
  <c r="BI14" i="81" s="1"/>
  <c r="BJ14" i="81" s="1"/>
  <c r="BK14" i="81" s="1"/>
  <c r="BL14" i="81" s="1"/>
  <c r="BM14" i="81" s="1"/>
  <c r="BN14" i="81" s="1"/>
  <c r="BO14" i="81" s="1"/>
  <c r="BP14" i="81" s="1"/>
  <c r="BQ14" i="81" s="1"/>
  <c r="BR14" i="81" s="1"/>
  <c r="BS14" i="81" s="1"/>
  <c r="BT14" i="81" s="1"/>
  <c r="BU14" i="81" s="1"/>
  <c r="BV14" i="81" s="1"/>
  <c r="BW14" i="81" s="1"/>
  <c r="BX14" i="81" s="1"/>
  <c r="BY14" i="81" s="1"/>
  <c r="BZ14" i="81" s="1"/>
  <c r="CA14" i="81" s="1"/>
  <c r="CB14" i="81" s="1"/>
  <c r="CC14" i="81" s="1"/>
  <c r="CD14" i="81" s="1"/>
  <c r="CE14" i="81" s="1"/>
  <c r="CF14" i="81" s="1"/>
  <c r="CG14" i="81" s="1"/>
  <c r="CH14" i="81" s="1"/>
  <c r="CI14" i="81" s="1"/>
  <c r="CJ14" i="81" s="1"/>
  <c r="CK14" i="81" s="1"/>
  <c r="CL14" i="81" s="1"/>
  <c r="CM14" i="81" s="1"/>
  <c r="CN14" i="81" s="1"/>
  <c r="CO14" i="81" s="1"/>
  <c r="CP14" i="81" s="1"/>
  <c r="CQ14" i="81" s="1"/>
  <c r="CR14" i="81" s="1"/>
  <c r="CS14" i="81" s="1"/>
  <c r="CT14" i="81" s="1"/>
  <c r="CU14" i="81" s="1"/>
  <c r="CV14" i="81" s="1"/>
  <c r="CW14" i="81" s="1"/>
  <c r="CX14" i="81" s="1"/>
  <c r="CY14" i="81" s="1"/>
  <c r="CZ14" i="81" s="1"/>
  <c r="DA14" i="81" s="1"/>
  <c r="DB14" i="81" s="1"/>
  <c r="DC14" i="81" s="1"/>
  <c r="DD14" i="81" s="1"/>
  <c r="DE14" i="81" s="1"/>
  <c r="DF14" i="81" s="1"/>
  <c r="DG14" i="81" s="1"/>
  <c r="DH14" i="81" s="1"/>
  <c r="DI14" i="81" s="1"/>
  <c r="DJ14" i="81" s="1"/>
  <c r="DK14" i="81" s="1"/>
  <c r="DL14" i="81" s="1"/>
  <c r="DM14" i="81" s="1"/>
  <c r="DN14" i="81" s="1"/>
  <c r="DO14" i="81" s="1"/>
  <c r="DP14" i="81" s="1"/>
  <c r="DQ14" i="81" s="1"/>
  <c r="DR14" i="81" s="1"/>
  <c r="DS14" i="81" s="1"/>
  <c r="DT14" i="81" s="1"/>
  <c r="DU14" i="81" s="1"/>
  <c r="DV14" i="81" s="1"/>
  <c r="DW14" i="81" s="1"/>
  <c r="DX14" i="81" s="1"/>
  <c r="DY14" i="81" s="1"/>
  <c r="DZ14" i="81" s="1"/>
  <c r="EA14" i="81" s="1"/>
  <c r="EB14" i="81" s="1"/>
  <c r="EC14" i="81" s="1"/>
  <c r="ED14" i="81" s="1"/>
  <c r="EE14" i="81" s="1"/>
  <c r="EF14" i="81" s="1"/>
  <c r="EG14" i="81" s="1"/>
  <c r="EH14" i="81" s="1"/>
  <c r="EI14" i="81" s="1"/>
  <c r="EJ14" i="81" s="1"/>
  <c r="EK14" i="81" s="1"/>
  <c r="EL14" i="81" s="1"/>
  <c r="EM14" i="81" s="1"/>
  <c r="EN14" i="81" s="1"/>
  <c r="EO14" i="81" s="1"/>
  <c r="EP14" i="81" s="1"/>
  <c r="EQ14" i="81" s="1"/>
  <c r="ER14" i="81" s="1"/>
  <c r="ES14" i="81" s="1"/>
  <c r="ET14" i="81" s="1"/>
  <c r="EU14" i="81" s="1"/>
  <c r="EV14" i="81" s="1"/>
  <c r="EW14" i="81" s="1"/>
  <c r="EX14" i="81" s="1"/>
  <c r="EY14" i="81" s="1"/>
  <c r="EZ14" i="81" s="1"/>
  <c r="FA14" i="81" s="1"/>
  <c r="FB14" i="81" s="1"/>
  <c r="FC14" i="81" s="1"/>
  <c r="FD14" i="81" s="1"/>
  <c r="FE14" i="81" s="1"/>
  <c r="FF14" i="81" s="1"/>
  <c r="FG14" i="81" s="1"/>
  <c r="FH14" i="81" s="1"/>
  <c r="FI14" i="81" s="1"/>
  <c r="FJ14" i="81" s="1"/>
  <c r="FK14" i="81" s="1"/>
  <c r="FL14" i="81" s="1"/>
  <c r="FM14" i="81" s="1"/>
  <c r="FN14" i="81" s="1"/>
  <c r="FO14" i="81" s="1"/>
  <c r="FP14" i="81" s="1"/>
  <c r="FQ14" i="81" s="1"/>
  <c r="FR14" i="81" s="1"/>
  <c r="FS14" i="81" s="1"/>
  <c r="FT14" i="81" s="1"/>
  <c r="FU14" i="81" s="1"/>
  <c r="FV14" i="81" s="1"/>
  <c r="FW14" i="81" s="1"/>
  <c r="FX14" i="81" s="1"/>
  <c r="FY14" i="81" s="1"/>
  <c r="FZ14" i="81" s="1"/>
  <c r="GA14" i="81" s="1"/>
  <c r="GB14" i="81" s="1"/>
  <c r="GC14" i="81" s="1"/>
  <c r="GD14" i="81" s="1"/>
  <c r="GE14" i="81" s="1"/>
  <c r="GF14" i="81" s="1"/>
  <c r="GG14" i="81" s="1"/>
  <c r="GH14" i="81" s="1"/>
  <c r="GI14" i="81" s="1"/>
  <c r="GJ14" i="81" s="1"/>
  <c r="GK14" i="81" s="1"/>
  <c r="GL14" i="81" s="1"/>
  <c r="GM14" i="81" s="1"/>
  <c r="GN14" i="81" s="1"/>
  <c r="GO14" i="81" s="1"/>
  <c r="GP14" i="81" s="1"/>
  <c r="GQ14" i="81" s="1"/>
  <c r="GR14" i="81" s="1"/>
  <c r="GS14" i="81" s="1"/>
  <c r="GT14" i="81" s="1"/>
  <c r="GU14" i="81" s="1"/>
  <c r="GV14" i="81" s="1"/>
  <c r="GW14" i="81" s="1"/>
  <c r="GX14" i="81" s="1"/>
  <c r="GY14" i="81" s="1"/>
  <c r="GZ14" i="81" s="1"/>
  <c r="HA14" i="81" s="1"/>
  <c r="HB14" i="81" s="1"/>
  <c r="HC14" i="81" s="1"/>
  <c r="HD14" i="81" s="1"/>
  <c r="HE14" i="81" s="1"/>
  <c r="HF14" i="81" s="1"/>
  <c r="HG14" i="81" s="1"/>
  <c r="HH14" i="81" s="1"/>
  <c r="HI14" i="81" s="1"/>
  <c r="T104" i="80"/>
  <c r="U104" i="80" s="1"/>
  <c r="V104" i="80" s="1"/>
  <c r="W104" i="80" s="1"/>
  <c r="X104" i="80" s="1"/>
  <c r="Y104" i="80" s="1"/>
  <c r="Z104" i="80" s="1"/>
  <c r="AA104" i="80" s="1"/>
  <c r="AB104" i="80" s="1"/>
  <c r="AC104" i="80" s="1"/>
  <c r="AD104" i="80" s="1"/>
  <c r="AE104" i="80" s="1"/>
  <c r="AF104" i="80" s="1"/>
  <c r="AG104" i="80" s="1"/>
  <c r="AH104" i="80" s="1"/>
  <c r="AI104" i="80" s="1"/>
  <c r="AJ104" i="80" s="1"/>
  <c r="AK104" i="80" s="1"/>
  <c r="AL104" i="80" s="1"/>
  <c r="AM104" i="80" s="1"/>
  <c r="AN104" i="80" s="1"/>
  <c r="AO104" i="80" s="1"/>
  <c r="AP104" i="80" s="1"/>
  <c r="AQ104" i="80" s="1"/>
  <c r="AR104" i="80" s="1"/>
  <c r="AS104" i="80" s="1"/>
  <c r="AT104" i="80" s="1"/>
  <c r="AU104" i="80" s="1"/>
  <c r="AV104" i="80" s="1"/>
  <c r="AW104" i="80" s="1"/>
  <c r="AX104" i="80" s="1"/>
  <c r="AY104" i="80" s="1"/>
  <c r="AZ104" i="80" s="1"/>
  <c r="BA104" i="80" s="1"/>
  <c r="BB104" i="80" s="1"/>
  <c r="BC104" i="80" s="1"/>
  <c r="BD104" i="80" s="1"/>
  <c r="BE104" i="80" s="1"/>
  <c r="BF104" i="80" s="1"/>
  <c r="BG104" i="80" s="1"/>
  <c r="BH104" i="80" s="1"/>
  <c r="BI104" i="80" s="1"/>
  <c r="BJ104" i="80" s="1"/>
  <c r="BK104" i="80" s="1"/>
  <c r="BL104" i="80" s="1"/>
  <c r="BM104" i="80" s="1"/>
  <c r="BN104" i="80" s="1"/>
  <c r="BO104" i="80" s="1"/>
  <c r="BP104" i="80" s="1"/>
  <c r="BQ104" i="80" s="1"/>
  <c r="BR104" i="80" s="1"/>
  <c r="BS104" i="80" s="1"/>
  <c r="BT104" i="80" s="1"/>
  <c r="BU104" i="80" s="1"/>
  <c r="BV104" i="80" s="1"/>
  <c r="BW104" i="80" s="1"/>
  <c r="BX104" i="80" s="1"/>
  <c r="BY104" i="80" s="1"/>
  <c r="BZ104" i="80" s="1"/>
  <c r="CA104" i="80" s="1"/>
  <c r="CB104" i="80" s="1"/>
  <c r="CC104" i="80" s="1"/>
  <c r="CD104" i="80" s="1"/>
  <c r="CE104" i="80" s="1"/>
  <c r="CF104" i="80" s="1"/>
  <c r="CG104" i="80" s="1"/>
  <c r="CH104" i="80" s="1"/>
  <c r="CI104" i="80" s="1"/>
  <c r="CJ104" i="80" s="1"/>
  <c r="CK104" i="80" s="1"/>
  <c r="CL104" i="80" s="1"/>
  <c r="CM104" i="80" s="1"/>
  <c r="CN104" i="80" s="1"/>
  <c r="CO104" i="80" s="1"/>
  <c r="CP104" i="80" s="1"/>
  <c r="CQ104" i="80" s="1"/>
  <c r="CR104" i="80" s="1"/>
  <c r="CS104" i="80" s="1"/>
  <c r="CT104" i="80" s="1"/>
  <c r="CU104" i="80" s="1"/>
  <c r="CV104" i="80" s="1"/>
  <c r="CW104" i="80" s="1"/>
  <c r="CX104" i="80" s="1"/>
  <c r="CY104" i="80" s="1"/>
  <c r="CZ104" i="80" s="1"/>
  <c r="DA104" i="80" s="1"/>
  <c r="DB104" i="80" s="1"/>
  <c r="DC104" i="80" s="1"/>
  <c r="DD104" i="80" s="1"/>
  <c r="DE104" i="80" s="1"/>
  <c r="DF104" i="80" s="1"/>
  <c r="DG104" i="80" s="1"/>
  <c r="DH104" i="80" s="1"/>
  <c r="DI104" i="80" s="1"/>
  <c r="DJ104" i="80" s="1"/>
  <c r="DK104" i="80" s="1"/>
  <c r="DL104" i="80" s="1"/>
  <c r="DM104" i="80" s="1"/>
  <c r="DN104" i="80" s="1"/>
  <c r="DO104" i="80" s="1"/>
  <c r="DP104" i="80" s="1"/>
  <c r="DQ104" i="80" s="1"/>
  <c r="DR104" i="80" s="1"/>
  <c r="DS104" i="80" s="1"/>
  <c r="DT104" i="80" s="1"/>
  <c r="DU104" i="80" s="1"/>
  <c r="DV104" i="80" s="1"/>
  <c r="DW104" i="80" s="1"/>
  <c r="DX104" i="80" s="1"/>
  <c r="DY104" i="80" s="1"/>
  <c r="DZ104" i="80" s="1"/>
  <c r="EA104" i="80" s="1"/>
  <c r="EB104" i="80" s="1"/>
  <c r="EC104" i="80" s="1"/>
  <c r="ED104" i="80" s="1"/>
  <c r="EE104" i="80" s="1"/>
  <c r="EF104" i="80" s="1"/>
  <c r="EG104" i="80" s="1"/>
  <c r="EH104" i="80" s="1"/>
  <c r="EI104" i="80" s="1"/>
  <c r="EJ104" i="80" s="1"/>
  <c r="EK104" i="80" s="1"/>
  <c r="EL104" i="80" s="1"/>
  <c r="EM104" i="80" s="1"/>
  <c r="EN104" i="80" s="1"/>
  <c r="EO104" i="80" s="1"/>
  <c r="EP104" i="80" s="1"/>
  <c r="EQ104" i="80" s="1"/>
  <c r="ER104" i="80" s="1"/>
  <c r="ES104" i="80" s="1"/>
  <c r="ET104" i="80" s="1"/>
  <c r="EU104" i="80" s="1"/>
  <c r="EV104" i="80" s="1"/>
  <c r="EW104" i="80" s="1"/>
  <c r="EX104" i="80" s="1"/>
  <c r="EY104" i="80" s="1"/>
  <c r="EZ104" i="80" s="1"/>
  <c r="FA104" i="80" s="1"/>
  <c r="FB104" i="80" s="1"/>
  <c r="FC104" i="80" s="1"/>
  <c r="FD104" i="80" s="1"/>
  <c r="FE104" i="80" s="1"/>
  <c r="FF104" i="80" s="1"/>
  <c r="FG104" i="80" s="1"/>
  <c r="FH104" i="80" s="1"/>
  <c r="FI104" i="80" s="1"/>
  <c r="FJ104" i="80" s="1"/>
  <c r="FK104" i="80" s="1"/>
  <c r="FL104" i="80" s="1"/>
  <c r="FM104" i="80" s="1"/>
  <c r="FN104" i="80" s="1"/>
  <c r="FO104" i="80" s="1"/>
  <c r="FP104" i="80" s="1"/>
  <c r="FQ104" i="80" s="1"/>
  <c r="FR104" i="80" s="1"/>
  <c r="FS104" i="80" s="1"/>
  <c r="FT104" i="80" s="1"/>
  <c r="FU104" i="80" s="1"/>
  <c r="FV104" i="80" s="1"/>
  <c r="FW104" i="80" s="1"/>
  <c r="FX104" i="80" s="1"/>
  <c r="FY104" i="80" s="1"/>
  <c r="FZ104" i="80" s="1"/>
  <c r="GA104" i="80" s="1"/>
  <c r="GB104" i="80" s="1"/>
  <c r="GC104" i="80" s="1"/>
  <c r="GD104" i="80" s="1"/>
  <c r="GE104" i="80" s="1"/>
  <c r="GF104" i="80" s="1"/>
  <c r="GG104" i="80" s="1"/>
  <c r="GH104" i="80" s="1"/>
  <c r="GI104" i="80" s="1"/>
  <c r="GJ104" i="80" s="1"/>
  <c r="GK104" i="80" s="1"/>
  <c r="GL104" i="80" s="1"/>
  <c r="GM104" i="80" s="1"/>
  <c r="GN104" i="80" s="1"/>
  <c r="GO104" i="80" s="1"/>
  <c r="GP104" i="80" s="1"/>
  <c r="GQ104" i="80" s="1"/>
  <c r="GR104" i="80" s="1"/>
  <c r="GS104" i="80" s="1"/>
  <c r="GT104" i="80" s="1"/>
  <c r="GU104" i="80" s="1"/>
  <c r="GV104" i="80" s="1"/>
  <c r="GW104" i="80" s="1"/>
  <c r="GX104" i="80" s="1"/>
  <c r="GY104" i="80" s="1"/>
  <c r="GZ104" i="80" s="1"/>
  <c r="HA104" i="80" s="1"/>
  <c r="HB104" i="80" s="1"/>
  <c r="HC104" i="80" s="1"/>
  <c r="HD104" i="80" s="1"/>
  <c r="HE104" i="80" s="1"/>
  <c r="HF104" i="80" s="1"/>
  <c r="HG104" i="80" s="1"/>
  <c r="HH104" i="80" s="1"/>
  <c r="HI104" i="80" s="1"/>
  <c r="R59" i="80"/>
  <c r="S59" i="80" s="1"/>
  <c r="T59" i="80" s="1"/>
  <c r="U59" i="80" s="1"/>
  <c r="V59" i="80" s="1"/>
  <c r="W59" i="80" s="1"/>
  <c r="X59" i="80" s="1"/>
  <c r="Y59" i="80" s="1"/>
  <c r="Z59" i="80" s="1"/>
  <c r="AA59" i="80" s="1"/>
  <c r="AB59" i="80" s="1"/>
  <c r="AC59" i="80" s="1"/>
  <c r="AD59" i="80" s="1"/>
  <c r="AE59" i="80" s="1"/>
  <c r="AF59" i="80" s="1"/>
  <c r="AG59" i="80" s="1"/>
  <c r="AH59" i="80" s="1"/>
  <c r="AI59" i="80" s="1"/>
  <c r="AJ59" i="80" s="1"/>
  <c r="AK59" i="80" s="1"/>
  <c r="AL59" i="80" s="1"/>
  <c r="AM59" i="80" s="1"/>
  <c r="AN59" i="80" s="1"/>
  <c r="AO59" i="80" s="1"/>
  <c r="AP59" i="80" s="1"/>
  <c r="AQ59" i="80" s="1"/>
  <c r="AR59" i="80" s="1"/>
  <c r="AS59" i="80" s="1"/>
  <c r="AT59" i="80" s="1"/>
  <c r="AU59" i="80" s="1"/>
  <c r="AV59" i="80" s="1"/>
  <c r="AW59" i="80" s="1"/>
  <c r="AX59" i="80" s="1"/>
  <c r="AY59" i="80" s="1"/>
  <c r="AZ59" i="80" s="1"/>
  <c r="BA59" i="80" s="1"/>
  <c r="BB59" i="80" s="1"/>
  <c r="BC59" i="80" s="1"/>
  <c r="BD59" i="80" s="1"/>
  <c r="BE59" i="80" s="1"/>
  <c r="BF59" i="80" s="1"/>
  <c r="BG59" i="80" s="1"/>
  <c r="BH59" i="80" s="1"/>
  <c r="BI59" i="80" s="1"/>
  <c r="BJ59" i="80" s="1"/>
  <c r="BK59" i="80" s="1"/>
  <c r="BL59" i="80" s="1"/>
  <c r="BM59" i="80" s="1"/>
  <c r="BN59" i="80" s="1"/>
  <c r="BO59" i="80" s="1"/>
  <c r="BP59" i="80" s="1"/>
  <c r="BQ59" i="80" s="1"/>
  <c r="BR59" i="80" s="1"/>
  <c r="BS59" i="80" s="1"/>
  <c r="BT59" i="80" s="1"/>
  <c r="BU59" i="80" s="1"/>
  <c r="BV59" i="80" s="1"/>
  <c r="BW59" i="80" s="1"/>
  <c r="BX59" i="80" s="1"/>
  <c r="BY59" i="80" s="1"/>
  <c r="BZ59" i="80" s="1"/>
  <c r="CA59" i="80" s="1"/>
  <c r="CB59" i="80" s="1"/>
  <c r="CC59" i="80" s="1"/>
  <c r="CD59" i="80" s="1"/>
  <c r="CE59" i="80" s="1"/>
  <c r="CF59" i="80" s="1"/>
  <c r="CG59" i="80" s="1"/>
  <c r="CH59" i="80" s="1"/>
  <c r="CI59" i="80" s="1"/>
  <c r="CJ59" i="80" s="1"/>
  <c r="CK59" i="80" s="1"/>
  <c r="CL59" i="80" s="1"/>
  <c r="CM59" i="80" s="1"/>
  <c r="CN59" i="80" s="1"/>
  <c r="CO59" i="80" s="1"/>
  <c r="CP59" i="80" s="1"/>
  <c r="CQ59" i="80" s="1"/>
  <c r="CR59" i="80" s="1"/>
  <c r="CS59" i="80" s="1"/>
  <c r="CT59" i="80" s="1"/>
  <c r="CU59" i="80" s="1"/>
  <c r="CV59" i="80" s="1"/>
  <c r="CW59" i="80" s="1"/>
  <c r="CX59" i="80" s="1"/>
  <c r="CY59" i="80" s="1"/>
  <c r="CZ59" i="80" s="1"/>
  <c r="DA59" i="80" s="1"/>
  <c r="DB59" i="80" s="1"/>
  <c r="DC59" i="80" s="1"/>
  <c r="DD59" i="80" s="1"/>
  <c r="DE59" i="80" s="1"/>
  <c r="DF59" i="80" s="1"/>
  <c r="DG59" i="80" s="1"/>
  <c r="DH59" i="80" s="1"/>
  <c r="DI59" i="80" s="1"/>
  <c r="DJ59" i="80" s="1"/>
  <c r="DK59" i="80" s="1"/>
  <c r="DL59" i="80" s="1"/>
  <c r="DM59" i="80" s="1"/>
  <c r="DN59" i="80" s="1"/>
  <c r="DO59" i="80" s="1"/>
  <c r="DP59" i="80" s="1"/>
  <c r="DQ59" i="80" s="1"/>
  <c r="DR59" i="80" s="1"/>
  <c r="DS59" i="80" s="1"/>
  <c r="DT59" i="80" s="1"/>
  <c r="DU59" i="80" s="1"/>
  <c r="DV59" i="80" s="1"/>
  <c r="DW59" i="80" s="1"/>
  <c r="DX59" i="80" s="1"/>
  <c r="DY59" i="80" s="1"/>
  <c r="DZ59" i="80" s="1"/>
  <c r="EA59" i="80" s="1"/>
  <c r="EB59" i="80" s="1"/>
  <c r="EC59" i="80" s="1"/>
  <c r="ED59" i="80" s="1"/>
  <c r="EE59" i="80" s="1"/>
  <c r="EF59" i="80" s="1"/>
  <c r="EG59" i="80" s="1"/>
  <c r="EH59" i="80" s="1"/>
  <c r="EI59" i="80" s="1"/>
  <c r="EJ59" i="80" s="1"/>
  <c r="EK59" i="80" s="1"/>
  <c r="EL59" i="80" s="1"/>
  <c r="EM59" i="80" s="1"/>
  <c r="EN59" i="80" s="1"/>
  <c r="EO59" i="80" s="1"/>
  <c r="EP59" i="80" s="1"/>
  <c r="EQ59" i="80" s="1"/>
  <c r="ER59" i="80" s="1"/>
  <c r="ES59" i="80" s="1"/>
  <c r="ET59" i="80" s="1"/>
  <c r="EU59" i="80" s="1"/>
  <c r="EV59" i="80" s="1"/>
  <c r="EW59" i="80" s="1"/>
  <c r="EX59" i="80" s="1"/>
  <c r="EY59" i="80" s="1"/>
  <c r="EZ59" i="80" s="1"/>
  <c r="FA59" i="80" s="1"/>
  <c r="FB59" i="80" s="1"/>
  <c r="FC59" i="80" s="1"/>
  <c r="FD59" i="80" s="1"/>
  <c r="FE59" i="80" s="1"/>
  <c r="FF59" i="80" s="1"/>
  <c r="FG59" i="80" s="1"/>
  <c r="FH59" i="80" s="1"/>
  <c r="FI59" i="80" s="1"/>
  <c r="FJ59" i="80" s="1"/>
  <c r="FK59" i="80" s="1"/>
  <c r="FL59" i="80" s="1"/>
  <c r="FM59" i="80" s="1"/>
  <c r="FN59" i="80" s="1"/>
  <c r="FO59" i="80" s="1"/>
  <c r="FP59" i="80" s="1"/>
  <c r="FQ59" i="80" s="1"/>
  <c r="FR59" i="80" s="1"/>
  <c r="FS59" i="80" s="1"/>
  <c r="FT59" i="80" s="1"/>
  <c r="FU59" i="80" s="1"/>
  <c r="FV59" i="80" s="1"/>
  <c r="FW59" i="80" s="1"/>
  <c r="FX59" i="80" s="1"/>
  <c r="FY59" i="80" s="1"/>
  <c r="FZ59" i="80" s="1"/>
  <c r="GA59" i="80" s="1"/>
  <c r="GB59" i="80" s="1"/>
  <c r="GC59" i="80" s="1"/>
  <c r="GD59" i="80" s="1"/>
  <c r="GE59" i="80" s="1"/>
  <c r="GF59" i="80" s="1"/>
  <c r="GG59" i="80" s="1"/>
  <c r="GH59" i="80" s="1"/>
  <c r="GI59" i="80" s="1"/>
  <c r="GJ59" i="80" s="1"/>
  <c r="GK59" i="80" s="1"/>
  <c r="GL59" i="80" s="1"/>
  <c r="GM59" i="80" s="1"/>
  <c r="GN59" i="80" s="1"/>
  <c r="GO59" i="80" s="1"/>
  <c r="GP59" i="80" s="1"/>
  <c r="GQ59" i="80" s="1"/>
  <c r="GR59" i="80" s="1"/>
  <c r="GS59" i="80" s="1"/>
  <c r="GT59" i="80" s="1"/>
  <c r="GU59" i="80" s="1"/>
  <c r="GV59" i="80" s="1"/>
  <c r="GW59" i="80" s="1"/>
  <c r="GX59" i="80" s="1"/>
  <c r="GY59" i="80" s="1"/>
  <c r="GZ59" i="80" s="1"/>
  <c r="HA59" i="80" s="1"/>
  <c r="HB59" i="80" s="1"/>
  <c r="HC59" i="80" s="1"/>
  <c r="HD59" i="80" s="1"/>
  <c r="HE59" i="80" s="1"/>
  <c r="HF59" i="80" s="1"/>
  <c r="HG59" i="80" s="1"/>
  <c r="HH59" i="80" s="1"/>
  <c r="HI59" i="80" s="1"/>
  <c r="H14" i="80"/>
  <c r="I14" i="80" s="1"/>
  <c r="J14" i="80" s="1"/>
  <c r="K14" i="80" s="1"/>
  <c r="L14" i="80" s="1"/>
  <c r="M14" i="80" s="1"/>
  <c r="O104" i="78"/>
  <c r="R59" i="78"/>
  <c r="S59" i="78" s="1"/>
  <c r="T59" i="78" s="1"/>
  <c r="U59" i="78" s="1"/>
  <c r="V59" i="78" s="1"/>
  <c r="W59" i="78" s="1"/>
  <c r="X59" i="78" s="1"/>
  <c r="Y59" i="78" s="1"/>
  <c r="Z59" i="78" s="1"/>
  <c r="AA59" i="78" s="1"/>
  <c r="AB59" i="78" s="1"/>
  <c r="AC59" i="78" s="1"/>
  <c r="AD59" i="78" s="1"/>
  <c r="AE59" i="78" s="1"/>
  <c r="AF59" i="78" s="1"/>
  <c r="AG59" i="78" s="1"/>
  <c r="AH59" i="78" s="1"/>
  <c r="AI59" i="78" s="1"/>
  <c r="AJ59" i="78" s="1"/>
  <c r="AK59" i="78" s="1"/>
  <c r="AL59" i="78" s="1"/>
  <c r="AM59" i="78" s="1"/>
  <c r="AN59" i="78" s="1"/>
  <c r="AO59" i="78" s="1"/>
  <c r="AP59" i="78" s="1"/>
  <c r="AQ59" i="78" s="1"/>
  <c r="AR59" i="78" s="1"/>
  <c r="AS59" i="78" s="1"/>
  <c r="AT59" i="78" s="1"/>
  <c r="AU59" i="78" s="1"/>
  <c r="AV59" i="78" s="1"/>
  <c r="AW59" i="78" s="1"/>
  <c r="AX59" i="78" s="1"/>
  <c r="AY59" i="78" s="1"/>
  <c r="AZ59" i="78" s="1"/>
  <c r="BA59" i="78" s="1"/>
  <c r="BB59" i="78" s="1"/>
  <c r="BC59" i="78" s="1"/>
  <c r="BD59" i="78" s="1"/>
  <c r="BE59" i="78" s="1"/>
  <c r="BF59" i="78" s="1"/>
  <c r="BG59" i="78" s="1"/>
  <c r="BH59" i="78" s="1"/>
  <c r="BI59" i="78" s="1"/>
  <c r="BJ59" i="78" s="1"/>
  <c r="BK59" i="78" s="1"/>
  <c r="BL59" i="78" s="1"/>
  <c r="BM59" i="78" s="1"/>
  <c r="BN59" i="78" s="1"/>
  <c r="BO59" i="78" s="1"/>
  <c r="BP59" i="78" s="1"/>
  <c r="BQ59" i="78" s="1"/>
  <c r="BR59" i="78" s="1"/>
  <c r="BS59" i="78" s="1"/>
  <c r="BT59" i="78" s="1"/>
  <c r="BU59" i="78" s="1"/>
  <c r="BV59" i="78" s="1"/>
  <c r="BW59" i="78" s="1"/>
  <c r="BX59" i="78" s="1"/>
  <c r="BY59" i="78" s="1"/>
  <c r="BZ59" i="78" s="1"/>
  <c r="CA59" i="78" s="1"/>
  <c r="CB59" i="78" s="1"/>
  <c r="CC59" i="78" s="1"/>
  <c r="CD59" i="78" s="1"/>
  <c r="CE59" i="78" s="1"/>
  <c r="CF59" i="78" s="1"/>
  <c r="CG59" i="78" s="1"/>
  <c r="CH59" i="78" s="1"/>
  <c r="CI59" i="78" s="1"/>
  <c r="CJ59" i="78" s="1"/>
  <c r="CK59" i="78" s="1"/>
  <c r="CL59" i="78" s="1"/>
  <c r="CM59" i="78" s="1"/>
  <c r="CN59" i="78" s="1"/>
  <c r="CO59" i="78" s="1"/>
  <c r="CP59" i="78" s="1"/>
  <c r="CQ59" i="78" s="1"/>
  <c r="CR59" i="78" s="1"/>
  <c r="CS59" i="78" s="1"/>
  <c r="CT59" i="78" s="1"/>
  <c r="CU59" i="78" s="1"/>
  <c r="CV59" i="78" s="1"/>
  <c r="CW59" i="78" s="1"/>
  <c r="CX59" i="78" s="1"/>
  <c r="CY59" i="78" s="1"/>
  <c r="CZ59" i="78" s="1"/>
  <c r="DA59" i="78" s="1"/>
  <c r="DB59" i="78" s="1"/>
  <c r="DC59" i="78" s="1"/>
  <c r="DD59" i="78" s="1"/>
  <c r="DE59" i="78" s="1"/>
  <c r="DF59" i="78" s="1"/>
  <c r="DG59" i="78" s="1"/>
  <c r="DH59" i="78" s="1"/>
  <c r="DI59" i="78" s="1"/>
  <c r="DJ59" i="78" s="1"/>
  <c r="DK59" i="78" s="1"/>
  <c r="DL59" i="78" s="1"/>
  <c r="DM59" i="78" s="1"/>
  <c r="DN59" i="78" s="1"/>
  <c r="DO59" i="78" s="1"/>
  <c r="DP59" i="78" s="1"/>
  <c r="DQ59" i="78" s="1"/>
  <c r="DR59" i="78" s="1"/>
  <c r="DS59" i="78" s="1"/>
  <c r="DT59" i="78" s="1"/>
  <c r="DU59" i="78" s="1"/>
  <c r="DV59" i="78" s="1"/>
  <c r="DW59" i="78" s="1"/>
  <c r="DX59" i="78" s="1"/>
  <c r="DY59" i="78" s="1"/>
  <c r="DZ59" i="78" s="1"/>
  <c r="EA59" i="78" s="1"/>
  <c r="EB59" i="78" s="1"/>
  <c r="EC59" i="78" s="1"/>
  <c r="ED59" i="78" s="1"/>
  <c r="EE59" i="78" s="1"/>
  <c r="EF59" i="78" s="1"/>
  <c r="EG59" i="78" s="1"/>
  <c r="EH59" i="78" s="1"/>
  <c r="EI59" i="78" s="1"/>
  <c r="EJ59" i="78" s="1"/>
  <c r="EK59" i="78" s="1"/>
  <c r="EL59" i="78" s="1"/>
  <c r="EM59" i="78" s="1"/>
  <c r="EN59" i="78" s="1"/>
  <c r="EO59" i="78" s="1"/>
  <c r="EP59" i="78" s="1"/>
  <c r="EQ59" i="78" s="1"/>
  <c r="ER59" i="78" s="1"/>
  <c r="ES59" i="78" s="1"/>
  <c r="ET59" i="78" s="1"/>
  <c r="EU59" i="78" s="1"/>
  <c r="EV59" i="78" s="1"/>
  <c r="EW59" i="78" s="1"/>
  <c r="EX59" i="78" s="1"/>
  <c r="EY59" i="78" s="1"/>
  <c r="EZ59" i="78" s="1"/>
  <c r="FA59" i="78" s="1"/>
  <c r="FB59" i="78" s="1"/>
  <c r="FC59" i="78" s="1"/>
  <c r="FD59" i="78" s="1"/>
  <c r="FE59" i="78" s="1"/>
  <c r="FF59" i="78" s="1"/>
  <c r="FG59" i="78" s="1"/>
  <c r="FH59" i="78" s="1"/>
  <c r="FI59" i="78" s="1"/>
  <c r="FJ59" i="78" s="1"/>
  <c r="FK59" i="78" s="1"/>
  <c r="FL59" i="78" s="1"/>
  <c r="FM59" i="78" s="1"/>
  <c r="FN59" i="78" s="1"/>
  <c r="FO59" i="78" s="1"/>
  <c r="FP59" i="78" s="1"/>
  <c r="FQ59" i="78" s="1"/>
  <c r="FR59" i="78" s="1"/>
  <c r="FS59" i="78" s="1"/>
  <c r="FT59" i="78" s="1"/>
  <c r="FU59" i="78" s="1"/>
  <c r="FV59" i="78" s="1"/>
  <c r="FW59" i="78" s="1"/>
  <c r="FX59" i="78" s="1"/>
  <c r="FY59" i="78" s="1"/>
  <c r="FZ59" i="78" s="1"/>
  <c r="GA59" i="78" s="1"/>
  <c r="GB59" i="78" s="1"/>
  <c r="GC59" i="78" s="1"/>
  <c r="GD59" i="78" s="1"/>
  <c r="GE59" i="78" s="1"/>
  <c r="GF59" i="78" s="1"/>
  <c r="GG59" i="78" s="1"/>
  <c r="GH59" i="78" s="1"/>
  <c r="GI59" i="78" s="1"/>
  <c r="GJ59" i="78" s="1"/>
  <c r="GK59" i="78" s="1"/>
  <c r="GL59" i="78" s="1"/>
  <c r="GM59" i="78" s="1"/>
  <c r="GN59" i="78" s="1"/>
  <c r="GO59" i="78" s="1"/>
  <c r="GP59" i="78" s="1"/>
  <c r="GQ59" i="78" s="1"/>
  <c r="GR59" i="78" s="1"/>
  <c r="GS59" i="78" s="1"/>
  <c r="GT59" i="78" s="1"/>
  <c r="GU59" i="78" s="1"/>
  <c r="GV59" i="78" s="1"/>
  <c r="GW59" i="78" s="1"/>
  <c r="GX59" i="78" s="1"/>
  <c r="GY59" i="78" s="1"/>
  <c r="GZ59" i="78" s="1"/>
  <c r="HA59" i="78" s="1"/>
  <c r="HB59" i="78" s="1"/>
  <c r="HC59" i="78" s="1"/>
  <c r="HD59" i="78" s="1"/>
  <c r="HE59" i="78" s="1"/>
  <c r="HF59" i="78" s="1"/>
  <c r="HG59" i="78" s="1"/>
  <c r="HH59" i="78" s="1"/>
  <c r="HI59" i="78" s="1"/>
  <c r="R14" i="78"/>
  <c r="S14" i="78" s="1"/>
  <c r="T14" i="78" s="1"/>
  <c r="U14" i="78" s="1"/>
  <c r="V14" i="78" s="1"/>
  <c r="W14" i="78" s="1"/>
  <c r="X14" i="78" s="1"/>
  <c r="Y14" i="78" s="1"/>
  <c r="Z14" i="78" s="1"/>
  <c r="AA14" i="78" s="1"/>
  <c r="AB14" i="78" s="1"/>
  <c r="AC14" i="78" s="1"/>
  <c r="AD14" i="78" s="1"/>
  <c r="AE14" i="78" s="1"/>
  <c r="AF14" i="78" s="1"/>
  <c r="AG14" i="78" s="1"/>
  <c r="AH14" i="78" s="1"/>
  <c r="AI14" i="78" s="1"/>
  <c r="AJ14" i="78" s="1"/>
  <c r="AK14" i="78" s="1"/>
  <c r="AL14" i="78" s="1"/>
  <c r="AM14" i="78" s="1"/>
  <c r="AN14" i="78" s="1"/>
  <c r="AO14" i="78" s="1"/>
  <c r="AP14" i="78" s="1"/>
  <c r="AQ14" i="78" s="1"/>
  <c r="AR14" i="78" s="1"/>
  <c r="AS14" i="78" s="1"/>
  <c r="AT14" i="78" s="1"/>
  <c r="AU14" i="78" s="1"/>
  <c r="AV14" i="78" s="1"/>
  <c r="AW14" i="78" s="1"/>
  <c r="AX14" i="78" s="1"/>
  <c r="AY14" i="78" s="1"/>
  <c r="AZ14" i="78" s="1"/>
  <c r="BA14" i="78" s="1"/>
  <c r="BB14" i="78" s="1"/>
  <c r="BC14" i="78" s="1"/>
  <c r="BD14" i="78" s="1"/>
  <c r="BE14" i="78" s="1"/>
  <c r="BF14" i="78" s="1"/>
  <c r="BG14" i="78" s="1"/>
  <c r="BH14" i="78" s="1"/>
  <c r="BI14" i="78" s="1"/>
  <c r="BJ14" i="78" s="1"/>
  <c r="BK14" i="78" s="1"/>
  <c r="BL14" i="78" s="1"/>
  <c r="BM14" i="78" s="1"/>
  <c r="BN14" i="78" s="1"/>
  <c r="BO14" i="78" s="1"/>
  <c r="BP14" i="78" s="1"/>
  <c r="BQ14" i="78" s="1"/>
  <c r="BR14" i="78" s="1"/>
  <c r="BS14" i="78" s="1"/>
  <c r="BT14" i="78" s="1"/>
  <c r="BU14" i="78" s="1"/>
  <c r="BV14" i="78" s="1"/>
  <c r="BW14" i="78" s="1"/>
  <c r="BX14" i="78" s="1"/>
  <c r="BY14" i="78" s="1"/>
  <c r="BZ14" i="78" s="1"/>
  <c r="CA14" i="78" s="1"/>
  <c r="CB14" i="78" s="1"/>
  <c r="CC14" i="78" s="1"/>
  <c r="CD14" i="78" s="1"/>
  <c r="CE14" i="78" s="1"/>
  <c r="CF14" i="78" s="1"/>
  <c r="CG14" i="78" s="1"/>
  <c r="CH14" i="78" s="1"/>
  <c r="CI14" i="78" s="1"/>
  <c r="CJ14" i="78" s="1"/>
  <c r="CK14" i="78" s="1"/>
  <c r="CL14" i="78" s="1"/>
  <c r="CM14" i="78" s="1"/>
  <c r="CN14" i="78" s="1"/>
  <c r="CO14" i="78" s="1"/>
  <c r="CP14" i="78" s="1"/>
  <c r="CQ14" i="78" s="1"/>
  <c r="CR14" i="78" s="1"/>
  <c r="CS14" i="78" s="1"/>
  <c r="CT14" i="78" s="1"/>
  <c r="CU14" i="78" s="1"/>
  <c r="CV14" i="78" s="1"/>
  <c r="CW14" i="78" s="1"/>
  <c r="CX14" i="78" s="1"/>
  <c r="CY14" i="78" s="1"/>
  <c r="CZ14" i="78" s="1"/>
  <c r="DA14" i="78" s="1"/>
  <c r="DB14" i="78" s="1"/>
  <c r="DC14" i="78" s="1"/>
  <c r="DD14" i="78" s="1"/>
  <c r="DE14" i="78" s="1"/>
  <c r="DF14" i="78" s="1"/>
  <c r="DG14" i="78" s="1"/>
  <c r="DH14" i="78" s="1"/>
  <c r="DI14" i="78" s="1"/>
  <c r="DJ14" i="78" s="1"/>
  <c r="DK14" i="78" s="1"/>
  <c r="DL14" i="78" s="1"/>
  <c r="DM14" i="78" s="1"/>
  <c r="DN14" i="78" s="1"/>
  <c r="DO14" i="78" s="1"/>
  <c r="DP14" i="78" s="1"/>
  <c r="DQ14" i="78" s="1"/>
  <c r="DR14" i="78" s="1"/>
  <c r="DS14" i="78" s="1"/>
  <c r="DT14" i="78" s="1"/>
  <c r="DU14" i="78" s="1"/>
  <c r="DV14" i="78" s="1"/>
  <c r="DW14" i="78" s="1"/>
  <c r="DX14" i="78" s="1"/>
  <c r="DY14" i="78" s="1"/>
  <c r="DZ14" i="78" s="1"/>
  <c r="EA14" i="78" s="1"/>
  <c r="EB14" i="78" s="1"/>
  <c r="EC14" i="78" s="1"/>
  <c r="ED14" i="78" s="1"/>
  <c r="EE14" i="78" s="1"/>
  <c r="EF14" i="78" s="1"/>
  <c r="EG14" i="78" s="1"/>
  <c r="EH14" i="78" s="1"/>
  <c r="EI14" i="78" s="1"/>
  <c r="EJ14" i="78" s="1"/>
  <c r="EK14" i="78" s="1"/>
  <c r="EL14" i="78" s="1"/>
  <c r="EM14" i="78" s="1"/>
  <c r="EN14" i="78" s="1"/>
  <c r="EO14" i="78" s="1"/>
  <c r="EP14" i="78" s="1"/>
  <c r="EQ14" i="78" s="1"/>
  <c r="ER14" i="78" s="1"/>
  <c r="ES14" i="78" s="1"/>
  <c r="ET14" i="78" s="1"/>
  <c r="EU14" i="78" s="1"/>
  <c r="EV14" i="78" s="1"/>
  <c r="EW14" i="78" s="1"/>
  <c r="EX14" i="78" s="1"/>
  <c r="EY14" i="78" s="1"/>
  <c r="EZ14" i="78" s="1"/>
  <c r="FA14" i="78" s="1"/>
  <c r="FB14" i="78" s="1"/>
  <c r="FC14" i="78" s="1"/>
  <c r="FD14" i="78" s="1"/>
  <c r="FE14" i="78" s="1"/>
  <c r="FF14" i="78" s="1"/>
  <c r="FG14" i="78" s="1"/>
  <c r="FH14" i="78" s="1"/>
  <c r="FI14" i="78" s="1"/>
  <c r="FJ14" i="78" s="1"/>
  <c r="FK14" i="78" s="1"/>
  <c r="FL14" i="78" s="1"/>
  <c r="FM14" i="78" s="1"/>
  <c r="FN14" i="78" s="1"/>
  <c r="FO14" i="78" s="1"/>
  <c r="FP14" i="78" s="1"/>
  <c r="FQ14" i="78" s="1"/>
  <c r="FR14" i="78" s="1"/>
  <c r="FS14" i="78" s="1"/>
  <c r="FT14" i="78" s="1"/>
  <c r="FU14" i="78" s="1"/>
  <c r="FV14" i="78" s="1"/>
  <c r="FW14" i="78" s="1"/>
  <c r="FX14" i="78" s="1"/>
  <c r="FY14" i="78" s="1"/>
  <c r="FZ14" i="78" s="1"/>
  <c r="GA14" i="78" s="1"/>
  <c r="GB14" i="78" s="1"/>
  <c r="GC14" i="78" s="1"/>
  <c r="GD14" i="78" s="1"/>
  <c r="GE14" i="78" s="1"/>
  <c r="GF14" i="78" s="1"/>
  <c r="GG14" i="78" s="1"/>
  <c r="GH14" i="78" s="1"/>
  <c r="GI14" i="78" s="1"/>
  <c r="GJ14" i="78" s="1"/>
  <c r="GK14" i="78" s="1"/>
  <c r="GL14" i="78" s="1"/>
  <c r="GM14" i="78" s="1"/>
  <c r="GN14" i="78" s="1"/>
  <c r="GO14" i="78" s="1"/>
  <c r="GP14" i="78" s="1"/>
  <c r="GQ14" i="78" s="1"/>
  <c r="GR14" i="78" s="1"/>
  <c r="GS14" i="78" s="1"/>
  <c r="GT14" i="78" s="1"/>
  <c r="GU14" i="78" s="1"/>
  <c r="GV14" i="78" s="1"/>
  <c r="GW14" i="78" s="1"/>
  <c r="GX14" i="78" s="1"/>
  <c r="GY14" i="78" s="1"/>
  <c r="GZ14" i="78" s="1"/>
  <c r="HA14" i="78" s="1"/>
  <c r="HB14" i="78" s="1"/>
  <c r="HC14" i="78" s="1"/>
  <c r="HD14" i="78" s="1"/>
  <c r="HE14" i="78" s="1"/>
  <c r="HF14" i="78" s="1"/>
  <c r="HG14" i="78" s="1"/>
  <c r="HH14" i="78" s="1"/>
  <c r="HI14" i="78" s="1"/>
  <c r="M94" i="20"/>
  <c r="K94" i="20"/>
  <c r="F94" i="20"/>
  <c r="L94" i="20" s="1"/>
  <c r="M53" i="20"/>
  <c r="F53" i="20"/>
  <c r="L53" i="20" s="1"/>
  <c r="M12" i="20"/>
  <c r="F12" i="20"/>
  <c r="L12" i="20" s="1"/>
  <c r="O104" i="81" l="1"/>
  <c r="O104" i="80"/>
  <c r="R14" i="80"/>
  <c r="S14" i="80" s="1"/>
  <c r="T14" i="80" s="1"/>
  <c r="U14" i="80" s="1"/>
  <c r="V14" i="80" s="1"/>
  <c r="W14" i="80" s="1"/>
  <c r="X14" i="80" s="1"/>
  <c r="Y14" i="80" s="1"/>
  <c r="Z14" i="80" s="1"/>
  <c r="AA14" i="80" s="1"/>
  <c r="AB14" i="80" s="1"/>
  <c r="AC14" i="80" s="1"/>
  <c r="AD14" i="80" s="1"/>
  <c r="AE14" i="80" s="1"/>
  <c r="AF14" i="80" s="1"/>
  <c r="AG14" i="80" s="1"/>
  <c r="AH14" i="80" s="1"/>
  <c r="AI14" i="80" s="1"/>
  <c r="AJ14" i="80" s="1"/>
  <c r="AK14" i="80" s="1"/>
  <c r="AL14" i="80" s="1"/>
  <c r="AM14" i="80" s="1"/>
  <c r="AN14" i="80" s="1"/>
  <c r="AO14" i="80" s="1"/>
  <c r="AP14" i="80" s="1"/>
  <c r="AQ14" i="80" s="1"/>
  <c r="AR14" i="80" s="1"/>
  <c r="AS14" i="80" s="1"/>
  <c r="AT14" i="80" s="1"/>
  <c r="AU14" i="80" s="1"/>
  <c r="AV14" i="80" s="1"/>
  <c r="AW14" i="80" s="1"/>
  <c r="AX14" i="80" s="1"/>
  <c r="AY14" i="80" s="1"/>
  <c r="AZ14" i="80" s="1"/>
  <c r="BA14" i="80" s="1"/>
  <c r="BB14" i="80" s="1"/>
  <c r="BC14" i="80" s="1"/>
  <c r="BD14" i="80" s="1"/>
  <c r="BE14" i="80" s="1"/>
  <c r="BF14" i="80" s="1"/>
  <c r="BG14" i="80" s="1"/>
  <c r="BH14" i="80" s="1"/>
  <c r="BI14" i="80" s="1"/>
  <c r="BJ14" i="80" s="1"/>
  <c r="BK14" i="80" s="1"/>
  <c r="BL14" i="80" s="1"/>
  <c r="BM14" i="80" s="1"/>
  <c r="BN14" i="80" s="1"/>
  <c r="BO14" i="80" s="1"/>
  <c r="BP14" i="80" s="1"/>
  <c r="BQ14" i="80" s="1"/>
  <c r="BR14" i="80" s="1"/>
  <c r="BS14" i="80" s="1"/>
  <c r="BT14" i="80" s="1"/>
  <c r="BU14" i="80" s="1"/>
  <c r="BV14" i="80" s="1"/>
  <c r="BW14" i="80" s="1"/>
  <c r="BX14" i="80" s="1"/>
  <c r="BY14" i="80" s="1"/>
  <c r="BZ14" i="80" s="1"/>
  <c r="CA14" i="80" s="1"/>
  <c r="CB14" i="80" s="1"/>
  <c r="CC14" i="80" s="1"/>
  <c r="CD14" i="80" s="1"/>
  <c r="CE14" i="80" s="1"/>
  <c r="CF14" i="80" s="1"/>
  <c r="CG14" i="80" s="1"/>
  <c r="CH14" i="80" s="1"/>
  <c r="CI14" i="80" s="1"/>
  <c r="CJ14" i="80" s="1"/>
  <c r="CK14" i="80" s="1"/>
  <c r="CL14" i="80" s="1"/>
  <c r="CM14" i="80" s="1"/>
  <c r="CN14" i="80" s="1"/>
  <c r="CO14" i="80" s="1"/>
  <c r="CP14" i="80" s="1"/>
  <c r="CQ14" i="80" s="1"/>
  <c r="CR14" i="80" s="1"/>
  <c r="CS14" i="80" s="1"/>
  <c r="CT14" i="80" s="1"/>
  <c r="CU14" i="80" s="1"/>
  <c r="CV14" i="80" s="1"/>
  <c r="CW14" i="80" s="1"/>
  <c r="CX14" i="80" s="1"/>
  <c r="CY14" i="80" s="1"/>
  <c r="CZ14" i="80" s="1"/>
  <c r="DA14" i="80" s="1"/>
  <c r="DB14" i="80" s="1"/>
  <c r="DC14" i="80" s="1"/>
  <c r="DD14" i="80" s="1"/>
  <c r="DE14" i="80" s="1"/>
  <c r="DF14" i="80" s="1"/>
  <c r="DG14" i="80" s="1"/>
  <c r="DH14" i="80" s="1"/>
  <c r="DI14" i="80" s="1"/>
  <c r="DJ14" i="80" s="1"/>
  <c r="DK14" i="80" s="1"/>
  <c r="DL14" i="80" s="1"/>
  <c r="DM14" i="80" s="1"/>
  <c r="DN14" i="80" s="1"/>
  <c r="DO14" i="80" s="1"/>
  <c r="DP14" i="80" s="1"/>
  <c r="DQ14" i="80" s="1"/>
  <c r="DR14" i="80" s="1"/>
  <c r="DS14" i="80" s="1"/>
  <c r="DT14" i="80" s="1"/>
  <c r="DU14" i="80" s="1"/>
  <c r="DV14" i="80" s="1"/>
  <c r="DW14" i="80" s="1"/>
  <c r="DX14" i="80" s="1"/>
  <c r="DY14" i="80" s="1"/>
  <c r="DZ14" i="80" s="1"/>
  <c r="EA14" i="80" s="1"/>
  <c r="EB14" i="80" s="1"/>
  <c r="EC14" i="80" s="1"/>
  <c r="ED14" i="80" s="1"/>
  <c r="EE14" i="80" s="1"/>
  <c r="EF14" i="80" s="1"/>
  <c r="EG14" i="80" s="1"/>
  <c r="EH14" i="80" s="1"/>
  <c r="EI14" i="80" s="1"/>
  <c r="EJ14" i="80" s="1"/>
  <c r="EK14" i="80" s="1"/>
  <c r="EL14" i="80" s="1"/>
  <c r="EM14" i="80" s="1"/>
  <c r="EN14" i="80" s="1"/>
  <c r="EO14" i="80" s="1"/>
  <c r="EP14" i="80" s="1"/>
  <c r="EQ14" i="80" s="1"/>
  <c r="ER14" i="80" s="1"/>
  <c r="ES14" i="80" s="1"/>
  <c r="ET14" i="80" s="1"/>
  <c r="EU14" i="80" s="1"/>
  <c r="EV14" i="80" s="1"/>
  <c r="EW14" i="80" s="1"/>
  <c r="EX14" i="80" s="1"/>
  <c r="EY14" i="80" s="1"/>
  <c r="EZ14" i="80" s="1"/>
  <c r="FA14" i="80" s="1"/>
  <c r="FB14" i="80" s="1"/>
  <c r="FC14" i="80" s="1"/>
  <c r="FD14" i="80" s="1"/>
  <c r="FE14" i="80" s="1"/>
  <c r="FF14" i="80" s="1"/>
  <c r="FG14" i="80" s="1"/>
  <c r="FH14" i="80" s="1"/>
  <c r="FI14" i="80" s="1"/>
  <c r="FJ14" i="80" s="1"/>
  <c r="FK14" i="80" s="1"/>
  <c r="FL14" i="80" s="1"/>
  <c r="FM14" i="80" s="1"/>
  <c r="FN14" i="80" s="1"/>
  <c r="FO14" i="80" s="1"/>
  <c r="FP14" i="80" s="1"/>
  <c r="FQ14" i="80" s="1"/>
  <c r="FR14" i="80" s="1"/>
  <c r="FS14" i="80" s="1"/>
  <c r="FT14" i="80" s="1"/>
  <c r="FU14" i="80" s="1"/>
  <c r="FV14" i="80" s="1"/>
  <c r="FW14" i="80" s="1"/>
  <c r="FX14" i="80" s="1"/>
  <c r="FY14" i="80" s="1"/>
  <c r="FZ14" i="80" s="1"/>
  <c r="GA14" i="80" s="1"/>
  <c r="GB14" i="80" s="1"/>
  <c r="GC14" i="80" s="1"/>
  <c r="GD14" i="80" s="1"/>
  <c r="GE14" i="80" s="1"/>
  <c r="GF14" i="80" s="1"/>
  <c r="GG14" i="80" s="1"/>
  <c r="GH14" i="80" s="1"/>
  <c r="GI14" i="80" s="1"/>
  <c r="GJ14" i="80" s="1"/>
  <c r="GK14" i="80" s="1"/>
  <c r="GL14" i="80" s="1"/>
  <c r="GM14" i="80" s="1"/>
  <c r="GN14" i="80" s="1"/>
  <c r="GO14" i="80" s="1"/>
  <c r="GP14" i="80" s="1"/>
  <c r="GQ14" i="80" s="1"/>
  <c r="GR14" i="80" s="1"/>
  <c r="GS14" i="80" s="1"/>
  <c r="GT14" i="80" s="1"/>
  <c r="GU14" i="80" s="1"/>
  <c r="GV14" i="80" s="1"/>
  <c r="GW14" i="80" s="1"/>
  <c r="GX14" i="80" s="1"/>
  <c r="GY14" i="80" s="1"/>
  <c r="GZ14" i="80" s="1"/>
  <c r="HA14" i="80" s="1"/>
  <c r="HB14" i="80" s="1"/>
  <c r="HC14" i="80" s="1"/>
  <c r="HD14" i="80" s="1"/>
  <c r="HE14" i="80" s="1"/>
  <c r="HF14" i="80" s="1"/>
  <c r="HG14" i="80" s="1"/>
  <c r="HH14" i="80" s="1"/>
  <c r="HI14" i="80" s="1"/>
  <c r="C8" i="42" l="1"/>
  <c r="C6" i="42"/>
  <c r="C4" i="42"/>
  <c r="H527" i="42"/>
  <c r="F527" i="42"/>
  <c r="H526" i="42"/>
  <c r="F526" i="42"/>
  <c r="H525" i="42"/>
  <c r="F525" i="42"/>
  <c r="H524" i="42"/>
  <c r="F524" i="42"/>
  <c r="H523" i="42"/>
  <c r="F523" i="42"/>
  <c r="H522" i="42"/>
  <c r="F522" i="42"/>
  <c r="H521" i="42"/>
  <c r="F521" i="42"/>
  <c r="H520" i="42"/>
  <c r="F520" i="42"/>
  <c r="H519" i="42"/>
  <c r="F519" i="42"/>
  <c r="H518" i="42"/>
  <c r="F518" i="42"/>
  <c r="H517" i="42"/>
  <c r="F517" i="42"/>
  <c r="H516" i="42"/>
  <c r="F516" i="42"/>
  <c r="H515" i="42"/>
  <c r="F515" i="42"/>
  <c r="H514" i="42"/>
  <c r="F514" i="42"/>
  <c r="H513" i="42"/>
  <c r="F513" i="42"/>
  <c r="H512" i="42"/>
  <c r="F512" i="42"/>
  <c r="H511" i="42"/>
  <c r="F511" i="42"/>
  <c r="H510" i="42"/>
  <c r="F510" i="42"/>
  <c r="H509" i="42"/>
  <c r="F509" i="42"/>
  <c r="H508" i="42"/>
  <c r="F508" i="42"/>
  <c r="H507" i="42"/>
  <c r="F507" i="42"/>
  <c r="H506" i="42"/>
  <c r="F506" i="42"/>
  <c r="H505" i="42"/>
  <c r="F505" i="42"/>
  <c r="H504" i="42"/>
  <c r="F504" i="42"/>
  <c r="H503" i="42"/>
  <c r="F503" i="42"/>
  <c r="H502" i="42"/>
  <c r="F502" i="42"/>
  <c r="H501" i="42"/>
  <c r="F501" i="42"/>
  <c r="H500" i="42"/>
  <c r="F500" i="42"/>
  <c r="H499" i="42"/>
  <c r="F499" i="42"/>
  <c r="H498" i="42"/>
  <c r="F498" i="42"/>
  <c r="H497" i="42"/>
  <c r="F497" i="42"/>
  <c r="H496" i="42"/>
  <c r="F496" i="42"/>
  <c r="H495" i="42"/>
  <c r="F495" i="42"/>
  <c r="H494" i="42"/>
  <c r="F494" i="42"/>
  <c r="H493" i="42"/>
  <c r="F493" i="42"/>
  <c r="H492" i="42"/>
  <c r="F492" i="42"/>
  <c r="H491" i="42"/>
  <c r="F491" i="42"/>
  <c r="H490" i="42"/>
  <c r="F490" i="42"/>
  <c r="H489" i="42"/>
  <c r="F489" i="42"/>
  <c r="H488" i="42"/>
  <c r="F488" i="42"/>
  <c r="H487" i="42"/>
  <c r="F487" i="42"/>
  <c r="H486" i="42"/>
  <c r="F486" i="42"/>
  <c r="H485" i="42"/>
  <c r="F485" i="42"/>
  <c r="H484" i="42"/>
  <c r="F484" i="42"/>
  <c r="H483" i="42"/>
  <c r="F483" i="42"/>
  <c r="H482" i="42"/>
  <c r="F482" i="42"/>
  <c r="H481" i="42"/>
  <c r="F481" i="42"/>
  <c r="H480" i="42"/>
  <c r="F480" i="42"/>
  <c r="H479" i="42"/>
  <c r="F479" i="42"/>
  <c r="H478" i="42"/>
  <c r="F478" i="42"/>
  <c r="H477" i="42"/>
  <c r="F477" i="42"/>
  <c r="H476" i="42"/>
  <c r="F476" i="42"/>
  <c r="H475" i="42"/>
  <c r="F475" i="42"/>
  <c r="H474" i="42"/>
  <c r="F474" i="42"/>
  <c r="H473" i="42"/>
  <c r="F473" i="42"/>
  <c r="H472" i="42"/>
  <c r="F472" i="42"/>
  <c r="H471" i="42"/>
  <c r="F471" i="42"/>
  <c r="H470" i="42"/>
  <c r="F470" i="42"/>
  <c r="H469" i="42"/>
  <c r="F469" i="42"/>
  <c r="H468" i="42"/>
  <c r="F468" i="42"/>
  <c r="H467" i="42"/>
  <c r="F467" i="42"/>
  <c r="H466" i="42"/>
  <c r="F466" i="42"/>
  <c r="H465" i="42"/>
  <c r="F465" i="42"/>
  <c r="H464" i="42"/>
  <c r="F464" i="42"/>
  <c r="H463" i="42"/>
  <c r="F463" i="42"/>
  <c r="H462" i="42"/>
  <c r="F462" i="42"/>
  <c r="H461" i="42"/>
  <c r="F461" i="42"/>
  <c r="H460" i="42"/>
  <c r="F460" i="42"/>
  <c r="H459" i="42"/>
  <c r="F459" i="42"/>
  <c r="H458" i="42"/>
  <c r="F458" i="42"/>
  <c r="H457" i="42"/>
  <c r="F457" i="42"/>
  <c r="H456" i="42"/>
  <c r="F456" i="42"/>
  <c r="H455" i="42"/>
  <c r="F455" i="42"/>
  <c r="H454" i="42"/>
  <c r="F454" i="42"/>
  <c r="H453" i="42"/>
  <c r="F453" i="42"/>
  <c r="H452" i="42"/>
  <c r="F452" i="42"/>
  <c r="H451" i="42"/>
  <c r="F451" i="42"/>
  <c r="H450" i="42"/>
  <c r="F450" i="42"/>
  <c r="H449" i="42"/>
  <c r="F449" i="42"/>
  <c r="H448" i="42"/>
  <c r="F448" i="42"/>
  <c r="H447" i="42"/>
  <c r="F447" i="42"/>
  <c r="H446" i="42"/>
  <c r="F446" i="42"/>
  <c r="H445" i="42"/>
  <c r="F445" i="42"/>
  <c r="H444" i="42"/>
  <c r="F444" i="42"/>
  <c r="H443" i="42"/>
  <c r="F443" i="42"/>
  <c r="H442" i="42"/>
  <c r="F442" i="42"/>
  <c r="H441" i="42"/>
  <c r="F441" i="42"/>
  <c r="H440" i="42"/>
  <c r="F440" i="42"/>
  <c r="H439" i="42"/>
  <c r="F439" i="42"/>
  <c r="H438" i="42"/>
  <c r="F438" i="42"/>
  <c r="H437" i="42"/>
  <c r="F437" i="42"/>
  <c r="H436" i="42"/>
  <c r="F436" i="42"/>
  <c r="H435" i="42"/>
  <c r="F435" i="42"/>
  <c r="H434" i="42"/>
  <c r="F434" i="42"/>
  <c r="H433" i="42"/>
  <c r="F433" i="42"/>
  <c r="H432" i="42"/>
  <c r="F432" i="42"/>
  <c r="H431" i="42"/>
  <c r="F431" i="42"/>
  <c r="H430" i="42"/>
  <c r="F430" i="42"/>
  <c r="H429" i="42"/>
  <c r="F429" i="42"/>
  <c r="H428" i="42"/>
  <c r="F428" i="42"/>
  <c r="H427" i="42"/>
  <c r="F427" i="42"/>
  <c r="H426" i="42"/>
  <c r="F426" i="42"/>
  <c r="H425" i="42"/>
  <c r="F425" i="42"/>
  <c r="H424" i="42"/>
  <c r="F424" i="42"/>
  <c r="H423" i="42"/>
  <c r="F423" i="42"/>
  <c r="H422" i="42"/>
  <c r="F422" i="42"/>
  <c r="H421" i="42"/>
  <c r="F421" i="42"/>
  <c r="H420" i="42"/>
  <c r="F420" i="42"/>
  <c r="H419" i="42"/>
  <c r="F419" i="42"/>
  <c r="H418" i="42"/>
  <c r="F418" i="42"/>
  <c r="H417" i="42"/>
  <c r="F417" i="42"/>
  <c r="H416" i="42"/>
  <c r="F416" i="42"/>
  <c r="H415" i="42"/>
  <c r="F415" i="42"/>
  <c r="H414" i="42"/>
  <c r="F414" i="42"/>
  <c r="H413" i="42"/>
  <c r="F413" i="42"/>
  <c r="H412" i="42"/>
  <c r="F412" i="42"/>
  <c r="H411" i="42"/>
  <c r="F411" i="42"/>
  <c r="H410" i="42"/>
  <c r="F410" i="42"/>
  <c r="H409" i="42"/>
  <c r="F409" i="42"/>
  <c r="H408" i="42"/>
  <c r="F408" i="42"/>
  <c r="H407" i="42"/>
  <c r="F407" i="42"/>
  <c r="H406" i="42"/>
  <c r="F406" i="42"/>
  <c r="H405" i="42"/>
  <c r="F405" i="42"/>
  <c r="H404" i="42"/>
  <c r="F404" i="42"/>
  <c r="H403" i="42"/>
  <c r="F403" i="42"/>
  <c r="H402" i="42"/>
  <c r="F402" i="42"/>
  <c r="H401" i="42"/>
  <c r="F401" i="42"/>
  <c r="H400" i="42"/>
  <c r="F400" i="42"/>
  <c r="H399" i="42"/>
  <c r="F399" i="42"/>
  <c r="H398" i="42"/>
  <c r="F398" i="42"/>
  <c r="H397" i="42"/>
  <c r="F397" i="42"/>
  <c r="H396" i="42"/>
  <c r="F396" i="42"/>
  <c r="H395" i="42"/>
  <c r="F395" i="42"/>
  <c r="H394" i="42"/>
  <c r="F394" i="42"/>
  <c r="H393" i="42"/>
  <c r="F393" i="42"/>
  <c r="H392" i="42"/>
  <c r="F392" i="42"/>
  <c r="H391" i="42"/>
  <c r="F391" i="42"/>
  <c r="H390" i="42"/>
  <c r="F390" i="42"/>
  <c r="H389" i="42"/>
  <c r="F389" i="42"/>
  <c r="H388" i="42"/>
  <c r="F388" i="42"/>
  <c r="H387" i="42"/>
  <c r="F387" i="42"/>
  <c r="H386" i="42"/>
  <c r="F386" i="42"/>
  <c r="H385" i="42"/>
  <c r="F385" i="42"/>
  <c r="H384" i="42"/>
  <c r="F384" i="42"/>
  <c r="H383" i="42"/>
  <c r="F383" i="42"/>
  <c r="H382" i="42"/>
  <c r="F382" i="42"/>
  <c r="H381" i="42"/>
  <c r="F381" i="42"/>
  <c r="H380" i="42"/>
  <c r="F380" i="42"/>
  <c r="H379" i="42"/>
  <c r="F379" i="42"/>
  <c r="H378" i="42"/>
  <c r="F378" i="42"/>
  <c r="H377" i="42"/>
  <c r="F377" i="42"/>
  <c r="H376" i="42"/>
  <c r="F376" i="42"/>
  <c r="H375" i="42"/>
  <c r="F375" i="42"/>
  <c r="H374" i="42"/>
  <c r="F374" i="42"/>
  <c r="H373" i="42"/>
  <c r="F373" i="42"/>
  <c r="H372" i="42"/>
  <c r="F372" i="42"/>
  <c r="H371" i="42"/>
  <c r="F371" i="42"/>
  <c r="H370" i="42"/>
  <c r="F370" i="42"/>
  <c r="H369" i="42"/>
  <c r="F369" i="42"/>
  <c r="H368" i="42"/>
  <c r="F368" i="42"/>
  <c r="H367" i="42"/>
  <c r="F367" i="42"/>
  <c r="H366" i="42"/>
  <c r="F366" i="42"/>
  <c r="H365" i="42"/>
  <c r="F365" i="42"/>
  <c r="H364" i="42"/>
  <c r="F364" i="42"/>
  <c r="H363" i="42"/>
  <c r="F363" i="42"/>
  <c r="H362" i="42"/>
  <c r="F362" i="42"/>
  <c r="H361" i="42"/>
  <c r="F361" i="42"/>
  <c r="H360" i="42"/>
  <c r="F360" i="42"/>
  <c r="H359" i="42"/>
  <c r="F359" i="42"/>
  <c r="H358" i="42"/>
  <c r="F358" i="42"/>
  <c r="H357" i="42"/>
  <c r="F357" i="42"/>
  <c r="H356" i="42"/>
  <c r="F356" i="42"/>
  <c r="H355" i="42"/>
  <c r="F355" i="42"/>
  <c r="H354" i="42"/>
  <c r="F354" i="42"/>
  <c r="H353" i="42"/>
  <c r="F353" i="42"/>
  <c r="H352" i="42"/>
  <c r="F352" i="42"/>
  <c r="H351" i="42"/>
  <c r="F351" i="42"/>
  <c r="H350" i="42"/>
  <c r="F350" i="42"/>
  <c r="H349" i="42"/>
  <c r="F349" i="42"/>
  <c r="H348" i="42"/>
  <c r="F348" i="42"/>
  <c r="H347" i="42"/>
  <c r="F347" i="42"/>
  <c r="H346" i="42"/>
  <c r="F346" i="42"/>
  <c r="H345" i="42"/>
  <c r="F345" i="42"/>
  <c r="H344" i="42"/>
  <c r="F344" i="42"/>
  <c r="H343" i="42"/>
  <c r="F343" i="42"/>
  <c r="H342" i="42"/>
  <c r="F342" i="42"/>
  <c r="H341" i="42"/>
  <c r="F341" i="42"/>
  <c r="H340" i="42"/>
  <c r="F340" i="42"/>
  <c r="H339" i="42"/>
  <c r="F339" i="42"/>
  <c r="H338" i="42"/>
  <c r="F338" i="42"/>
  <c r="H337" i="42"/>
  <c r="F337" i="42"/>
  <c r="H336" i="42"/>
  <c r="F336" i="42"/>
  <c r="H335" i="42"/>
  <c r="F335" i="42"/>
  <c r="H334" i="42"/>
  <c r="F334" i="42"/>
  <c r="H333" i="42"/>
  <c r="F333" i="42"/>
  <c r="H332" i="42"/>
  <c r="F332" i="42"/>
  <c r="H331" i="42"/>
  <c r="F331" i="42"/>
  <c r="H330" i="42"/>
  <c r="F330" i="42"/>
  <c r="H329" i="42"/>
  <c r="F329" i="42"/>
  <c r="H328" i="42"/>
  <c r="F328" i="42"/>
  <c r="H327" i="42"/>
  <c r="F327" i="42"/>
  <c r="H326" i="42"/>
  <c r="F326" i="42"/>
  <c r="H325" i="42"/>
  <c r="F325" i="42"/>
  <c r="H324" i="42"/>
  <c r="F324" i="42"/>
  <c r="H323" i="42"/>
  <c r="F323" i="42"/>
  <c r="H322" i="42"/>
  <c r="F322" i="42"/>
  <c r="H321" i="42"/>
  <c r="F321" i="42"/>
  <c r="H320" i="42"/>
  <c r="F320" i="42"/>
  <c r="H319" i="42"/>
  <c r="F319" i="42"/>
  <c r="H318" i="42"/>
  <c r="F318" i="42"/>
  <c r="H317" i="42"/>
  <c r="F317" i="42"/>
  <c r="H316" i="42"/>
  <c r="F316" i="42"/>
  <c r="H315" i="42"/>
  <c r="F315" i="42"/>
  <c r="H314" i="42"/>
  <c r="F314" i="42"/>
  <c r="H313" i="42"/>
  <c r="F313" i="42"/>
  <c r="H312" i="42"/>
  <c r="F312" i="42"/>
  <c r="H311" i="42"/>
  <c r="F311" i="42"/>
  <c r="H310" i="42"/>
  <c r="F310" i="42"/>
  <c r="H309" i="42"/>
  <c r="F309" i="42"/>
  <c r="H308" i="42"/>
  <c r="F308" i="42"/>
  <c r="H307" i="42"/>
  <c r="F307" i="42"/>
  <c r="H306" i="42"/>
  <c r="F306" i="42"/>
  <c r="H305" i="42"/>
  <c r="F305" i="42"/>
  <c r="H304" i="42"/>
  <c r="F304" i="42"/>
  <c r="H303" i="42"/>
  <c r="F303" i="42"/>
  <c r="H302" i="42"/>
  <c r="F302" i="42"/>
  <c r="H301" i="42"/>
  <c r="F301" i="42"/>
  <c r="H300" i="42"/>
  <c r="F300" i="42"/>
  <c r="H299" i="42"/>
  <c r="F299" i="42"/>
  <c r="H298" i="42"/>
  <c r="F298" i="42"/>
  <c r="H297" i="42"/>
  <c r="F297" i="42"/>
  <c r="H296" i="42"/>
  <c r="F296" i="42"/>
  <c r="H295" i="42"/>
  <c r="F295" i="42"/>
  <c r="H294" i="42"/>
  <c r="F294" i="42"/>
  <c r="H293" i="42"/>
  <c r="F293" i="42"/>
  <c r="H292" i="42"/>
  <c r="F292" i="42"/>
  <c r="H291" i="42"/>
  <c r="F291" i="42"/>
  <c r="H290" i="42"/>
  <c r="F290" i="42"/>
  <c r="H289" i="42"/>
  <c r="F289" i="42"/>
  <c r="H288" i="42"/>
  <c r="F288" i="42"/>
  <c r="H287" i="42"/>
  <c r="F287" i="42"/>
  <c r="H286" i="42"/>
  <c r="F286" i="42"/>
  <c r="H285" i="42"/>
  <c r="F285" i="42"/>
  <c r="H284" i="42"/>
  <c r="F284" i="42"/>
  <c r="H283" i="42"/>
  <c r="F283" i="42"/>
  <c r="H282" i="42"/>
  <c r="F282" i="42"/>
  <c r="H281" i="42"/>
  <c r="F281" i="42"/>
  <c r="H280" i="42"/>
  <c r="F280" i="42"/>
  <c r="H279" i="42"/>
  <c r="F279" i="42"/>
  <c r="H278" i="42"/>
  <c r="F278" i="42"/>
  <c r="H277" i="42"/>
  <c r="F277" i="42"/>
  <c r="H276" i="42"/>
  <c r="F276" i="42"/>
  <c r="H275" i="42"/>
  <c r="F275" i="42"/>
  <c r="H274" i="42"/>
  <c r="F274" i="42"/>
  <c r="H273" i="42"/>
  <c r="F273" i="42"/>
  <c r="H272" i="42"/>
  <c r="F272" i="42"/>
  <c r="H271" i="42"/>
  <c r="F271" i="42"/>
  <c r="H270" i="42"/>
  <c r="F270" i="42"/>
  <c r="H269" i="42"/>
  <c r="F269" i="42"/>
  <c r="H268" i="42"/>
  <c r="F268" i="42"/>
  <c r="H267" i="42"/>
  <c r="F267" i="42"/>
  <c r="H266" i="42"/>
  <c r="F266" i="42"/>
  <c r="H265" i="42"/>
  <c r="F265" i="42"/>
  <c r="H264" i="42"/>
  <c r="F264" i="42"/>
  <c r="H263" i="42"/>
  <c r="F263" i="42"/>
  <c r="H262" i="42"/>
  <c r="F262" i="42"/>
  <c r="H261" i="42"/>
  <c r="F261" i="42"/>
  <c r="H260" i="42"/>
  <c r="F260" i="42"/>
  <c r="H259" i="42"/>
  <c r="F259" i="42"/>
  <c r="H258" i="42"/>
  <c r="F258" i="42"/>
  <c r="H257" i="42"/>
  <c r="F257" i="42"/>
  <c r="H256" i="42"/>
  <c r="F256" i="42"/>
  <c r="H255" i="42"/>
  <c r="F255" i="42"/>
  <c r="H254" i="42"/>
  <c r="F254" i="42"/>
  <c r="H253" i="42"/>
  <c r="F253" i="42"/>
  <c r="H252" i="42"/>
  <c r="F252" i="42"/>
  <c r="H251" i="42"/>
  <c r="F251" i="42"/>
  <c r="H250" i="42"/>
  <c r="F250" i="42"/>
  <c r="H249" i="42"/>
  <c r="F249" i="42"/>
  <c r="H248" i="42"/>
  <c r="F248" i="42"/>
  <c r="H247" i="42"/>
  <c r="F247" i="42"/>
  <c r="H246" i="42"/>
  <c r="F246" i="42"/>
  <c r="H245" i="42"/>
  <c r="F245" i="42"/>
  <c r="H244" i="42"/>
  <c r="F244" i="42"/>
  <c r="H243" i="42"/>
  <c r="F243" i="42"/>
  <c r="H242" i="42"/>
  <c r="F242" i="42"/>
  <c r="H241" i="42"/>
  <c r="F241" i="42"/>
  <c r="H240" i="42"/>
  <c r="F240" i="42"/>
  <c r="H239" i="42"/>
  <c r="F239" i="42"/>
  <c r="H238" i="42"/>
  <c r="F238" i="42"/>
  <c r="H237" i="42"/>
  <c r="F237" i="42"/>
  <c r="H236" i="42"/>
  <c r="F236" i="42"/>
  <c r="H235" i="42"/>
  <c r="F235" i="42"/>
  <c r="H234" i="42"/>
  <c r="F234" i="42"/>
  <c r="H233" i="42"/>
  <c r="F233" i="42"/>
  <c r="H232" i="42"/>
  <c r="F232" i="42"/>
  <c r="H231" i="42"/>
  <c r="F231" i="42"/>
  <c r="H230" i="42"/>
  <c r="F230" i="42"/>
  <c r="H229" i="42"/>
  <c r="F229" i="42"/>
  <c r="H228" i="42"/>
  <c r="F228" i="42"/>
  <c r="H227" i="42"/>
  <c r="F227" i="42"/>
  <c r="H226" i="42"/>
  <c r="F226" i="42"/>
  <c r="H225" i="42"/>
  <c r="F225" i="42"/>
  <c r="H224" i="42"/>
  <c r="F224" i="42"/>
  <c r="H223" i="42"/>
  <c r="F223" i="42"/>
  <c r="H222" i="42"/>
  <c r="F222" i="42"/>
  <c r="H221" i="42"/>
  <c r="F221" i="42"/>
  <c r="H220" i="42"/>
  <c r="F220" i="42"/>
  <c r="H219" i="42"/>
  <c r="F219" i="42"/>
  <c r="H218" i="42"/>
  <c r="F218" i="42"/>
  <c r="H217" i="42"/>
  <c r="F217" i="42"/>
  <c r="H216" i="42"/>
  <c r="F216" i="42"/>
  <c r="H215" i="42"/>
  <c r="F215" i="42"/>
  <c r="H214" i="42"/>
  <c r="F214" i="42"/>
  <c r="H213" i="42"/>
  <c r="F213" i="42"/>
  <c r="H212" i="42"/>
  <c r="F212" i="42"/>
  <c r="H211" i="42"/>
  <c r="F211" i="42"/>
  <c r="H210" i="42"/>
  <c r="F210" i="42"/>
  <c r="H209" i="42"/>
  <c r="F209" i="42"/>
  <c r="H208" i="42"/>
  <c r="F208" i="42"/>
  <c r="H207" i="42"/>
  <c r="F207" i="42"/>
  <c r="H206" i="42"/>
  <c r="F206" i="42"/>
  <c r="H205" i="42"/>
  <c r="F205" i="42"/>
  <c r="H204" i="42"/>
  <c r="F204" i="42"/>
  <c r="H203" i="42"/>
  <c r="F203" i="42"/>
  <c r="H202" i="42"/>
  <c r="F202" i="42"/>
  <c r="H201" i="42"/>
  <c r="F201" i="42"/>
  <c r="H200" i="42"/>
  <c r="F200" i="42"/>
  <c r="H199" i="42"/>
  <c r="F199" i="42"/>
  <c r="H198" i="42"/>
  <c r="F198" i="42"/>
  <c r="H197" i="42"/>
  <c r="F197" i="42"/>
  <c r="H196" i="42"/>
  <c r="F196" i="42"/>
  <c r="H195" i="42"/>
  <c r="F195" i="42"/>
  <c r="H194" i="42"/>
  <c r="F194" i="42"/>
  <c r="H193" i="42"/>
  <c r="F193" i="42"/>
  <c r="H192" i="42"/>
  <c r="F192" i="42"/>
  <c r="H191" i="42"/>
  <c r="F191" i="42"/>
  <c r="H190" i="42"/>
  <c r="F190" i="42"/>
  <c r="H189" i="42"/>
  <c r="F189" i="42"/>
  <c r="H188" i="42"/>
  <c r="F188" i="42"/>
  <c r="H187" i="42"/>
  <c r="F187" i="42"/>
  <c r="H186" i="42"/>
  <c r="F186" i="42"/>
  <c r="H185" i="42"/>
  <c r="F185" i="42"/>
  <c r="H184" i="42"/>
  <c r="F184" i="42"/>
  <c r="H183" i="42"/>
  <c r="F183" i="42"/>
  <c r="H182" i="42"/>
  <c r="F182" i="42"/>
  <c r="H181" i="42"/>
  <c r="F181" i="42"/>
  <c r="H180" i="42"/>
  <c r="F180" i="42"/>
  <c r="H179" i="42"/>
  <c r="F179" i="42"/>
  <c r="H178" i="42"/>
  <c r="F178" i="42"/>
  <c r="H177" i="42"/>
  <c r="F177" i="42"/>
  <c r="H176" i="42"/>
  <c r="F176" i="42"/>
  <c r="H175" i="42"/>
  <c r="F175" i="42"/>
  <c r="H174" i="42"/>
  <c r="F174" i="42"/>
  <c r="H173" i="42"/>
  <c r="F173" i="42"/>
  <c r="H172" i="42"/>
  <c r="F172" i="42"/>
  <c r="H171" i="42"/>
  <c r="F171" i="42"/>
  <c r="H170" i="42"/>
  <c r="F170" i="42"/>
  <c r="H169" i="42"/>
  <c r="F169" i="42"/>
  <c r="H168" i="42"/>
  <c r="F168" i="42"/>
  <c r="H167" i="42"/>
  <c r="F167" i="42"/>
  <c r="H166" i="42"/>
  <c r="F166" i="42"/>
  <c r="H165" i="42"/>
  <c r="F165" i="42"/>
  <c r="H164" i="42"/>
  <c r="F164" i="42"/>
  <c r="H163" i="42"/>
  <c r="F163" i="42"/>
  <c r="H162" i="42"/>
  <c r="F162" i="42"/>
  <c r="H161" i="42"/>
  <c r="F161" i="42"/>
  <c r="H160" i="42"/>
  <c r="F160" i="42"/>
  <c r="H159" i="42"/>
  <c r="F159" i="42"/>
  <c r="H158" i="42"/>
  <c r="F158" i="42"/>
  <c r="H157" i="42"/>
  <c r="F157" i="42"/>
  <c r="H156" i="42"/>
  <c r="F156" i="42"/>
  <c r="H155" i="42"/>
  <c r="F155" i="42"/>
  <c r="H154" i="42"/>
  <c r="F154" i="42"/>
  <c r="H153" i="42"/>
  <c r="F153" i="42"/>
  <c r="H152" i="42"/>
  <c r="F152" i="42"/>
  <c r="H151" i="42"/>
  <c r="F151" i="42"/>
  <c r="H150" i="42"/>
  <c r="F150" i="42"/>
  <c r="H149" i="42"/>
  <c r="F149" i="42"/>
  <c r="H148" i="42"/>
  <c r="F148" i="42"/>
  <c r="H147" i="42"/>
  <c r="F147" i="42"/>
  <c r="H146" i="42"/>
  <c r="F146" i="42"/>
  <c r="H145" i="42"/>
  <c r="F145" i="42"/>
  <c r="H144" i="42"/>
  <c r="F144" i="42"/>
  <c r="H143" i="42"/>
  <c r="F143" i="42"/>
  <c r="H142" i="42"/>
  <c r="F142" i="42"/>
  <c r="H141" i="42"/>
  <c r="F141" i="42"/>
  <c r="H140" i="42"/>
  <c r="F140" i="42"/>
  <c r="H139" i="42"/>
  <c r="F139" i="42"/>
  <c r="H138" i="42"/>
  <c r="F138" i="42"/>
  <c r="H137" i="42"/>
  <c r="F137" i="42"/>
  <c r="H136" i="42"/>
  <c r="F136" i="42"/>
  <c r="H135" i="42"/>
  <c r="F135" i="42"/>
  <c r="H134" i="42"/>
  <c r="F134" i="42"/>
  <c r="H133" i="42"/>
  <c r="F133" i="42"/>
  <c r="H132" i="42"/>
  <c r="F132" i="42"/>
  <c r="H131" i="42"/>
  <c r="F131" i="42"/>
  <c r="H130" i="42"/>
  <c r="F130" i="42"/>
  <c r="H129" i="42"/>
  <c r="F129" i="42"/>
  <c r="H128" i="42"/>
  <c r="F128" i="42"/>
  <c r="H127" i="42"/>
  <c r="F127" i="42"/>
  <c r="H126" i="42"/>
  <c r="F126" i="42"/>
  <c r="H125" i="42"/>
  <c r="F125" i="42"/>
  <c r="H124" i="42"/>
  <c r="F124" i="42"/>
  <c r="H123" i="42"/>
  <c r="F123" i="42"/>
  <c r="H122" i="42"/>
  <c r="F122" i="42"/>
  <c r="H121" i="42"/>
  <c r="F121" i="42"/>
  <c r="H120" i="42"/>
  <c r="F120" i="42"/>
  <c r="H119" i="42"/>
  <c r="F119" i="42"/>
  <c r="H118" i="42"/>
  <c r="F118" i="42"/>
  <c r="H117" i="42"/>
  <c r="F117" i="42"/>
  <c r="H116" i="42"/>
  <c r="F116" i="42"/>
  <c r="H115" i="42"/>
  <c r="F115" i="42"/>
  <c r="H114" i="42"/>
  <c r="F114" i="42"/>
  <c r="H113" i="42"/>
  <c r="F113" i="42"/>
  <c r="H112" i="42"/>
  <c r="F112" i="42"/>
  <c r="H111" i="42"/>
  <c r="F111" i="42"/>
  <c r="H110" i="42"/>
  <c r="F110" i="42"/>
  <c r="H109" i="42"/>
  <c r="F109" i="42"/>
  <c r="H108" i="42"/>
  <c r="F108" i="42"/>
  <c r="H107" i="42"/>
  <c r="F107" i="42"/>
  <c r="H106" i="42"/>
  <c r="F106" i="42"/>
  <c r="H105" i="42"/>
  <c r="F105" i="42"/>
  <c r="H104" i="42"/>
  <c r="F104" i="42"/>
  <c r="H103" i="42"/>
  <c r="F103" i="42"/>
  <c r="H102" i="42"/>
  <c r="F102" i="42"/>
  <c r="H101" i="42"/>
  <c r="F101" i="42"/>
  <c r="H100" i="42"/>
  <c r="F100" i="42"/>
  <c r="H99" i="42"/>
  <c r="F99" i="42"/>
  <c r="H98" i="42"/>
  <c r="F98" i="42"/>
  <c r="H97" i="42"/>
  <c r="F97" i="42"/>
  <c r="H96" i="42"/>
  <c r="F96" i="42"/>
  <c r="H95" i="42"/>
  <c r="F95" i="42"/>
  <c r="H94" i="42"/>
  <c r="F94" i="42"/>
  <c r="H93" i="42"/>
  <c r="F93" i="42"/>
  <c r="H92" i="42"/>
  <c r="F92" i="42"/>
  <c r="H91" i="42"/>
  <c r="F91" i="42"/>
  <c r="H90" i="42"/>
  <c r="F90" i="42"/>
  <c r="H89" i="42"/>
  <c r="F89" i="42"/>
  <c r="H88" i="42"/>
  <c r="F88" i="42"/>
  <c r="H87" i="42"/>
  <c r="F87" i="42"/>
  <c r="H86" i="42"/>
  <c r="F86" i="42"/>
  <c r="H85" i="42"/>
  <c r="F85" i="42"/>
  <c r="H84" i="42"/>
  <c r="F84" i="42"/>
  <c r="H83" i="42"/>
  <c r="F83" i="42"/>
  <c r="H82" i="42"/>
  <c r="F82" i="42"/>
  <c r="H81" i="42"/>
  <c r="F81" i="42"/>
  <c r="H80" i="42"/>
  <c r="F80" i="42"/>
  <c r="H79" i="42"/>
  <c r="F79" i="42"/>
  <c r="H78" i="42"/>
  <c r="F78" i="42"/>
  <c r="H77" i="42"/>
  <c r="F77" i="42"/>
  <c r="H76" i="42"/>
  <c r="F76" i="42"/>
  <c r="H75" i="42"/>
  <c r="F75" i="42"/>
  <c r="H74" i="42"/>
  <c r="F74" i="42"/>
  <c r="H73" i="42"/>
  <c r="F73" i="42"/>
  <c r="H72" i="42"/>
  <c r="F72" i="42"/>
  <c r="H71" i="42"/>
  <c r="F71" i="42"/>
  <c r="H70" i="42"/>
  <c r="F70" i="42"/>
  <c r="H69" i="42"/>
  <c r="F69" i="42"/>
  <c r="H68" i="42"/>
  <c r="F68" i="42"/>
  <c r="H67" i="42"/>
  <c r="F67" i="42"/>
  <c r="H66" i="42"/>
  <c r="F66" i="42"/>
  <c r="H65" i="42"/>
  <c r="F65" i="42"/>
  <c r="H64" i="42"/>
  <c r="F64" i="42"/>
  <c r="H63" i="42"/>
  <c r="F63" i="42"/>
  <c r="H62" i="42"/>
  <c r="F62" i="42"/>
  <c r="H61" i="42"/>
  <c r="F61" i="42"/>
  <c r="H60" i="42"/>
  <c r="F60" i="42"/>
  <c r="H59" i="42"/>
  <c r="F59" i="42"/>
  <c r="H58" i="42"/>
  <c r="F58" i="42"/>
  <c r="H57" i="42"/>
  <c r="F57" i="42"/>
  <c r="H56" i="42"/>
  <c r="F56" i="42"/>
  <c r="H55" i="42"/>
  <c r="F55" i="42"/>
  <c r="H54" i="42"/>
  <c r="F54" i="42"/>
  <c r="H53" i="42"/>
  <c r="F53" i="42"/>
  <c r="H52" i="42"/>
  <c r="F52" i="42"/>
  <c r="H51" i="42"/>
  <c r="F51" i="42"/>
  <c r="H50" i="42"/>
  <c r="F50" i="42"/>
  <c r="H49" i="42"/>
  <c r="F49" i="42"/>
  <c r="H48" i="42"/>
  <c r="F48" i="42"/>
  <c r="H47" i="42"/>
  <c r="F47" i="42"/>
  <c r="H46" i="42"/>
  <c r="F46" i="42"/>
  <c r="H45" i="42"/>
  <c r="F45" i="42"/>
  <c r="H44" i="42"/>
  <c r="F44" i="42"/>
  <c r="H43" i="42"/>
  <c r="F43" i="42"/>
  <c r="H42" i="42"/>
  <c r="F42" i="42"/>
  <c r="H41" i="42"/>
  <c r="F41" i="42"/>
  <c r="H40" i="42"/>
  <c r="F40" i="42"/>
  <c r="H39" i="42"/>
  <c r="F39" i="42"/>
  <c r="H38" i="42"/>
  <c r="F38" i="42"/>
  <c r="H37" i="42"/>
  <c r="F37" i="42"/>
  <c r="H36" i="42"/>
  <c r="F36" i="42"/>
  <c r="H35" i="42"/>
  <c r="F35" i="42"/>
  <c r="H34" i="42"/>
  <c r="F34" i="42"/>
  <c r="H33" i="42"/>
  <c r="F33" i="42"/>
  <c r="H32" i="42"/>
  <c r="F32" i="42"/>
  <c r="H31" i="42"/>
  <c r="F31" i="42"/>
  <c r="H30" i="42"/>
  <c r="F30" i="42"/>
  <c r="H29" i="42"/>
  <c r="F29" i="42"/>
  <c r="H28" i="42"/>
  <c r="F28" i="42"/>
  <c r="H27" i="42"/>
  <c r="F27" i="42"/>
  <c r="H26" i="42"/>
  <c r="F26" i="42"/>
  <c r="H25" i="42"/>
  <c r="F25" i="42"/>
  <c r="H24" i="42"/>
  <c r="F24" i="42"/>
  <c r="H23" i="42"/>
  <c r="F23" i="42"/>
  <c r="H98" i="84" l="1"/>
  <c r="I98" i="84" s="1"/>
  <c r="H97" i="84"/>
  <c r="I97" i="84" s="1"/>
  <c r="F98" i="84"/>
  <c r="F97" i="84"/>
  <c r="H93" i="84"/>
  <c r="I93" i="84" s="1"/>
  <c r="H92" i="84"/>
  <c r="I92" i="84" s="1"/>
  <c r="F93" i="84"/>
  <c r="F92" i="84"/>
  <c r="H88" i="84"/>
  <c r="I88" i="84" s="1"/>
  <c r="H87" i="84"/>
  <c r="I87" i="84" s="1"/>
  <c r="F88" i="84"/>
  <c r="F87" i="84"/>
  <c r="I83" i="84"/>
  <c r="H83" i="84"/>
  <c r="I82" i="84"/>
  <c r="H82" i="84"/>
  <c r="F83" i="84"/>
  <c r="F82" i="84"/>
  <c r="H78" i="84"/>
  <c r="I78" i="84" s="1"/>
  <c r="I77" i="84"/>
  <c r="H77" i="84"/>
  <c r="F78" i="84"/>
  <c r="F77" i="84"/>
  <c r="H73" i="84"/>
  <c r="I73" i="84" s="1"/>
  <c r="H72" i="84"/>
  <c r="I72" i="84" s="1"/>
  <c r="F73" i="84"/>
  <c r="F72" i="84"/>
  <c r="I68" i="84"/>
  <c r="H68" i="84"/>
  <c r="H67" i="84"/>
  <c r="I67" i="84" s="1"/>
  <c r="F68" i="84"/>
  <c r="F67" i="84"/>
  <c r="H63" i="84"/>
  <c r="I63" i="84" s="1"/>
  <c r="I62" i="84"/>
  <c r="H62" i="84"/>
  <c r="F63" i="84"/>
  <c r="F62" i="84"/>
  <c r="H58" i="84"/>
  <c r="I58" i="84" s="1"/>
  <c r="H57" i="84"/>
  <c r="I57" i="84" s="1"/>
  <c r="F58" i="84"/>
  <c r="F57" i="84"/>
  <c r="H53" i="84"/>
  <c r="I53" i="84" s="1"/>
  <c r="H52" i="84"/>
  <c r="I52" i="84" s="1"/>
  <c r="F53" i="84"/>
  <c r="F52" i="84"/>
  <c r="I48" i="84"/>
  <c r="H48" i="84"/>
  <c r="H47" i="84"/>
  <c r="I47" i="84" s="1"/>
  <c r="F48" i="84"/>
  <c r="F47" i="84"/>
  <c r="H43" i="84"/>
  <c r="I43" i="84" s="1"/>
  <c r="I42" i="84"/>
  <c r="H42" i="84"/>
  <c r="F43" i="84"/>
  <c r="F42" i="84"/>
  <c r="H33" i="84"/>
  <c r="I33" i="84" s="1"/>
  <c r="H32" i="84"/>
  <c r="I32" i="84" s="1"/>
  <c r="F33" i="84"/>
  <c r="F32" i="84"/>
  <c r="H28" i="84"/>
  <c r="I28" i="84" s="1"/>
  <c r="H27" i="84"/>
  <c r="I27" i="84" s="1"/>
  <c r="F28" i="84"/>
  <c r="F27" i="84"/>
  <c r="I23" i="84"/>
  <c r="H23" i="84"/>
  <c r="H22" i="84"/>
  <c r="I22" i="84" s="1"/>
  <c r="F23" i="84"/>
  <c r="F22" i="84"/>
  <c r="F18" i="84"/>
  <c r="F17" i="84"/>
  <c r="I18" i="84"/>
  <c r="H18" i="84"/>
  <c r="H17" i="84"/>
  <c r="I17" i="84" s="1"/>
  <c r="H13" i="84"/>
  <c r="I13" i="84" s="1"/>
  <c r="H12" i="84"/>
  <c r="I12" i="84" s="1"/>
  <c r="F13" i="84"/>
  <c r="F12" i="84"/>
  <c r="D43" i="25" l="1"/>
  <c r="A134" i="81" l="1"/>
  <c r="A89" i="81"/>
  <c r="A44" i="81"/>
  <c r="A134" i="80"/>
  <c r="A134" i="78"/>
  <c r="A44" i="80"/>
  <c r="A89" i="80"/>
  <c r="A89" i="78"/>
  <c r="A44" i="78"/>
  <c r="F99" i="84" l="1"/>
  <c r="G99" i="84"/>
  <c r="H99" i="84"/>
  <c r="I99" i="84"/>
  <c r="E99" i="84"/>
  <c r="F94" i="84"/>
  <c r="G94" i="84"/>
  <c r="H94" i="84"/>
  <c r="I94" i="84"/>
  <c r="E94" i="84"/>
  <c r="F89" i="84"/>
  <c r="G89" i="84"/>
  <c r="H89" i="84"/>
  <c r="I89" i="84"/>
  <c r="E89" i="84"/>
  <c r="F84" i="84"/>
  <c r="G84" i="84"/>
  <c r="H84" i="84"/>
  <c r="I84" i="84"/>
  <c r="E84" i="84"/>
  <c r="F79" i="84"/>
  <c r="G79" i="84"/>
  <c r="H79" i="84"/>
  <c r="I79" i="84"/>
  <c r="E79" i="84"/>
  <c r="F74" i="84"/>
  <c r="G74" i="84"/>
  <c r="H74" i="84"/>
  <c r="I74" i="84"/>
  <c r="E74" i="84"/>
  <c r="F69" i="84"/>
  <c r="G69" i="84"/>
  <c r="H69" i="84"/>
  <c r="I69" i="84"/>
  <c r="E69" i="84"/>
  <c r="F64" i="84"/>
  <c r="G64" i="84"/>
  <c r="H64" i="84"/>
  <c r="I64" i="84"/>
  <c r="E64" i="84"/>
  <c r="F59" i="84"/>
  <c r="G59" i="84"/>
  <c r="H59" i="84"/>
  <c r="I59" i="84"/>
  <c r="E59" i="84"/>
  <c r="F54" i="84"/>
  <c r="G54" i="84"/>
  <c r="H54" i="84"/>
  <c r="I54" i="84"/>
  <c r="E54" i="84"/>
  <c r="F49" i="84"/>
  <c r="G49" i="84"/>
  <c r="H49" i="84"/>
  <c r="I49" i="84"/>
  <c r="E49" i="84"/>
  <c r="F44" i="84"/>
  <c r="G44" i="84"/>
  <c r="H44" i="84"/>
  <c r="I44" i="84"/>
  <c r="E44" i="84"/>
  <c r="F34" i="84"/>
  <c r="G34" i="84"/>
  <c r="H34" i="84"/>
  <c r="I34" i="84"/>
  <c r="E34" i="84"/>
  <c r="F29" i="84"/>
  <c r="G29" i="84"/>
  <c r="H29" i="84"/>
  <c r="I29" i="84"/>
  <c r="E29" i="84"/>
  <c r="F24" i="84"/>
  <c r="G24" i="84"/>
  <c r="H24" i="84"/>
  <c r="I24" i="84"/>
  <c r="E24" i="84"/>
  <c r="F19" i="84"/>
  <c r="G19" i="84"/>
  <c r="H19" i="84"/>
  <c r="I19" i="84"/>
  <c r="E19" i="84"/>
  <c r="F14" i="84"/>
  <c r="G14" i="84"/>
  <c r="H14" i="84"/>
  <c r="I14" i="84"/>
  <c r="E14" i="84"/>
  <c r="J99" i="84" l="1"/>
  <c r="J94" i="84"/>
  <c r="J89" i="84"/>
  <c r="J84" i="84"/>
  <c r="J79" i="84"/>
  <c r="J74" i="84"/>
  <c r="J69" i="84"/>
  <c r="J64" i="84"/>
  <c r="J59" i="84"/>
  <c r="J54" i="84"/>
  <c r="J49" i="84"/>
  <c r="J44" i="84"/>
  <c r="J34" i="84"/>
  <c r="J29" i="84"/>
  <c r="J24" i="84"/>
  <c r="J19" i="84"/>
  <c r="J14" i="84"/>
  <c r="J108" i="84" l="1"/>
  <c r="G48" i="85"/>
  <c r="G52" i="85"/>
  <c r="G51" i="85"/>
  <c r="G46" i="85"/>
  <c r="G45" i="85"/>
  <c r="G42" i="85"/>
  <c r="G43" i="85"/>
  <c r="G44" i="85"/>
  <c r="G38" i="85"/>
  <c r="G54" i="85"/>
  <c r="G40" i="85"/>
  <c r="G41" i="85"/>
  <c r="G37" i="85"/>
  <c r="G47" i="85"/>
  <c r="G39" i="85"/>
  <c r="G49" i="85"/>
  <c r="G36" i="85"/>
  <c r="J103" i="84"/>
  <c r="G53" i="85" s="1"/>
  <c r="J107" i="84"/>
  <c r="F9" i="84"/>
  <c r="G56" i="85" l="1"/>
  <c r="J109" i="84"/>
  <c r="J37" i="85" l="1"/>
  <c r="J36" i="85"/>
  <c r="G57" i="85"/>
  <c r="E121" i="76" l="1"/>
  <c r="C9" i="25" l="1"/>
  <c r="C184" i="25" s="1"/>
  <c r="C10" i="25"/>
  <c r="C185" i="25" s="1"/>
  <c r="C11" i="25"/>
  <c r="C186" i="25" s="1"/>
  <c r="C12" i="25"/>
  <c r="C82" i="25" s="1"/>
  <c r="C14" i="25"/>
  <c r="C84" i="25" s="1"/>
  <c r="C15" i="25"/>
  <c r="C190" i="25" s="1"/>
  <c r="C16" i="25"/>
  <c r="C86" i="25" s="1"/>
  <c r="C17" i="25"/>
  <c r="C157" i="25" s="1"/>
  <c r="C18" i="25"/>
  <c r="C158" i="25" s="1"/>
  <c r="C19" i="25"/>
  <c r="C194" i="25" s="1"/>
  <c r="C20" i="25"/>
  <c r="C195" i="25" s="1"/>
  <c r="C21" i="25"/>
  <c r="C91" i="25" s="1"/>
  <c r="C22" i="25"/>
  <c r="C92" i="25" s="1"/>
  <c r="C23" i="25"/>
  <c r="C163" i="25" s="1"/>
  <c r="C24" i="25"/>
  <c r="C129" i="25" s="1"/>
  <c r="C25" i="25"/>
  <c r="C165" i="25" s="1"/>
  <c r="C8" i="25"/>
  <c r="C148" i="25" s="1"/>
  <c r="B9" i="25"/>
  <c r="B184" i="25" s="1"/>
  <c r="B10" i="25"/>
  <c r="B185" i="25" s="1"/>
  <c r="B11" i="25"/>
  <c r="B81" i="25" s="1"/>
  <c r="B12" i="25"/>
  <c r="B82" i="25" s="1"/>
  <c r="B14" i="25"/>
  <c r="B119" i="25" s="1"/>
  <c r="B15" i="25"/>
  <c r="B120" i="25" s="1"/>
  <c r="B16" i="25"/>
  <c r="B156" i="25" s="1"/>
  <c r="B17" i="25"/>
  <c r="B157" i="25" s="1"/>
  <c r="B18" i="25"/>
  <c r="B193" i="25" s="1"/>
  <c r="B19" i="25"/>
  <c r="B194" i="25" s="1"/>
  <c r="B20" i="25"/>
  <c r="B90" i="25" s="1"/>
  <c r="B21" i="25"/>
  <c r="B91" i="25" s="1"/>
  <c r="B22" i="25"/>
  <c r="B127" i="25" s="1"/>
  <c r="B23" i="25"/>
  <c r="B128" i="25" s="1"/>
  <c r="B24" i="25"/>
  <c r="B164" i="25" s="1"/>
  <c r="B25" i="25"/>
  <c r="B165" i="25" s="1"/>
  <c r="B8" i="25"/>
  <c r="B183" i="25" s="1"/>
  <c r="D9" i="25"/>
  <c r="D10" i="25" s="1"/>
  <c r="D11" i="25" s="1"/>
  <c r="D12" i="25" s="1"/>
  <c r="D13" i="25" l="1"/>
  <c r="D118" i="25" s="1"/>
  <c r="G118" i="25" s="1"/>
  <c r="H118" i="25" s="1"/>
  <c r="C58" i="25"/>
  <c r="B86" i="25"/>
  <c r="B126" i="25"/>
  <c r="C124" i="25"/>
  <c r="B196" i="25"/>
  <c r="B60" i="25"/>
  <c r="C57" i="25"/>
  <c r="B84" i="25"/>
  <c r="B123" i="25"/>
  <c r="C123" i="25"/>
  <c r="B192" i="25"/>
  <c r="B57" i="25"/>
  <c r="C53" i="25"/>
  <c r="C95" i="25"/>
  <c r="B122" i="25"/>
  <c r="C120" i="25"/>
  <c r="B189" i="25"/>
  <c r="B56" i="25"/>
  <c r="C50" i="25"/>
  <c r="C93" i="25"/>
  <c r="B117" i="25"/>
  <c r="C119" i="25"/>
  <c r="B187" i="25"/>
  <c r="B52" i="25"/>
  <c r="C49" i="25"/>
  <c r="C87" i="25"/>
  <c r="B114" i="25"/>
  <c r="C115" i="25"/>
  <c r="C183" i="25"/>
  <c r="B49" i="25"/>
  <c r="C44" i="25"/>
  <c r="C85" i="25"/>
  <c r="C113" i="25"/>
  <c r="C114" i="25"/>
  <c r="C198" i="25"/>
  <c r="B47" i="25"/>
  <c r="B94" i="25"/>
  <c r="B113" i="25"/>
  <c r="C128" i="25"/>
  <c r="B200" i="25"/>
  <c r="C197" i="25"/>
  <c r="C43" i="25"/>
  <c r="B92" i="25"/>
  <c r="B130" i="25"/>
  <c r="C127" i="25"/>
  <c r="B197" i="25"/>
  <c r="C193" i="25"/>
  <c r="B89" i="25"/>
  <c r="B163" i="25"/>
  <c r="B155" i="25"/>
  <c r="C164" i="25"/>
  <c r="C156" i="25"/>
  <c r="B59" i="25"/>
  <c r="B51" i="25"/>
  <c r="C60" i="25"/>
  <c r="C52" i="25"/>
  <c r="B78" i="25"/>
  <c r="B88" i="25"/>
  <c r="B79" i="25"/>
  <c r="C89" i="25"/>
  <c r="C80" i="25"/>
  <c r="B125" i="25"/>
  <c r="B116" i="25"/>
  <c r="C126" i="25"/>
  <c r="C117" i="25"/>
  <c r="B162" i="25"/>
  <c r="B154" i="25"/>
  <c r="C155" i="25"/>
  <c r="B199" i="25"/>
  <c r="B191" i="25"/>
  <c r="C200" i="25"/>
  <c r="C192" i="25"/>
  <c r="C161" i="25"/>
  <c r="B80" i="25"/>
  <c r="C90" i="25"/>
  <c r="C81" i="25"/>
  <c r="B58" i="25"/>
  <c r="B50" i="25"/>
  <c r="C59" i="25"/>
  <c r="C51" i="25"/>
  <c r="B95" i="25"/>
  <c r="B87" i="25"/>
  <c r="C78" i="25"/>
  <c r="C88" i="25"/>
  <c r="C79" i="25"/>
  <c r="B124" i="25"/>
  <c r="B115" i="25"/>
  <c r="C125" i="25"/>
  <c r="C116" i="25"/>
  <c r="B161" i="25"/>
  <c r="B152" i="25"/>
  <c r="C162" i="25"/>
  <c r="C154" i="25"/>
  <c r="B198" i="25"/>
  <c r="B190" i="25"/>
  <c r="C199" i="25"/>
  <c r="C191" i="25"/>
  <c r="C189" i="25"/>
  <c r="B85" i="25"/>
  <c r="B150" i="25"/>
  <c r="C151" i="25"/>
  <c r="B46" i="25"/>
  <c r="C56" i="25"/>
  <c r="C47" i="25"/>
  <c r="B129" i="25"/>
  <c r="B121" i="25"/>
  <c r="C130" i="25"/>
  <c r="C122" i="25"/>
  <c r="B148" i="25"/>
  <c r="B158" i="25"/>
  <c r="B149" i="25"/>
  <c r="C159" i="25"/>
  <c r="C150" i="25"/>
  <c r="B195" i="25"/>
  <c r="B186" i="25"/>
  <c r="C196" i="25"/>
  <c r="C187" i="25"/>
  <c r="B93" i="25"/>
  <c r="C94" i="25"/>
  <c r="B159" i="25"/>
  <c r="C160" i="25"/>
  <c r="B55" i="25"/>
  <c r="B54" i="25"/>
  <c r="B45" i="25"/>
  <c r="C55" i="25"/>
  <c r="C46" i="25"/>
  <c r="C121" i="25"/>
  <c r="C149" i="25"/>
  <c r="B160" i="25"/>
  <c r="B151" i="25"/>
  <c r="C152" i="25"/>
  <c r="B43" i="25"/>
  <c r="B53" i="25"/>
  <c r="B44" i="25"/>
  <c r="C54" i="25"/>
  <c r="C45" i="25"/>
  <c r="Q97" i="81"/>
  <c r="Q52" i="81"/>
  <c r="Q97" i="80"/>
  <c r="Q52" i="80"/>
  <c r="Q97" i="78"/>
  <c r="Q52" i="78"/>
  <c r="D14" i="25" l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G13" i="25"/>
  <c r="H13" i="25" s="1"/>
  <c r="E131" i="25"/>
  <c r="A123" i="80"/>
  <c r="A123" i="81"/>
  <c r="A123" i="78"/>
  <c r="C100" i="80"/>
  <c r="Q100" i="80" s="1"/>
  <c r="C101" i="80"/>
  <c r="Q101" i="80" s="1"/>
  <c r="C102" i="80"/>
  <c r="C103" i="80"/>
  <c r="Q103" i="80" s="1"/>
  <c r="C105" i="80"/>
  <c r="Q105" i="80" s="1"/>
  <c r="C106" i="80"/>
  <c r="C107" i="80"/>
  <c r="Q107" i="80" s="1"/>
  <c r="C108" i="80"/>
  <c r="Q108" i="80" s="1"/>
  <c r="C109" i="80"/>
  <c r="Q109" i="80" s="1"/>
  <c r="C110" i="80"/>
  <c r="Q110" i="80" s="1"/>
  <c r="C111" i="80"/>
  <c r="C112" i="80"/>
  <c r="Q112" i="80" s="1"/>
  <c r="C113" i="80"/>
  <c r="C114" i="80"/>
  <c r="C115" i="80"/>
  <c r="Q115" i="80" s="1"/>
  <c r="C116" i="80"/>
  <c r="Q116" i="80" s="1"/>
  <c r="C100" i="81"/>
  <c r="Q100" i="81" s="1"/>
  <c r="C101" i="81"/>
  <c r="Q101" i="81" s="1"/>
  <c r="C102" i="81"/>
  <c r="Q102" i="81" s="1"/>
  <c r="C103" i="81"/>
  <c r="Q103" i="81" s="1"/>
  <c r="C105" i="81"/>
  <c r="C106" i="81"/>
  <c r="C107" i="81"/>
  <c r="C108" i="81"/>
  <c r="Q108" i="81" s="1"/>
  <c r="C109" i="81"/>
  <c r="Q109" i="81" s="1"/>
  <c r="C110" i="81"/>
  <c r="Q110" i="81" s="1"/>
  <c r="C111" i="81"/>
  <c r="Q111" i="81" s="1"/>
  <c r="C112" i="81"/>
  <c r="Q112" i="81" s="1"/>
  <c r="C113" i="81"/>
  <c r="C114" i="81"/>
  <c r="Q114" i="81" s="1"/>
  <c r="C115" i="81"/>
  <c r="Q115" i="81" s="1"/>
  <c r="C116" i="81"/>
  <c r="C100" i="78"/>
  <c r="Q100" i="78" s="1"/>
  <c r="C101" i="78"/>
  <c r="Q101" i="78" s="1"/>
  <c r="C102" i="78"/>
  <c r="C103" i="78"/>
  <c r="Q103" i="78" s="1"/>
  <c r="C105" i="78"/>
  <c r="Q105" i="78" s="1"/>
  <c r="C106" i="78"/>
  <c r="Q106" i="78" s="1"/>
  <c r="C107" i="78"/>
  <c r="C108" i="78"/>
  <c r="Q108" i="78" s="1"/>
  <c r="C109" i="78"/>
  <c r="Q109" i="78" s="1"/>
  <c r="C110" i="78"/>
  <c r="Q110" i="78" s="1"/>
  <c r="C111" i="78"/>
  <c r="C112" i="78"/>
  <c r="Q112" i="78" s="1"/>
  <c r="C113" i="78"/>
  <c r="Q113" i="78" s="1"/>
  <c r="C114" i="78"/>
  <c r="Q114" i="78" s="1"/>
  <c r="C115" i="78"/>
  <c r="C116" i="78"/>
  <c r="Q116" i="78" s="1"/>
  <c r="C99" i="80"/>
  <c r="Q99" i="80" s="1"/>
  <c r="C99" i="81"/>
  <c r="Q99" i="81" s="1"/>
  <c r="C99" i="78"/>
  <c r="A78" i="80"/>
  <c r="A78" i="81"/>
  <c r="A78" i="78"/>
  <c r="C55" i="80"/>
  <c r="Q55" i="80" s="1"/>
  <c r="C56" i="80"/>
  <c r="C57" i="80"/>
  <c r="Q57" i="80" s="1"/>
  <c r="C58" i="80"/>
  <c r="Q58" i="80" s="1"/>
  <c r="C60" i="80"/>
  <c r="Q60" i="80" s="1"/>
  <c r="C61" i="80"/>
  <c r="Q61" i="80" s="1"/>
  <c r="C62" i="80"/>
  <c r="C63" i="80"/>
  <c r="Q63" i="80" s="1"/>
  <c r="C64" i="80"/>
  <c r="Q64" i="80" s="1"/>
  <c r="C65" i="80"/>
  <c r="C66" i="80"/>
  <c r="Q66" i="80" s="1"/>
  <c r="C67" i="80"/>
  <c r="Q67" i="80" s="1"/>
  <c r="C68" i="80"/>
  <c r="Q68" i="80" s="1"/>
  <c r="C69" i="80"/>
  <c r="Q69" i="80" s="1"/>
  <c r="C70" i="80"/>
  <c r="C71" i="80"/>
  <c r="Q71" i="80" s="1"/>
  <c r="C55" i="81"/>
  <c r="C56" i="81"/>
  <c r="C57" i="81"/>
  <c r="Q57" i="81" s="1"/>
  <c r="C58" i="81"/>
  <c r="Q58" i="81" s="1"/>
  <c r="C60" i="81"/>
  <c r="C61" i="81"/>
  <c r="Q61" i="81" s="1"/>
  <c r="C62" i="81"/>
  <c r="C63" i="81"/>
  <c r="Q63" i="81" s="1"/>
  <c r="C64" i="81"/>
  <c r="C65" i="81"/>
  <c r="C66" i="81"/>
  <c r="C67" i="81"/>
  <c r="Q67" i="81" s="1"/>
  <c r="C68" i="81"/>
  <c r="Q68" i="81" s="1"/>
  <c r="C69" i="81"/>
  <c r="Q69" i="81" s="1"/>
  <c r="C70" i="81"/>
  <c r="Q70" i="81" s="1"/>
  <c r="C71" i="81"/>
  <c r="Q71" i="81" s="1"/>
  <c r="C55" i="78"/>
  <c r="C56" i="78"/>
  <c r="C57" i="78"/>
  <c r="Q57" i="78" s="1"/>
  <c r="C58" i="78"/>
  <c r="Q58" i="78" s="1"/>
  <c r="C60" i="78"/>
  <c r="Q60" i="78" s="1"/>
  <c r="C61" i="78"/>
  <c r="Q61" i="78" s="1"/>
  <c r="C62" i="78"/>
  <c r="Q62" i="78" s="1"/>
  <c r="C63" i="78"/>
  <c r="Q63" i="78" s="1"/>
  <c r="C64" i="78"/>
  <c r="C65" i="78"/>
  <c r="C66" i="78"/>
  <c r="Q66" i="78" s="1"/>
  <c r="C67" i="78"/>
  <c r="Q67" i="78" s="1"/>
  <c r="C68" i="78"/>
  <c r="Q68" i="78" s="1"/>
  <c r="C69" i="78"/>
  <c r="Q69" i="78" s="1"/>
  <c r="C70" i="78"/>
  <c r="Q70" i="78" s="1"/>
  <c r="C71" i="78"/>
  <c r="Q71" i="78" s="1"/>
  <c r="C54" i="80"/>
  <c r="Q54" i="80" s="1"/>
  <c r="C54" i="81"/>
  <c r="C54" i="78"/>
  <c r="Q54" i="78" s="1"/>
  <c r="A135" i="80"/>
  <c r="A133" i="80"/>
  <c r="A132" i="80"/>
  <c r="A131" i="80"/>
  <c r="A130" i="80"/>
  <c r="A129" i="80"/>
  <c r="A127" i="80"/>
  <c r="A126" i="80"/>
  <c r="A125" i="80"/>
  <c r="A124" i="80"/>
  <c r="Q114" i="80"/>
  <c r="Q113" i="80"/>
  <c r="Q111" i="80"/>
  <c r="Q106" i="80"/>
  <c r="Q102" i="80"/>
  <c r="R97" i="80"/>
  <c r="S97" i="80" s="1"/>
  <c r="T97" i="80" s="1"/>
  <c r="U97" i="80" s="1"/>
  <c r="V97" i="80" s="1"/>
  <c r="W97" i="80" s="1"/>
  <c r="X97" i="80" s="1"/>
  <c r="Y97" i="80" s="1"/>
  <c r="Z97" i="80" s="1"/>
  <c r="AA97" i="80" s="1"/>
  <c r="AB97" i="80" s="1"/>
  <c r="AC97" i="80" s="1"/>
  <c r="AD97" i="80" s="1"/>
  <c r="AE97" i="80" s="1"/>
  <c r="AF97" i="80" s="1"/>
  <c r="AG97" i="80" s="1"/>
  <c r="AH97" i="80" s="1"/>
  <c r="AI97" i="80" s="1"/>
  <c r="AJ97" i="80" s="1"/>
  <c r="AK97" i="80" s="1"/>
  <c r="AL97" i="80" s="1"/>
  <c r="AM97" i="80" s="1"/>
  <c r="AN97" i="80" s="1"/>
  <c r="AO97" i="80" s="1"/>
  <c r="AP97" i="80" s="1"/>
  <c r="AQ97" i="80" s="1"/>
  <c r="AR97" i="80" s="1"/>
  <c r="AS97" i="80" s="1"/>
  <c r="AT97" i="80" s="1"/>
  <c r="AU97" i="80" s="1"/>
  <c r="AV97" i="80" s="1"/>
  <c r="AW97" i="80" s="1"/>
  <c r="AX97" i="80" s="1"/>
  <c r="AY97" i="80" s="1"/>
  <c r="AZ97" i="80" s="1"/>
  <c r="BA97" i="80" s="1"/>
  <c r="BB97" i="80" s="1"/>
  <c r="BC97" i="80" s="1"/>
  <c r="BD97" i="80" s="1"/>
  <c r="BE97" i="80" s="1"/>
  <c r="BF97" i="80" s="1"/>
  <c r="BG97" i="80" s="1"/>
  <c r="BH97" i="80" s="1"/>
  <c r="BI97" i="80" s="1"/>
  <c r="BJ97" i="80" s="1"/>
  <c r="BK97" i="80" s="1"/>
  <c r="BL97" i="80" s="1"/>
  <c r="BM97" i="80" s="1"/>
  <c r="BN97" i="80" s="1"/>
  <c r="BO97" i="80" s="1"/>
  <c r="BP97" i="80" s="1"/>
  <c r="BQ97" i="80" s="1"/>
  <c r="BR97" i="80" s="1"/>
  <c r="BS97" i="80" s="1"/>
  <c r="BT97" i="80" s="1"/>
  <c r="BU97" i="80" s="1"/>
  <c r="BV97" i="80" s="1"/>
  <c r="BW97" i="80" s="1"/>
  <c r="BX97" i="80" s="1"/>
  <c r="BY97" i="80" s="1"/>
  <c r="BZ97" i="80" s="1"/>
  <c r="CA97" i="80" s="1"/>
  <c r="CB97" i="80" s="1"/>
  <c r="CC97" i="80" s="1"/>
  <c r="CD97" i="80" s="1"/>
  <c r="CE97" i="80" s="1"/>
  <c r="CF97" i="80" s="1"/>
  <c r="CG97" i="80" s="1"/>
  <c r="CH97" i="80" s="1"/>
  <c r="CI97" i="80" s="1"/>
  <c r="CJ97" i="80" s="1"/>
  <c r="CK97" i="80" s="1"/>
  <c r="CL97" i="80" s="1"/>
  <c r="CM97" i="80" s="1"/>
  <c r="CN97" i="80" s="1"/>
  <c r="CO97" i="80" s="1"/>
  <c r="CP97" i="80" s="1"/>
  <c r="CQ97" i="80" s="1"/>
  <c r="CR97" i="80" s="1"/>
  <c r="CS97" i="80" s="1"/>
  <c r="CT97" i="80" s="1"/>
  <c r="CU97" i="80" s="1"/>
  <c r="CV97" i="80" s="1"/>
  <c r="CW97" i="80" s="1"/>
  <c r="CX97" i="80" s="1"/>
  <c r="CY97" i="80" s="1"/>
  <c r="CZ97" i="80" s="1"/>
  <c r="DA97" i="80" s="1"/>
  <c r="DB97" i="80" s="1"/>
  <c r="DC97" i="80" s="1"/>
  <c r="DD97" i="80" s="1"/>
  <c r="DE97" i="80" s="1"/>
  <c r="DF97" i="80" s="1"/>
  <c r="DG97" i="80" s="1"/>
  <c r="DH97" i="80" s="1"/>
  <c r="DI97" i="80" s="1"/>
  <c r="DJ97" i="80" s="1"/>
  <c r="DK97" i="80" s="1"/>
  <c r="DL97" i="80" s="1"/>
  <c r="DM97" i="80" s="1"/>
  <c r="DN97" i="80" s="1"/>
  <c r="DO97" i="80" s="1"/>
  <c r="DP97" i="80" s="1"/>
  <c r="DQ97" i="80" s="1"/>
  <c r="DR97" i="80" s="1"/>
  <c r="DS97" i="80" s="1"/>
  <c r="DT97" i="80" s="1"/>
  <c r="DU97" i="80" s="1"/>
  <c r="DV97" i="80" s="1"/>
  <c r="DW97" i="80" s="1"/>
  <c r="DX97" i="80" s="1"/>
  <c r="DY97" i="80" s="1"/>
  <c r="DZ97" i="80" s="1"/>
  <c r="EA97" i="80" s="1"/>
  <c r="EB97" i="80" s="1"/>
  <c r="EC97" i="80" s="1"/>
  <c r="ED97" i="80" s="1"/>
  <c r="EE97" i="80" s="1"/>
  <c r="EF97" i="80" s="1"/>
  <c r="EG97" i="80" s="1"/>
  <c r="EH97" i="80" s="1"/>
  <c r="EI97" i="80" s="1"/>
  <c r="EJ97" i="80" s="1"/>
  <c r="EK97" i="80" s="1"/>
  <c r="EL97" i="80" s="1"/>
  <c r="EM97" i="80" s="1"/>
  <c r="EN97" i="80" s="1"/>
  <c r="EO97" i="80" s="1"/>
  <c r="EP97" i="80" s="1"/>
  <c r="EQ97" i="80" s="1"/>
  <c r="ER97" i="80" s="1"/>
  <c r="ES97" i="80" s="1"/>
  <c r="ET97" i="80" s="1"/>
  <c r="EU97" i="80" s="1"/>
  <c r="EV97" i="80" s="1"/>
  <c r="EW97" i="80" s="1"/>
  <c r="EX97" i="80" s="1"/>
  <c r="EY97" i="80" s="1"/>
  <c r="EZ97" i="80" s="1"/>
  <c r="FA97" i="80" s="1"/>
  <c r="FB97" i="80" s="1"/>
  <c r="FC97" i="80" s="1"/>
  <c r="FD97" i="80" s="1"/>
  <c r="FE97" i="80" s="1"/>
  <c r="FF97" i="80" s="1"/>
  <c r="FG97" i="80" s="1"/>
  <c r="FH97" i="80" s="1"/>
  <c r="FI97" i="80" s="1"/>
  <c r="FJ97" i="80" s="1"/>
  <c r="FK97" i="80" s="1"/>
  <c r="FL97" i="80" s="1"/>
  <c r="FM97" i="80" s="1"/>
  <c r="FN97" i="80" s="1"/>
  <c r="FO97" i="80" s="1"/>
  <c r="FP97" i="80" s="1"/>
  <c r="FQ97" i="80" s="1"/>
  <c r="FR97" i="80" s="1"/>
  <c r="FS97" i="80" s="1"/>
  <c r="FT97" i="80" s="1"/>
  <c r="FU97" i="80" s="1"/>
  <c r="FV97" i="80" s="1"/>
  <c r="FW97" i="80" s="1"/>
  <c r="FX97" i="80" s="1"/>
  <c r="FY97" i="80" s="1"/>
  <c r="FZ97" i="80" s="1"/>
  <c r="GA97" i="80" s="1"/>
  <c r="GB97" i="80" s="1"/>
  <c r="GC97" i="80" s="1"/>
  <c r="GD97" i="80" s="1"/>
  <c r="GE97" i="80" s="1"/>
  <c r="GF97" i="80" s="1"/>
  <c r="GG97" i="80" s="1"/>
  <c r="GH97" i="80" s="1"/>
  <c r="GI97" i="80" s="1"/>
  <c r="GJ97" i="80" s="1"/>
  <c r="GK97" i="80" s="1"/>
  <c r="GL97" i="80" s="1"/>
  <c r="GM97" i="80" s="1"/>
  <c r="GN97" i="80" s="1"/>
  <c r="GO97" i="80" s="1"/>
  <c r="GP97" i="80" s="1"/>
  <c r="GQ97" i="80" s="1"/>
  <c r="GR97" i="80" s="1"/>
  <c r="GS97" i="80" s="1"/>
  <c r="GT97" i="80" s="1"/>
  <c r="GU97" i="80" s="1"/>
  <c r="GV97" i="80" s="1"/>
  <c r="GW97" i="80" s="1"/>
  <c r="GX97" i="80" s="1"/>
  <c r="GY97" i="80" s="1"/>
  <c r="GZ97" i="80" s="1"/>
  <c r="HA97" i="80" s="1"/>
  <c r="HB97" i="80" s="1"/>
  <c r="HC97" i="80" s="1"/>
  <c r="HD97" i="80" s="1"/>
  <c r="HE97" i="80" s="1"/>
  <c r="HF97" i="80" s="1"/>
  <c r="HG97" i="80" s="1"/>
  <c r="HH97" i="80" s="1"/>
  <c r="HI97" i="80" s="1"/>
  <c r="A135" i="81"/>
  <c r="A133" i="81"/>
  <c r="A132" i="81"/>
  <c r="A131" i="81"/>
  <c r="A130" i="81"/>
  <c r="A129" i="81"/>
  <c r="A127" i="81"/>
  <c r="A126" i="81"/>
  <c r="A125" i="81"/>
  <c r="A124" i="81"/>
  <c r="Q116" i="81"/>
  <c r="Q113" i="81"/>
  <c r="Q107" i="81"/>
  <c r="Q106" i="81"/>
  <c r="Q105" i="81"/>
  <c r="R97" i="81"/>
  <c r="S97" i="81" s="1"/>
  <c r="T97" i="81" s="1"/>
  <c r="U97" i="81" s="1"/>
  <c r="V97" i="81" s="1"/>
  <c r="W97" i="81" s="1"/>
  <c r="X97" i="81" s="1"/>
  <c r="Y97" i="81" s="1"/>
  <c r="Z97" i="81" s="1"/>
  <c r="AA97" i="81" s="1"/>
  <c r="AB97" i="81" s="1"/>
  <c r="AC97" i="81" s="1"/>
  <c r="AD97" i="81" s="1"/>
  <c r="AE97" i="81" s="1"/>
  <c r="AF97" i="81" s="1"/>
  <c r="AG97" i="81" s="1"/>
  <c r="AH97" i="81" s="1"/>
  <c r="AI97" i="81" s="1"/>
  <c r="AJ97" i="81" s="1"/>
  <c r="AK97" i="81" s="1"/>
  <c r="AL97" i="81" s="1"/>
  <c r="AM97" i="81" s="1"/>
  <c r="AN97" i="81" s="1"/>
  <c r="AO97" i="81" s="1"/>
  <c r="AP97" i="81" s="1"/>
  <c r="AQ97" i="81" s="1"/>
  <c r="AR97" i="81" s="1"/>
  <c r="AS97" i="81" s="1"/>
  <c r="AT97" i="81" s="1"/>
  <c r="AU97" i="81" s="1"/>
  <c r="AV97" i="81" s="1"/>
  <c r="AW97" i="81" s="1"/>
  <c r="AX97" i="81" s="1"/>
  <c r="AY97" i="81" s="1"/>
  <c r="AZ97" i="81" s="1"/>
  <c r="BA97" i="81" s="1"/>
  <c r="BB97" i="81" s="1"/>
  <c r="BC97" i="81" s="1"/>
  <c r="BD97" i="81" s="1"/>
  <c r="BE97" i="81" s="1"/>
  <c r="BF97" i="81" s="1"/>
  <c r="BG97" i="81" s="1"/>
  <c r="BH97" i="81" s="1"/>
  <c r="BI97" i="81" s="1"/>
  <c r="BJ97" i="81" s="1"/>
  <c r="BK97" i="81" s="1"/>
  <c r="BL97" i="81" s="1"/>
  <c r="BM97" i="81" s="1"/>
  <c r="BN97" i="81" s="1"/>
  <c r="BO97" i="81" s="1"/>
  <c r="BP97" i="81" s="1"/>
  <c r="BQ97" i="81" s="1"/>
  <c r="BR97" i="81" s="1"/>
  <c r="BS97" i="81" s="1"/>
  <c r="BT97" i="81" s="1"/>
  <c r="BU97" i="81" s="1"/>
  <c r="BV97" i="81" s="1"/>
  <c r="BW97" i="81" s="1"/>
  <c r="BX97" i="81" s="1"/>
  <c r="BY97" i="81" s="1"/>
  <c r="BZ97" i="81" s="1"/>
  <c r="CA97" i="81" s="1"/>
  <c r="CB97" i="81" s="1"/>
  <c r="CC97" i="81" s="1"/>
  <c r="CD97" i="81" s="1"/>
  <c r="CE97" i="81" s="1"/>
  <c r="CF97" i="81" s="1"/>
  <c r="CG97" i="81" s="1"/>
  <c r="CH97" i="81" s="1"/>
  <c r="CI97" i="81" s="1"/>
  <c r="CJ97" i="81" s="1"/>
  <c r="CK97" i="81" s="1"/>
  <c r="CL97" i="81" s="1"/>
  <c r="CM97" i="81" s="1"/>
  <c r="CN97" i="81" s="1"/>
  <c r="CO97" i="81" s="1"/>
  <c r="CP97" i="81" s="1"/>
  <c r="CQ97" i="81" s="1"/>
  <c r="CR97" i="81" s="1"/>
  <c r="CS97" i="81" s="1"/>
  <c r="CT97" i="81" s="1"/>
  <c r="CU97" i="81" s="1"/>
  <c r="CV97" i="81" s="1"/>
  <c r="CW97" i="81" s="1"/>
  <c r="CX97" i="81" s="1"/>
  <c r="CY97" i="81" s="1"/>
  <c r="CZ97" i="81" s="1"/>
  <c r="DA97" i="81" s="1"/>
  <c r="DB97" i="81" s="1"/>
  <c r="DC97" i="81" s="1"/>
  <c r="DD97" i="81" s="1"/>
  <c r="DE97" i="81" s="1"/>
  <c r="DF97" i="81" s="1"/>
  <c r="DG97" i="81" s="1"/>
  <c r="DH97" i="81" s="1"/>
  <c r="DI97" i="81" s="1"/>
  <c r="DJ97" i="81" s="1"/>
  <c r="DK97" i="81" s="1"/>
  <c r="DL97" i="81" s="1"/>
  <c r="DM97" i="81" s="1"/>
  <c r="DN97" i="81" s="1"/>
  <c r="DO97" i="81" s="1"/>
  <c r="DP97" i="81" s="1"/>
  <c r="DQ97" i="81" s="1"/>
  <c r="DR97" i="81" s="1"/>
  <c r="DS97" i="81" s="1"/>
  <c r="DT97" i="81" s="1"/>
  <c r="DU97" i="81" s="1"/>
  <c r="DV97" i="81" s="1"/>
  <c r="DW97" i="81" s="1"/>
  <c r="DX97" i="81" s="1"/>
  <c r="DY97" i="81" s="1"/>
  <c r="DZ97" i="81" s="1"/>
  <c r="EA97" i="81" s="1"/>
  <c r="EB97" i="81" s="1"/>
  <c r="EC97" i="81" s="1"/>
  <c r="ED97" i="81" s="1"/>
  <c r="EE97" i="81" s="1"/>
  <c r="EF97" i="81" s="1"/>
  <c r="EG97" i="81" s="1"/>
  <c r="EH97" i="81" s="1"/>
  <c r="EI97" i="81" s="1"/>
  <c r="EJ97" i="81" s="1"/>
  <c r="EK97" i="81" s="1"/>
  <c r="EL97" i="81" s="1"/>
  <c r="EM97" i="81" s="1"/>
  <c r="EN97" i="81" s="1"/>
  <c r="EO97" i="81" s="1"/>
  <c r="EP97" i="81" s="1"/>
  <c r="EQ97" i="81" s="1"/>
  <c r="ER97" i="81" s="1"/>
  <c r="ES97" i="81" s="1"/>
  <c r="ET97" i="81" s="1"/>
  <c r="EU97" i="81" s="1"/>
  <c r="EV97" i="81" s="1"/>
  <c r="EW97" i="81" s="1"/>
  <c r="EX97" i="81" s="1"/>
  <c r="EY97" i="81" s="1"/>
  <c r="EZ97" i="81" s="1"/>
  <c r="FA97" i="81" s="1"/>
  <c r="FB97" i="81" s="1"/>
  <c r="FC97" i="81" s="1"/>
  <c r="FD97" i="81" s="1"/>
  <c r="FE97" i="81" s="1"/>
  <c r="FF97" i="81" s="1"/>
  <c r="FG97" i="81" s="1"/>
  <c r="FH97" i="81" s="1"/>
  <c r="FI97" i="81" s="1"/>
  <c r="FJ97" i="81" s="1"/>
  <c r="FK97" i="81" s="1"/>
  <c r="FL97" i="81" s="1"/>
  <c r="FM97" i="81" s="1"/>
  <c r="FN97" i="81" s="1"/>
  <c r="FO97" i="81" s="1"/>
  <c r="FP97" i="81" s="1"/>
  <c r="FQ97" i="81" s="1"/>
  <c r="FR97" i="81" s="1"/>
  <c r="FS97" i="81" s="1"/>
  <c r="FT97" i="81" s="1"/>
  <c r="FU97" i="81" s="1"/>
  <c r="FV97" i="81" s="1"/>
  <c r="FW97" i="81" s="1"/>
  <c r="FX97" i="81" s="1"/>
  <c r="FY97" i="81" s="1"/>
  <c r="FZ97" i="81" s="1"/>
  <c r="GA97" i="81" s="1"/>
  <c r="GB97" i="81" s="1"/>
  <c r="GC97" i="81" s="1"/>
  <c r="GD97" i="81" s="1"/>
  <c r="GE97" i="81" s="1"/>
  <c r="GF97" i="81" s="1"/>
  <c r="GG97" i="81" s="1"/>
  <c r="GH97" i="81" s="1"/>
  <c r="GI97" i="81" s="1"/>
  <c r="GJ97" i="81" s="1"/>
  <c r="GK97" i="81" s="1"/>
  <c r="GL97" i="81" s="1"/>
  <c r="GM97" i="81" s="1"/>
  <c r="GN97" i="81" s="1"/>
  <c r="GO97" i="81" s="1"/>
  <c r="GP97" i="81" s="1"/>
  <c r="GQ97" i="81" s="1"/>
  <c r="GR97" i="81" s="1"/>
  <c r="GS97" i="81" s="1"/>
  <c r="GT97" i="81" s="1"/>
  <c r="GU97" i="81" s="1"/>
  <c r="GV97" i="81" s="1"/>
  <c r="GW97" i="81" s="1"/>
  <c r="GX97" i="81" s="1"/>
  <c r="GY97" i="81" s="1"/>
  <c r="GZ97" i="81" s="1"/>
  <c r="HA97" i="81" s="1"/>
  <c r="HB97" i="81" s="1"/>
  <c r="HC97" i="81" s="1"/>
  <c r="HD97" i="81" s="1"/>
  <c r="HE97" i="81" s="1"/>
  <c r="HF97" i="81" s="1"/>
  <c r="HG97" i="81" s="1"/>
  <c r="HH97" i="81" s="1"/>
  <c r="HI97" i="81" s="1"/>
  <c r="A135" i="78"/>
  <c r="A133" i="78"/>
  <c r="A132" i="78"/>
  <c r="A131" i="78"/>
  <c r="A130" i="78"/>
  <c r="A129" i="78"/>
  <c r="A128" i="78"/>
  <c r="A127" i="78"/>
  <c r="A126" i="78"/>
  <c r="A125" i="78"/>
  <c r="A124" i="78"/>
  <c r="Q115" i="78"/>
  <c r="Q111" i="78"/>
  <c r="Q107" i="78"/>
  <c r="Q102" i="78"/>
  <c r="Q99" i="78"/>
  <c r="R97" i="78"/>
  <c r="S97" i="78" s="1"/>
  <c r="T97" i="78" s="1"/>
  <c r="U97" i="78" s="1"/>
  <c r="V97" i="78" s="1"/>
  <c r="W97" i="78" s="1"/>
  <c r="X97" i="78" s="1"/>
  <c r="Y97" i="78" s="1"/>
  <c r="Z97" i="78" s="1"/>
  <c r="AA97" i="78" s="1"/>
  <c r="AB97" i="78" s="1"/>
  <c r="AC97" i="78" s="1"/>
  <c r="AD97" i="78" s="1"/>
  <c r="AE97" i="78" s="1"/>
  <c r="AF97" i="78" s="1"/>
  <c r="AG97" i="78" s="1"/>
  <c r="AH97" i="78" s="1"/>
  <c r="AI97" i="78" s="1"/>
  <c r="AJ97" i="78" s="1"/>
  <c r="AK97" i="78" s="1"/>
  <c r="AL97" i="78" s="1"/>
  <c r="AM97" i="78" s="1"/>
  <c r="AN97" i="78" s="1"/>
  <c r="AO97" i="78" s="1"/>
  <c r="AP97" i="78" s="1"/>
  <c r="AQ97" i="78" s="1"/>
  <c r="AR97" i="78" s="1"/>
  <c r="AS97" i="78" s="1"/>
  <c r="AT97" i="78" s="1"/>
  <c r="AU97" i="78" s="1"/>
  <c r="AV97" i="78" s="1"/>
  <c r="AW97" i="78" s="1"/>
  <c r="AX97" i="78" s="1"/>
  <c r="AY97" i="78" s="1"/>
  <c r="AZ97" i="78" s="1"/>
  <c r="BA97" i="78" s="1"/>
  <c r="BB97" i="78" s="1"/>
  <c r="BC97" i="78" s="1"/>
  <c r="BD97" i="78" s="1"/>
  <c r="BE97" i="78" s="1"/>
  <c r="BF97" i="78" s="1"/>
  <c r="BG97" i="78" s="1"/>
  <c r="BH97" i="78" s="1"/>
  <c r="BI97" i="78" s="1"/>
  <c r="BJ97" i="78" s="1"/>
  <c r="BK97" i="78" s="1"/>
  <c r="BL97" i="78" s="1"/>
  <c r="BM97" i="78" s="1"/>
  <c r="BN97" i="78" s="1"/>
  <c r="BO97" i="78" s="1"/>
  <c r="BP97" i="78" s="1"/>
  <c r="BQ97" i="78" s="1"/>
  <c r="BR97" i="78" s="1"/>
  <c r="BS97" i="78" s="1"/>
  <c r="BT97" i="78" s="1"/>
  <c r="BU97" i="78" s="1"/>
  <c r="BV97" i="78" s="1"/>
  <c r="BW97" i="78" s="1"/>
  <c r="BX97" i="78" s="1"/>
  <c r="BY97" i="78" s="1"/>
  <c r="BZ97" i="78" s="1"/>
  <c r="CA97" i="78" s="1"/>
  <c r="CB97" i="78" s="1"/>
  <c r="CC97" i="78" s="1"/>
  <c r="CD97" i="78" s="1"/>
  <c r="CE97" i="78" s="1"/>
  <c r="CF97" i="78" s="1"/>
  <c r="CG97" i="78" s="1"/>
  <c r="CH97" i="78" s="1"/>
  <c r="CI97" i="78" s="1"/>
  <c r="CJ97" i="78" s="1"/>
  <c r="CK97" i="78" s="1"/>
  <c r="CL97" i="78" s="1"/>
  <c r="CM97" i="78" s="1"/>
  <c r="CN97" i="78" s="1"/>
  <c r="CO97" i="78" s="1"/>
  <c r="CP97" i="78" s="1"/>
  <c r="CQ97" i="78" s="1"/>
  <c r="CR97" i="78" s="1"/>
  <c r="CS97" i="78" s="1"/>
  <c r="CT97" i="78" s="1"/>
  <c r="CU97" i="78" s="1"/>
  <c r="CV97" i="78" s="1"/>
  <c r="CW97" i="78" s="1"/>
  <c r="CX97" i="78" s="1"/>
  <c r="CY97" i="78" s="1"/>
  <c r="CZ97" i="78" s="1"/>
  <c r="DA97" i="78" s="1"/>
  <c r="DB97" i="78" s="1"/>
  <c r="DC97" i="78" s="1"/>
  <c r="DD97" i="78" s="1"/>
  <c r="DE97" i="78" s="1"/>
  <c r="DF97" i="78" s="1"/>
  <c r="DG97" i="78" s="1"/>
  <c r="DH97" i="78" s="1"/>
  <c r="DI97" i="78" s="1"/>
  <c r="DJ97" i="78" s="1"/>
  <c r="DK97" i="78" s="1"/>
  <c r="DL97" i="78" s="1"/>
  <c r="DM97" i="78" s="1"/>
  <c r="DN97" i="78" s="1"/>
  <c r="DO97" i="78" s="1"/>
  <c r="DP97" i="78" s="1"/>
  <c r="DQ97" i="78" s="1"/>
  <c r="DR97" i="78" s="1"/>
  <c r="DS97" i="78" s="1"/>
  <c r="DT97" i="78" s="1"/>
  <c r="DU97" i="78" s="1"/>
  <c r="DV97" i="78" s="1"/>
  <c r="DW97" i="78" s="1"/>
  <c r="DX97" i="78" s="1"/>
  <c r="DY97" i="78" s="1"/>
  <c r="DZ97" i="78" s="1"/>
  <c r="EA97" i="78" s="1"/>
  <c r="EB97" i="78" s="1"/>
  <c r="EC97" i="78" s="1"/>
  <c r="ED97" i="78" s="1"/>
  <c r="EE97" i="78" s="1"/>
  <c r="EF97" i="78" s="1"/>
  <c r="EG97" i="78" s="1"/>
  <c r="EH97" i="78" s="1"/>
  <c r="EI97" i="78" s="1"/>
  <c r="EJ97" i="78" s="1"/>
  <c r="EK97" i="78" s="1"/>
  <c r="EL97" i="78" s="1"/>
  <c r="EM97" i="78" s="1"/>
  <c r="EN97" i="78" s="1"/>
  <c r="EO97" i="78" s="1"/>
  <c r="EP97" i="78" s="1"/>
  <c r="EQ97" i="78" s="1"/>
  <c r="ER97" i="78" s="1"/>
  <c r="ES97" i="78" s="1"/>
  <c r="ET97" i="78" s="1"/>
  <c r="EU97" i="78" s="1"/>
  <c r="EV97" i="78" s="1"/>
  <c r="EW97" i="78" s="1"/>
  <c r="EX97" i="78" s="1"/>
  <c r="EY97" i="78" s="1"/>
  <c r="EZ97" i="78" s="1"/>
  <c r="FA97" i="78" s="1"/>
  <c r="FB97" i="78" s="1"/>
  <c r="FC97" i="78" s="1"/>
  <c r="FD97" i="78" s="1"/>
  <c r="FE97" i="78" s="1"/>
  <c r="FF97" i="78" s="1"/>
  <c r="FG97" i="78" s="1"/>
  <c r="FH97" i="78" s="1"/>
  <c r="FI97" i="78" s="1"/>
  <c r="FJ97" i="78" s="1"/>
  <c r="FK97" i="78" s="1"/>
  <c r="FL97" i="78" s="1"/>
  <c r="FM97" i="78" s="1"/>
  <c r="FN97" i="78" s="1"/>
  <c r="FO97" i="78" s="1"/>
  <c r="FP97" i="78" s="1"/>
  <c r="FQ97" i="78" s="1"/>
  <c r="FR97" i="78" s="1"/>
  <c r="FS97" i="78" s="1"/>
  <c r="FT97" i="78" s="1"/>
  <c r="FU97" i="78" s="1"/>
  <c r="FV97" i="78" s="1"/>
  <c r="FW97" i="78" s="1"/>
  <c r="FX97" i="78" s="1"/>
  <c r="FY97" i="78" s="1"/>
  <c r="FZ97" i="78" s="1"/>
  <c r="GA97" i="78" s="1"/>
  <c r="GB97" i="78" s="1"/>
  <c r="GC97" i="78" s="1"/>
  <c r="GD97" i="78" s="1"/>
  <c r="GE97" i="78" s="1"/>
  <c r="GF97" i="78" s="1"/>
  <c r="GG97" i="78" s="1"/>
  <c r="GH97" i="78" s="1"/>
  <c r="GI97" i="78" s="1"/>
  <c r="GJ97" i="78" s="1"/>
  <c r="GK97" i="78" s="1"/>
  <c r="GL97" i="78" s="1"/>
  <c r="GM97" i="78" s="1"/>
  <c r="GN97" i="78" s="1"/>
  <c r="GO97" i="78" s="1"/>
  <c r="GP97" i="78" s="1"/>
  <c r="GQ97" i="78" s="1"/>
  <c r="GR97" i="78" s="1"/>
  <c r="GS97" i="78" s="1"/>
  <c r="GT97" i="78" s="1"/>
  <c r="GU97" i="78" s="1"/>
  <c r="GV97" i="78" s="1"/>
  <c r="GW97" i="78" s="1"/>
  <c r="GX97" i="78" s="1"/>
  <c r="GY97" i="78" s="1"/>
  <c r="GZ97" i="78" s="1"/>
  <c r="HA97" i="78" s="1"/>
  <c r="HB97" i="78" s="1"/>
  <c r="HC97" i="78" s="1"/>
  <c r="HD97" i="78" s="1"/>
  <c r="HE97" i="78" s="1"/>
  <c r="HF97" i="78" s="1"/>
  <c r="HG97" i="78" s="1"/>
  <c r="HH97" i="78" s="1"/>
  <c r="HI97" i="78" s="1"/>
  <c r="A90" i="80"/>
  <c r="A88" i="80"/>
  <c r="A87" i="80"/>
  <c r="A86" i="80"/>
  <c r="A85" i="80"/>
  <c r="A84" i="80"/>
  <c r="A82" i="80"/>
  <c r="A81" i="80"/>
  <c r="A80" i="80"/>
  <c r="A79" i="80"/>
  <c r="Q70" i="80"/>
  <c r="Q65" i="80"/>
  <c r="Q62" i="80"/>
  <c r="Q56" i="80"/>
  <c r="R52" i="80"/>
  <c r="S52" i="80" s="1"/>
  <c r="T52" i="80" s="1"/>
  <c r="U52" i="80" s="1"/>
  <c r="V52" i="80" s="1"/>
  <c r="W52" i="80" s="1"/>
  <c r="X52" i="80" s="1"/>
  <c r="Y52" i="80" s="1"/>
  <c r="Z52" i="80" s="1"/>
  <c r="AA52" i="80" s="1"/>
  <c r="AB52" i="80" s="1"/>
  <c r="AC52" i="80" s="1"/>
  <c r="AD52" i="80" s="1"/>
  <c r="AE52" i="80" s="1"/>
  <c r="AF52" i="80" s="1"/>
  <c r="AG52" i="80" s="1"/>
  <c r="AH52" i="80" s="1"/>
  <c r="AI52" i="80" s="1"/>
  <c r="AJ52" i="80" s="1"/>
  <c r="AK52" i="80" s="1"/>
  <c r="AL52" i="80" s="1"/>
  <c r="AM52" i="80" s="1"/>
  <c r="AN52" i="80" s="1"/>
  <c r="AO52" i="80" s="1"/>
  <c r="AP52" i="80" s="1"/>
  <c r="AQ52" i="80" s="1"/>
  <c r="AR52" i="80" s="1"/>
  <c r="AS52" i="80" s="1"/>
  <c r="AT52" i="80" s="1"/>
  <c r="AU52" i="80" s="1"/>
  <c r="AV52" i="80" s="1"/>
  <c r="AW52" i="80" s="1"/>
  <c r="AX52" i="80" s="1"/>
  <c r="AY52" i="80" s="1"/>
  <c r="AZ52" i="80" s="1"/>
  <c r="BA52" i="80" s="1"/>
  <c r="BB52" i="80" s="1"/>
  <c r="BC52" i="80" s="1"/>
  <c r="BD52" i="80" s="1"/>
  <c r="BE52" i="80" s="1"/>
  <c r="BF52" i="80" s="1"/>
  <c r="BG52" i="80" s="1"/>
  <c r="BH52" i="80" s="1"/>
  <c r="BI52" i="80" s="1"/>
  <c r="BJ52" i="80" s="1"/>
  <c r="BK52" i="80" s="1"/>
  <c r="BL52" i="80" s="1"/>
  <c r="BM52" i="80" s="1"/>
  <c r="BN52" i="80" s="1"/>
  <c r="BO52" i="80" s="1"/>
  <c r="BP52" i="80" s="1"/>
  <c r="BQ52" i="80" s="1"/>
  <c r="BR52" i="80" s="1"/>
  <c r="BS52" i="80" s="1"/>
  <c r="BT52" i="80" s="1"/>
  <c r="BU52" i="80" s="1"/>
  <c r="BV52" i="80" s="1"/>
  <c r="BW52" i="80" s="1"/>
  <c r="BX52" i="80" s="1"/>
  <c r="BY52" i="80" s="1"/>
  <c r="BZ52" i="80" s="1"/>
  <c r="CA52" i="80" s="1"/>
  <c r="CB52" i="80" s="1"/>
  <c r="CC52" i="80" s="1"/>
  <c r="CD52" i="80" s="1"/>
  <c r="CE52" i="80" s="1"/>
  <c r="CF52" i="80" s="1"/>
  <c r="CG52" i="80" s="1"/>
  <c r="CH52" i="80" s="1"/>
  <c r="CI52" i="80" s="1"/>
  <c r="CJ52" i="80" s="1"/>
  <c r="CK52" i="80" s="1"/>
  <c r="CL52" i="80" s="1"/>
  <c r="CM52" i="80" s="1"/>
  <c r="CN52" i="80" s="1"/>
  <c r="CO52" i="80" s="1"/>
  <c r="CP52" i="80" s="1"/>
  <c r="CQ52" i="80" s="1"/>
  <c r="CR52" i="80" s="1"/>
  <c r="CS52" i="80" s="1"/>
  <c r="CT52" i="80" s="1"/>
  <c r="CU52" i="80" s="1"/>
  <c r="CV52" i="80" s="1"/>
  <c r="CW52" i="80" s="1"/>
  <c r="CX52" i="80" s="1"/>
  <c r="CY52" i="80" s="1"/>
  <c r="CZ52" i="80" s="1"/>
  <c r="DA52" i="80" s="1"/>
  <c r="DB52" i="80" s="1"/>
  <c r="DC52" i="80" s="1"/>
  <c r="DD52" i="80" s="1"/>
  <c r="DE52" i="80" s="1"/>
  <c r="DF52" i="80" s="1"/>
  <c r="DG52" i="80" s="1"/>
  <c r="DH52" i="80" s="1"/>
  <c r="DI52" i="80" s="1"/>
  <c r="DJ52" i="80" s="1"/>
  <c r="DK52" i="80" s="1"/>
  <c r="DL52" i="80" s="1"/>
  <c r="DM52" i="80" s="1"/>
  <c r="DN52" i="80" s="1"/>
  <c r="DO52" i="80" s="1"/>
  <c r="DP52" i="80" s="1"/>
  <c r="DQ52" i="80" s="1"/>
  <c r="DR52" i="80" s="1"/>
  <c r="DS52" i="80" s="1"/>
  <c r="DT52" i="80" s="1"/>
  <c r="DU52" i="80" s="1"/>
  <c r="DV52" i="80" s="1"/>
  <c r="DW52" i="80" s="1"/>
  <c r="DX52" i="80" s="1"/>
  <c r="DY52" i="80" s="1"/>
  <c r="DZ52" i="80" s="1"/>
  <c r="EA52" i="80" s="1"/>
  <c r="EB52" i="80" s="1"/>
  <c r="EC52" i="80" s="1"/>
  <c r="ED52" i="80" s="1"/>
  <c r="EE52" i="80" s="1"/>
  <c r="EF52" i="80" s="1"/>
  <c r="EG52" i="80" s="1"/>
  <c r="EH52" i="80" s="1"/>
  <c r="EI52" i="80" s="1"/>
  <c r="EJ52" i="80" s="1"/>
  <c r="EK52" i="80" s="1"/>
  <c r="EL52" i="80" s="1"/>
  <c r="EM52" i="80" s="1"/>
  <c r="EN52" i="80" s="1"/>
  <c r="EO52" i="80" s="1"/>
  <c r="EP52" i="80" s="1"/>
  <c r="EQ52" i="80" s="1"/>
  <c r="ER52" i="80" s="1"/>
  <c r="ES52" i="80" s="1"/>
  <c r="ET52" i="80" s="1"/>
  <c r="EU52" i="80" s="1"/>
  <c r="EV52" i="80" s="1"/>
  <c r="EW52" i="80" s="1"/>
  <c r="EX52" i="80" s="1"/>
  <c r="EY52" i="80" s="1"/>
  <c r="EZ52" i="80" s="1"/>
  <c r="FA52" i="80" s="1"/>
  <c r="FB52" i="80" s="1"/>
  <c r="FC52" i="80" s="1"/>
  <c r="FD52" i="80" s="1"/>
  <c r="FE52" i="80" s="1"/>
  <c r="FF52" i="80" s="1"/>
  <c r="FG52" i="80" s="1"/>
  <c r="FH52" i="80" s="1"/>
  <c r="FI52" i="80" s="1"/>
  <c r="FJ52" i="80" s="1"/>
  <c r="FK52" i="80" s="1"/>
  <c r="FL52" i="80" s="1"/>
  <c r="FM52" i="80" s="1"/>
  <c r="FN52" i="80" s="1"/>
  <c r="FO52" i="80" s="1"/>
  <c r="FP52" i="80" s="1"/>
  <c r="FQ52" i="80" s="1"/>
  <c r="FR52" i="80" s="1"/>
  <c r="FS52" i="80" s="1"/>
  <c r="FT52" i="80" s="1"/>
  <c r="FU52" i="80" s="1"/>
  <c r="FV52" i="80" s="1"/>
  <c r="FW52" i="80" s="1"/>
  <c r="FX52" i="80" s="1"/>
  <c r="FY52" i="80" s="1"/>
  <c r="FZ52" i="80" s="1"/>
  <c r="GA52" i="80" s="1"/>
  <c r="GB52" i="80" s="1"/>
  <c r="GC52" i="80" s="1"/>
  <c r="GD52" i="80" s="1"/>
  <c r="GE52" i="80" s="1"/>
  <c r="GF52" i="80" s="1"/>
  <c r="GG52" i="80" s="1"/>
  <c r="GH52" i="80" s="1"/>
  <c r="GI52" i="80" s="1"/>
  <c r="GJ52" i="80" s="1"/>
  <c r="GK52" i="80" s="1"/>
  <c r="GL52" i="80" s="1"/>
  <c r="GM52" i="80" s="1"/>
  <c r="GN52" i="80" s="1"/>
  <c r="GO52" i="80" s="1"/>
  <c r="GP52" i="80" s="1"/>
  <c r="GQ52" i="80" s="1"/>
  <c r="GR52" i="80" s="1"/>
  <c r="GS52" i="80" s="1"/>
  <c r="GT52" i="80" s="1"/>
  <c r="GU52" i="80" s="1"/>
  <c r="GV52" i="80" s="1"/>
  <c r="GW52" i="80" s="1"/>
  <c r="GX52" i="80" s="1"/>
  <c r="GY52" i="80" s="1"/>
  <c r="GZ52" i="80" s="1"/>
  <c r="HA52" i="80" s="1"/>
  <c r="HB52" i="80" s="1"/>
  <c r="HC52" i="80" s="1"/>
  <c r="HD52" i="80" s="1"/>
  <c r="HE52" i="80" s="1"/>
  <c r="HF52" i="80" s="1"/>
  <c r="HG52" i="80" s="1"/>
  <c r="HH52" i="80" s="1"/>
  <c r="HI52" i="80" s="1"/>
  <c r="A90" i="81"/>
  <c r="A88" i="81"/>
  <c r="A87" i="81"/>
  <c r="A86" i="81"/>
  <c r="A85" i="81"/>
  <c r="A84" i="81"/>
  <c r="A82" i="81"/>
  <c r="A81" i="81"/>
  <c r="A80" i="81"/>
  <c r="A79" i="81"/>
  <c r="Q66" i="81"/>
  <c r="Q65" i="81"/>
  <c r="Q64" i="81"/>
  <c r="Q62" i="81"/>
  <c r="Q60" i="81"/>
  <c r="Q56" i="81"/>
  <c r="Q55" i="81"/>
  <c r="Q54" i="81"/>
  <c r="R52" i="81"/>
  <c r="S52" i="81" s="1"/>
  <c r="T52" i="81" s="1"/>
  <c r="U52" i="81" s="1"/>
  <c r="V52" i="81" s="1"/>
  <c r="W52" i="81" s="1"/>
  <c r="X52" i="81" s="1"/>
  <c r="Y52" i="81" s="1"/>
  <c r="Z52" i="81" s="1"/>
  <c r="AA52" i="81" s="1"/>
  <c r="AB52" i="81" s="1"/>
  <c r="AC52" i="81" s="1"/>
  <c r="AD52" i="81" s="1"/>
  <c r="AE52" i="81" s="1"/>
  <c r="AF52" i="81" s="1"/>
  <c r="AG52" i="81" s="1"/>
  <c r="AH52" i="81" s="1"/>
  <c r="AI52" i="81" s="1"/>
  <c r="AJ52" i="81" s="1"/>
  <c r="AK52" i="81" s="1"/>
  <c r="AL52" i="81" s="1"/>
  <c r="AM52" i="81" s="1"/>
  <c r="AN52" i="81" s="1"/>
  <c r="AO52" i="81" s="1"/>
  <c r="AP52" i="81" s="1"/>
  <c r="AQ52" i="81" s="1"/>
  <c r="AR52" i="81" s="1"/>
  <c r="AS52" i="81" s="1"/>
  <c r="AT52" i="81" s="1"/>
  <c r="AU52" i="81" s="1"/>
  <c r="AV52" i="81" s="1"/>
  <c r="AW52" i="81" s="1"/>
  <c r="AX52" i="81" s="1"/>
  <c r="AY52" i="81" s="1"/>
  <c r="AZ52" i="81" s="1"/>
  <c r="BA52" i="81" s="1"/>
  <c r="BB52" i="81" s="1"/>
  <c r="BC52" i="81" s="1"/>
  <c r="BD52" i="81" s="1"/>
  <c r="BE52" i="81" s="1"/>
  <c r="BF52" i="81" s="1"/>
  <c r="BG52" i="81" s="1"/>
  <c r="BH52" i="81" s="1"/>
  <c r="BI52" i="81" s="1"/>
  <c r="BJ52" i="81" s="1"/>
  <c r="BK52" i="81" s="1"/>
  <c r="BL52" i="81" s="1"/>
  <c r="BM52" i="81" s="1"/>
  <c r="BN52" i="81" s="1"/>
  <c r="BO52" i="81" s="1"/>
  <c r="BP52" i="81" s="1"/>
  <c r="BQ52" i="81" s="1"/>
  <c r="BR52" i="81" s="1"/>
  <c r="BS52" i="81" s="1"/>
  <c r="BT52" i="81" s="1"/>
  <c r="BU52" i="81" s="1"/>
  <c r="BV52" i="81" s="1"/>
  <c r="BW52" i="81" s="1"/>
  <c r="BX52" i="81" s="1"/>
  <c r="BY52" i="81" s="1"/>
  <c r="BZ52" i="81" s="1"/>
  <c r="CA52" i="81" s="1"/>
  <c r="CB52" i="81" s="1"/>
  <c r="CC52" i="81" s="1"/>
  <c r="CD52" i="81" s="1"/>
  <c r="CE52" i="81" s="1"/>
  <c r="CF52" i="81" s="1"/>
  <c r="CG52" i="81" s="1"/>
  <c r="CH52" i="81" s="1"/>
  <c r="CI52" i="81" s="1"/>
  <c r="CJ52" i="81" s="1"/>
  <c r="CK52" i="81" s="1"/>
  <c r="CL52" i="81" s="1"/>
  <c r="CM52" i="81" s="1"/>
  <c r="CN52" i="81" s="1"/>
  <c r="CO52" i="81" s="1"/>
  <c r="CP52" i="81" s="1"/>
  <c r="CQ52" i="81" s="1"/>
  <c r="CR52" i="81" s="1"/>
  <c r="CS52" i="81" s="1"/>
  <c r="CT52" i="81" s="1"/>
  <c r="CU52" i="81" s="1"/>
  <c r="CV52" i="81" s="1"/>
  <c r="CW52" i="81" s="1"/>
  <c r="CX52" i="81" s="1"/>
  <c r="CY52" i="81" s="1"/>
  <c r="CZ52" i="81" s="1"/>
  <c r="DA52" i="81" s="1"/>
  <c r="DB52" i="81" s="1"/>
  <c r="DC52" i="81" s="1"/>
  <c r="DD52" i="81" s="1"/>
  <c r="DE52" i="81" s="1"/>
  <c r="DF52" i="81" s="1"/>
  <c r="DG52" i="81" s="1"/>
  <c r="DH52" i="81" s="1"/>
  <c r="DI52" i="81" s="1"/>
  <c r="DJ52" i="81" s="1"/>
  <c r="DK52" i="81" s="1"/>
  <c r="DL52" i="81" s="1"/>
  <c r="DM52" i="81" s="1"/>
  <c r="DN52" i="81" s="1"/>
  <c r="DO52" i="81" s="1"/>
  <c r="DP52" i="81" s="1"/>
  <c r="DQ52" i="81" s="1"/>
  <c r="DR52" i="81" s="1"/>
  <c r="DS52" i="81" s="1"/>
  <c r="DT52" i="81" s="1"/>
  <c r="DU52" i="81" s="1"/>
  <c r="DV52" i="81" s="1"/>
  <c r="DW52" i="81" s="1"/>
  <c r="DX52" i="81" s="1"/>
  <c r="DY52" i="81" s="1"/>
  <c r="DZ52" i="81" s="1"/>
  <c r="EA52" i="81" s="1"/>
  <c r="EB52" i="81" s="1"/>
  <c r="EC52" i="81" s="1"/>
  <c r="ED52" i="81" s="1"/>
  <c r="EE52" i="81" s="1"/>
  <c r="EF52" i="81" s="1"/>
  <c r="EG52" i="81" s="1"/>
  <c r="EH52" i="81" s="1"/>
  <c r="EI52" i="81" s="1"/>
  <c r="EJ52" i="81" s="1"/>
  <c r="EK52" i="81" s="1"/>
  <c r="EL52" i="81" s="1"/>
  <c r="EM52" i="81" s="1"/>
  <c r="EN52" i="81" s="1"/>
  <c r="EO52" i="81" s="1"/>
  <c r="EP52" i="81" s="1"/>
  <c r="EQ52" i="81" s="1"/>
  <c r="ER52" i="81" s="1"/>
  <c r="ES52" i="81" s="1"/>
  <c r="ET52" i="81" s="1"/>
  <c r="EU52" i="81" s="1"/>
  <c r="EV52" i="81" s="1"/>
  <c r="EW52" i="81" s="1"/>
  <c r="EX52" i="81" s="1"/>
  <c r="EY52" i="81" s="1"/>
  <c r="EZ52" i="81" s="1"/>
  <c r="FA52" i="81" s="1"/>
  <c r="FB52" i="81" s="1"/>
  <c r="FC52" i="81" s="1"/>
  <c r="FD52" i="81" s="1"/>
  <c r="FE52" i="81" s="1"/>
  <c r="FF52" i="81" s="1"/>
  <c r="FG52" i="81" s="1"/>
  <c r="FH52" i="81" s="1"/>
  <c r="FI52" i="81" s="1"/>
  <c r="FJ52" i="81" s="1"/>
  <c r="FK52" i="81" s="1"/>
  <c r="FL52" i="81" s="1"/>
  <c r="FM52" i="81" s="1"/>
  <c r="FN52" i="81" s="1"/>
  <c r="FO52" i="81" s="1"/>
  <c r="FP52" i="81" s="1"/>
  <c r="FQ52" i="81" s="1"/>
  <c r="FR52" i="81" s="1"/>
  <c r="FS52" i="81" s="1"/>
  <c r="FT52" i="81" s="1"/>
  <c r="FU52" i="81" s="1"/>
  <c r="FV52" i="81" s="1"/>
  <c r="FW52" i="81" s="1"/>
  <c r="FX52" i="81" s="1"/>
  <c r="FY52" i="81" s="1"/>
  <c r="FZ52" i="81" s="1"/>
  <c r="GA52" i="81" s="1"/>
  <c r="GB52" i="81" s="1"/>
  <c r="GC52" i="81" s="1"/>
  <c r="GD52" i="81" s="1"/>
  <c r="GE52" i="81" s="1"/>
  <c r="GF52" i="81" s="1"/>
  <c r="GG52" i="81" s="1"/>
  <c r="GH52" i="81" s="1"/>
  <c r="GI52" i="81" s="1"/>
  <c r="GJ52" i="81" s="1"/>
  <c r="GK52" i="81" s="1"/>
  <c r="GL52" i="81" s="1"/>
  <c r="GM52" i="81" s="1"/>
  <c r="GN52" i="81" s="1"/>
  <c r="GO52" i="81" s="1"/>
  <c r="GP52" i="81" s="1"/>
  <c r="GQ52" i="81" s="1"/>
  <c r="GR52" i="81" s="1"/>
  <c r="GS52" i="81" s="1"/>
  <c r="GT52" i="81" s="1"/>
  <c r="GU52" i="81" s="1"/>
  <c r="GV52" i="81" s="1"/>
  <c r="GW52" i="81" s="1"/>
  <c r="GX52" i="81" s="1"/>
  <c r="GY52" i="81" s="1"/>
  <c r="GZ52" i="81" s="1"/>
  <c r="HA52" i="81" s="1"/>
  <c r="HB52" i="81" s="1"/>
  <c r="HC52" i="81" s="1"/>
  <c r="HD52" i="81" s="1"/>
  <c r="HE52" i="81" s="1"/>
  <c r="HF52" i="81" s="1"/>
  <c r="HG52" i="81" s="1"/>
  <c r="HH52" i="81" s="1"/>
  <c r="HI52" i="81" s="1"/>
  <c r="A90" i="78"/>
  <c r="A88" i="78"/>
  <c r="A87" i="78"/>
  <c r="A86" i="78"/>
  <c r="A85" i="78"/>
  <c r="A84" i="78"/>
  <c r="A83" i="78"/>
  <c r="A82" i="78"/>
  <c r="A81" i="78"/>
  <c r="A80" i="78"/>
  <c r="A79" i="78"/>
  <c r="Q65" i="78"/>
  <c r="Q64" i="78"/>
  <c r="Q56" i="78"/>
  <c r="Q55" i="78"/>
  <c r="R52" i="78"/>
  <c r="S52" i="78" s="1"/>
  <c r="T52" i="78" s="1"/>
  <c r="U52" i="78" s="1"/>
  <c r="V52" i="78" s="1"/>
  <c r="W52" i="78" s="1"/>
  <c r="X52" i="78" s="1"/>
  <c r="Y52" i="78" s="1"/>
  <c r="Z52" i="78" s="1"/>
  <c r="AA52" i="78" s="1"/>
  <c r="AB52" i="78" s="1"/>
  <c r="AC52" i="78" s="1"/>
  <c r="AD52" i="78" s="1"/>
  <c r="AE52" i="78" s="1"/>
  <c r="AF52" i="78" s="1"/>
  <c r="AG52" i="78" s="1"/>
  <c r="AH52" i="78" s="1"/>
  <c r="AI52" i="78" s="1"/>
  <c r="AJ52" i="78" s="1"/>
  <c r="AK52" i="78" s="1"/>
  <c r="AL52" i="78" s="1"/>
  <c r="AM52" i="78" s="1"/>
  <c r="AN52" i="78" s="1"/>
  <c r="AO52" i="78" s="1"/>
  <c r="AP52" i="78" s="1"/>
  <c r="AQ52" i="78" s="1"/>
  <c r="AR52" i="78" s="1"/>
  <c r="AS52" i="78" s="1"/>
  <c r="AT52" i="78" s="1"/>
  <c r="AU52" i="78" s="1"/>
  <c r="AV52" i="78" s="1"/>
  <c r="AW52" i="78" s="1"/>
  <c r="AX52" i="78" s="1"/>
  <c r="AY52" i="78" s="1"/>
  <c r="AZ52" i="78" s="1"/>
  <c r="BA52" i="78" s="1"/>
  <c r="BB52" i="78" s="1"/>
  <c r="BC52" i="78" s="1"/>
  <c r="BD52" i="78" s="1"/>
  <c r="BE52" i="78" s="1"/>
  <c r="BF52" i="78" s="1"/>
  <c r="BG52" i="78" s="1"/>
  <c r="BH52" i="78" s="1"/>
  <c r="BI52" i="78" s="1"/>
  <c r="BJ52" i="78" s="1"/>
  <c r="BK52" i="78" s="1"/>
  <c r="BL52" i="78" s="1"/>
  <c r="BM52" i="78" s="1"/>
  <c r="BN52" i="78" s="1"/>
  <c r="BO52" i="78" s="1"/>
  <c r="BP52" i="78" s="1"/>
  <c r="BQ52" i="78" s="1"/>
  <c r="BR52" i="78" s="1"/>
  <c r="BS52" i="78" s="1"/>
  <c r="BT52" i="78" s="1"/>
  <c r="BU52" i="78" s="1"/>
  <c r="BV52" i="78" s="1"/>
  <c r="BW52" i="78" s="1"/>
  <c r="BX52" i="78" s="1"/>
  <c r="BY52" i="78" s="1"/>
  <c r="BZ52" i="78" s="1"/>
  <c r="CA52" i="78" s="1"/>
  <c r="CB52" i="78" s="1"/>
  <c r="CC52" i="78" s="1"/>
  <c r="CD52" i="78" s="1"/>
  <c r="CE52" i="78" s="1"/>
  <c r="CF52" i="78" s="1"/>
  <c r="CG52" i="78" s="1"/>
  <c r="CH52" i="78" s="1"/>
  <c r="CI52" i="78" s="1"/>
  <c r="CJ52" i="78" s="1"/>
  <c r="CK52" i="78" s="1"/>
  <c r="CL52" i="78" s="1"/>
  <c r="CM52" i="78" s="1"/>
  <c r="CN52" i="78" s="1"/>
  <c r="CO52" i="78" s="1"/>
  <c r="CP52" i="78" s="1"/>
  <c r="CQ52" i="78" s="1"/>
  <c r="CR52" i="78" s="1"/>
  <c r="CS52" i="78" s="1"/>
  <c r="CT52" i="78" s="1"/>
  <c r="CU52" i="78" s="1"/>
  <c r="CV52" i="78" s="1"/>
  <c r="CW52" i="78" s="1"/>
  <c r="CX52" i="78" s="1"/>
  <c r="CY52" i="78" s="1"/>
  <c r="CZ52" i="78" s="1"/>
  <c r="DA52" i="78" s="1"/>
  <c r="DB52" i="78" s="1"/>
  <c r="DC52" i="78" s="1"/>
  <c r="DD52" i="78" s="1"/>
  <c r="DE52" i="78" s="1"/>
  <c r="DF52" i="78" s="1"/>
  <c r="DG52" i="78" s="1"/>
  <c r="DH52" i="78" s="1"/>
  <c r="DI52" i="78" s="1"/>
  <c r="DJ52" i="78" s="1"/>
  <c r="DK52" i="78" s="1"/>
  <c r="DL52" i="78" s="1"/>
  <c r="DM52" i="78" s="1"/>
  <c r="DN52" i="78" s="1"/>
  <c r="DO52" i="78" s="1"/>
  <c r="DP52" i="78" s="1"/>
  <c r="DQ52" i="78" s="1"/>
  <c r="DR52" i="78" s="1"/>
  <c r="DS52" i="78" s="1"/>
  <c r="DT52" i="78" s="1"/>
  <c r="DU52" i="78" s="1"/>
  <c r="DV52" i="78" s="1"/>
  <c r="DW52" i="78" s="1"/>
  <c r="DX52" i="78" s="1"/>
  <c r="DY52" i="78" s="1"/>
  <c r="DZ52" i="78" s="1"/>
  <c r="EA52" i="78" s="1"/>
  <c r="EB52" i="78" s="1"/>
  <c r="EC52" i="78" s="1"/>
  <c r="ED52" i="78" s="1"/>
  <c r="EE52" i="78" s="1"/>
  <c r="EF52" i="78" s="1"/>
  <c r="EG52" i="78" s="1"/>
  <c r="EH52" i="78" s="1"/>
  <c r="EI52" i="78" s="1"/>
  <c r="EJ52" i="78" s="1"/>
  <c r="EK52" i="78" s="1"/>
  <c r="EL52" i="78" s="1"/>
  <c r="EM52" i="78" s="1"/>
  <c r="EN52" i="78" s="1"/>
  <c r="EO52" i="78" s="1"/>
  <c r="EP52" i="78" s="1"/>
  <c r="EQ52" i="78" s="1"/>
  <c r="ER52" i="78" s="1"/>
  <c r="ES52" i="78" s="1"/>
  <c r="ET52" i="78" s="1"/>
  <c r="EU52" i="78" s="1"/>
  <c r="EV52" i="78" s="1"/>
  <c r="EW52" i="78" s="1"/>
  <c r="EX52" i="78" s="1"/>
  <c r="EY52" i="78" s="1"/>
  <c r="EZ52" i="78" s="1"/>
  <c r="FA52" i="78" s="1"/>
  <c r="FB52" i="78" s="1"/>
  <c r="FC52" i="78" s="1"/>
  <c r="FD52" i="78" s="1"/>
  <c r="FE52" i="78" s="1"/>
  <c r="FF52" i="78" s="1"/>
  <c r="FG52" i="78" s="1"/>
  <c r="FH52" i="78" s="1"/>
  <c r="FI52" i="78" s="1"/>
  <c r="FJ52" i="78" s="1"/>
  <c r="FK52" i="78" s="1"/>
  <c r="FL52" i="78" s="1"/>
  <c r="FM52" i="78" s="1"/>
  <c r="FN52" i="78" s="1"/>
  <c r="FO52" i="78" s="1"/>
  <c r="FP52" i="78" s="1"/>
  <c r="FQ52" i="78" s="1"/>
  <c r="FR52" i="78" s="1"/>
  <c r="FS52" i="78" s="1"/>
  <c r="FT52" i="78" s="1"/>
  <c r="FU52" i="78" s="1"/>
  <c r="FV52" i="78" s="1"/>
  <c r="FW52" i="78" s="1"/>
  <c r="FX52" i="78" s="1"/>
  <c r="FY52" i="78" s="1"/>
  <c r="FZ52" i="78" s="1"/>
  <c r="GA52" i="78" s="1"/>
  <c r="GB52" i="78" s="1"/>
  <c r="GC52" i="78" s="1"/>
  <c r="GD52" i="78" s="1"/>
  <c r="GE52" i="78" s="1"/>
  <c r="GF52" i="78" s="1"/>
  <c r="GG52" i="78" s="1"/>
  <c r="GH52" i="78" s="1"/>
  <c r="GI52" i="78" s="1"/>
  <c r="GJ52" i="78" s="1"/>
  <c r="GK52" i="78" s="1"/>
  <c r="GL52" i="78" s="1"/>
  <c r="GM52" i="78" s="1"/>
  <c r="GN52" i="78" s="1"/>
  <c r="GO52" i="78" s="1"/>
  <c r="GP52" i="78" s="1"/>
  <c r="GQ52" i="78" s="1"/>
  <c r="GR52" i="78" s="1"/>
  <c r="GS52" i="78" s="1"/>
  <c r="GT52" i="78" s="1"/>
  <c r="GU52" i="78" s="1"/>
  <c r="GV52" i="78" s="1"/>
  <c r="GW52" i="78" s="1"/>
  <c r="GX52" i="78" s="1"/>
  <c r="GY52" i="78" s="1"/>
  <c r="GZ52" i="78" s="1"/>
  <c r="HA52" i="78" s="1"/>
  <c r="HB52" i="78" s="1"/>
  <c r="HC52" i="78" s="1"/>
  <c r="HD52" i="78" s="1"/>
  <c r="HE52" i="78" s="1"/>
  <c r="HF52" i="78" s="1"/>
  <c r="HG52" i="78" s="1"/>
  <c r="HH52" i="78" s="1"/>
  <c r="HI52" i="78" s="1"/>
  <c r="A45" i="81"/>
  <c r="A43" i="81"/>
  <c r="A42" i="81"/>
  <c r="A41" i="81"/>
  <c r="A40" i="81"/>
  <c r="A39" i="81"/>
  <c r="A37" i="81"/>
  <c r="A36" i="81"/>
  <c r="A35" i="81"/>
  <c r="A34" i="81"/>
  <c r="A33" i="81"/>
  <c r="G26" i="81"/>
  <c r="F26" i="81"/>
  <c r="E26" i="81"/>
  <c r="D26" i="81"/>
  <c r="C26" i="81"/>
  <c r="Q26" i="81" s="1"/>
  <c r="G25" i="81"/>
  <c r="F25" i="81"/>
  <c r="E25" i="81"/>
  <c r="D25" i="81"/>
  <c r="C25" i="81"/>
  <c r="Q25" i="81" s="1"/>
  <c r="G24" i="81"/>
  <c r="F24" i="81"/>
  <c r="E24" i="81"/>
  <c r="D24" i="81"/>
  <c r="C24" i="81"/>
  <c r="Q24" i="81" s="1"/>
  <c r="G23" i="81"/>
  <c r="F23" i="81"/>
  <c r="E23" i="81"/>
  <c r="D23" i="81"/>
  <c r="C23" i="81"/>
  <c r="Q23" i="81" s="1"/>
  <c r="G22" i="81"/>
  <c r="F22" i="81"/>
  <c r="E22" i="81"/>
  <c r="D22" i="81"/>
  <c r="C22" i="81"/>
  <c r="Q22" i="81" s="1"/>
  <c r="G21" i="81"/>
  <c r="F21" i="81"/>
  <c r="E21" i="81"/>
  <c r="D21" i="81"/>
  <c r="C21" i="81"/>
  <c r="Q21" i="81" s="1"/>
  <c r="G20" i="81"/>
  <c r="F20" i="81"/>
  <c r="E20" i="81"/>
  <c r="D20" i="81"/>
  <c r="C20" i="81"/>
  <c r="Q20" i="81" s="1"/>
  <c r="G19" i="81"/>
  <c r="F19" i="81"/>
  <c r="E19" i="81"/>
  <c r="D19" i="81"/>
  <c r="C19" i="81"/>
  <c r="Q19" i="81" s="1"/>
  <c r="G18" i="81"/>
  <c r="F18" i="81"/>
  <c r="E18" i="81"/>
  <c r="D18" i="81"/>
  <c r="C18" i="81"/>
  <c r="Q18" i="81" s="1"/>
  <c r="G17" i="81"/>
  <c r="F17" i="81"/>
  <c r="E17" i="81"/>
  <c r="D17" i="81"/>
  <c r="C17" i="81"/>
  <c r="Q17" i="81" s="1"/>
  <c r="G16" i="81"/>
  <c r="F16" i="81"/>
  <c r="E16" i="81"/>
  <c r="D16" i="81"/>
  <c r="C16" i="81"/>
  <c r="Q16" i="81" s="1"/>
  <c r="G15" i="81"/>
  <c r="F15" i="81"/>
  <c r="E15" i="81"/>
  <c r="D15" i="81"/>
  <c r="C15" i="81"/>
  <c r="Q15" i="81" s="1"/>
  <c r="G13" i="81"/>
  <c r="F13" i="81"/>
  <c r="E13" i="81"/>
  <c r="D13" i="81"/>
  <c r="C13" i="81"/>
  <c r="Q13" i="81" s="1"/>
  <c r="G12" i="81"/>
  <c r="F12" i="81"/>
  <c r="E12" i="81"/>
  <c r="D12" i="81"/>
  <c r="C12" i="81"/>
  <c r="Q12" i="81" s="1"/>
  <c r="G11" i="81"/>
  <c r="F11" i="81"/>
  <c r="E11" i="81"/>
  <c r="D11" i="81"/>
  <c r="C11" i="81"/>
  <c r="Q11" i="81" s="1"/>
  <c r="G10" i="81"/>
  <c r="F10" i="81"/>
  <c r="E10" i="81"/>
  <c r="D10" i="81"/>
  <c r="C10" i="81"/>
  <c r="Q10" i="81" s="1"/>
  <c r="G9" i="81"/>
  <c r="F9" i="81"/>
  <c r="E9" i="81"/>
  <c r="D9" i="81"/>
  <c r="C9" i="81"/>
  <c r="Q9" i="81" s="1"/>
  <c r="R7" i="81"/>
  <c r="A45" i="80"/>
  <c r="A43" i="80"/>
  <c r="A42" i="80"/>
  <c r="A41" i="80"/>
  <c r="A40" i="80"/>
  <c r="A39" i="80"/>
  <c r="A37" i="80"/>
  <c r="A36" i="80"/>
  <c r="A35" i="80"/>
  <c r="A34" i="80"/>
  <c r="A33" i="80"/>
  <c r="G26" i="80"/>
  <c r="F26" i="80"/>
  <c r="E26" i="80"/>
  <c r="D26" i="80"/>
  <c r="C26" i="80"/>
  <c r="Q26" i="80" s="1"/>
  <c r="G25" i="80"/>
  <c r="F25" i="80"/>
  <c r="E25" i="80"/>
  <c r="D25" i="80"/>
  <c r="C25" i="80"/>
  <c r="Q25" i="80" s="1"/>
  <c r="G24" i="80"/>
  <c r="F24" i="80"/>
  <c r="E24" i="80"/>
  <c r="D24" i="80"/>
  <c r="C24" i="80"/>
  <c r="Q24" i="80" s="1"/>
  <c r="G23" i="80"/>
  <c r="F23" i="80"/>
  <c r="E23" i="80"/>
  <c r="D23" i="80"/>
  <c r="C23" i="80"/>
  <c r="Q23" i="80" s="1"/>
  <c r="G22" i="80"/>
  <c r="F22" i="80"/>
  <c r="E22" i="80"/>
  <c r="D22" i="80"/>
  <c r="C22" i="80"/>
  <c r="Q22" i="80" s="1"/>
  <c r="G21" i="80"/>
  <c r="F21" i="80"/>
  <c r="E21" i="80"/>
  <c r="D21" i="80"/>
  <c r="C21" i="80"/>
  <c r="Q21" i="80" s="1"/>
  <c r="G20" i="80"/>
  <c r="F20" i="80"/>
  <c r="E20" i="80"/>
  <c r="D20" i="80"/>
  <c r="C20" i="80"/>
  <c r="Q20" i="80" s="1"/>
  <c r="G19" i="80"/>
  <c r="F19" i="80"/>
  <c r="E19" i="80"/>
  <c r="D19" i="80"/>
  <c r="C19" i="80"/>
  <c r="Q19" i="80" s="1"/>
  <c r="G18" i="80"/>
  <c r="F18" i="80"/>
  <c r="E18" i="80"/>
  <c r="D18" i="80"/>
  <c r="C18" i="80"/>
  <c r="Q18" i="80" s="1"/>
  <c r="G17" i="80"/>
  <c r="F17" i="80"/>
  <c r="E17" i="80"/>
  <c r="D17" i="80"/>
  <c r="C17" i="80"/>
  <c r="Q17" i="80" s="1"/>
  <c r="G16" i="80"/>
  <c r="F16" i="80"/>
  <c r="E16" i="80"/>
  <c r="D16" i="80"/>
  <c r="C16" i="80"/>
  <c r="Q16" i="80" s="1"/>
  <c r="G15" i="80"/>
  <c r="F15" i="80"/>
  <c r="E15" i="80"/>
  <c r="D15" i="80"/>
  <c r="C15" i="80"/>
  <c r="Q15" i="80" s="1"/>
  <c r="G13" i="80"/>
  <c r="F13" i="80"/>
  <c r="E13" i="80"/>
  <c r="D13" i="80"/>
  <c r="C13" i="80"/>
  <c r="Q13" i="80" s="1"/>
  <c r="G12" i="80"/>
  <c r="F12" i="80"/>
  <c r="E12" i="80"/>
  <c r="D12" i="80"/>
  <c r="C12" i="80"/>
  <c r="Q12" i="80" s="1"/>
  <c r="G11" i="80"/>
  <c r="F11" i="80"/>
  <c r="E11" i="80"/>
  <c r="D11" i="80"/>
  <c r="C11" i="80"/>
  <c r="Q11" i="80" s="1"/>
  <c r="G10" i="80"/>
  <c r="F10" i="80"/>
  <c r="E10" i="80"/>
  <c r="D10" i="80"/>
  <c r="C10" i="80"/>
  <c r="Q10" i="80" s="1"/>
  <c r="G9" i="80"/>
  <c r="F9" i="80"/>
  <c r="E9" i="80"/>
  <c r="D9" i="80"/>
  <c r="C9" i="80"/>
  <c r="Q9" i="80" s="1"/>
  <c r="R7" i="80"/>
  <c r="A33" i="78"/>
  <c r="C10" i="78"/>
  <c r="Q10" i="78" s="1"/>
  <c r="D10" i="78"/>
  <c r="E10" i="78"/>
  <c r="F10" i="78"/>
  <c r="G10" i="78"/>
  <c r="C11" i="78"/>
  <c r="Q11" i="78" s="1"/>
  <c r="D11" i="78"/>
  <c r="E11" i="78"/>
  <c r="F11" i="78"/>
  <c r="G11" i="78"/>
  <c r="C12" i="78"/>
  <c r="Q12" i="78" s="1"/>
  <c r="D12" i="78"/>
  <c r="E12" i="78"/>
  <c r="F12" i="78"/>
  <c r="G12" i="78"/>
  <c r="C13" i="78"/>
  <c r="Q13" i="78" s="1"/>
  <c r="D13" i="78"/>
  <c r="E13" i="78"/>
  <c r="F13" i="78"/>
  <c r="G13" i="78"/>
  <c r="C15" i="78"/>
  <c r="D15" i="78"/>
  <c r="E15" i="78"/>
  <c r="F15" i="78"/>
  <c r="G15" i="78"/>
  <c r="C16" i="78"/>
  <c r="Q16" i="78" s="1"/>
  <c r="D16" i="78"/>
  <c r="E16" i="78"/>
  <c r="F16" i="78"/>
  <c r="G16" i="78"/>
  <c r="C17" i="78"/>
  <c r="Q17" i="78" s="1"/>
  <c r="D17" i="78"/>
  <c r="E17" i="78"/>
  <c r="F17" i="78"/>
  <c r="G17" i="78"/>
  <c r="C18" i="78"/>
  <c r="Q18" i="78" s="1"/>
  <c r="D18" i="78"/>
  <c r="E18" i="78"/>
  <c r="F18" i="78"/>
  <c r="G18" i="78"/>
  <c r="C19" i="78"/>
  <c r="Q19" i="78" s="1"/>
  <c r="D19" i="78"/>
  <c r="E19" i="78"/>
  <c r="F19" i="78"/>
  <c r="G19" i="78"/>
  <c r="C20" i="78"/>
  <c r="Q20" i="78" s="1"/>
  <c r="D20" i="78"/>
  <c r="E20" i="78"/>
  <c r="F20" i="78"/>
  <c r="G20" i="78"/>
  <c r="C21" i="78"/>
  <c r="Q21" i="78" s="1"/>
  <c r="D21" i="78"/>
  <c r="E21" i="78"/>
  <c r="F21" i="78"/>
  <c r="G21" i="78"/>
  <c r="C22" i="78"/>
  <c r="Q22" i="78" s="1"/>
  <c r="D22" i="78"/>
  <c r="E22" i="78"/>
  <c r="F22" i="78"/>
  <c r="G22" i="78"/>
  <c r="C23" i="78"/>
  <c r="Q23" i="78" s="1"/>
  <c r="D23" i="78"/>
  <c r="E23" i="78"/>
  <c r="F23" i="78"/>
  <c r="G23" i="78"/>
  <c r="C24" i="78"/>
  <c r="Q24" i="78" s="1"/>
  <c r="D24" i="78"/>
  <c r="E24" i="78"/>
  <c r="F24" i="78"/>
  <c r="G24" i="78"/>
  <c r="C25" i="78"/>
  <c r="Q25" i="78" s="1"/>
  <c r="D25" i="78"/>
  <c r="E25" i="78"/>
  <c r="F25" i="78"/>
  <c r="G25" i="78"/>
  <c r="C26" i="78"/>
  <c r="Q26" i="78" s="1"/>
  <c r="D26" i="78"/>
  <c r="E26" i="78"/>
  <c r="F26" i="78"/>
  <c r="G26" i="78"/>
  <c r="D21" i="83"/>
  <c r="D16" i="83"/>
  <c r="D11" i="83"/>
  <c r="D7" i="83"/>
  <c r="G9" i="78"/>
  <c r="F9" i="78"/>
  <c r="E9" i="78"/>
  <c r="D9" i="78"/>
  <c r="C9" i="78"/>
  <c r="Q9" i="78" s="1"/>
  <c r="A45" i="78"/>
  <c r="A43" i="78"/>
  <c r="A42" i="78"/>
  <c r="A41" i="78"/>
  <c r="A40" i="78"/>
  <c r="A39" i="78"/>
  <c r="A38" i="78"/>
  <c r="A37" i="78"/>
  <c r="A36" i="78"/>
  <c r="A35" i="78"/>
  <c r="A34" i="78"/>
  <c r="Q15" i="78"/>
  <c r="R7" i="78"/>
  <c r="S7" i="80" l="1"/>
  <c r="T7" i="80" s="1"/>
  <c r="U7" i="80" s="1"/>
  <c r="V7" i="80" s="1"/>
  <c r="W7" i="80" s="1"/>
  <c r="X7" i="80" s="1"/>
  <c r="Y7" i="80" s="1"/>
  <c r="Z7" i="80" s="1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AP7" i="80" s="1"/>
  <c r="AQ7" i="80" s="1"/>
  <c r="AR7" i="80" s="1"/>
  <c r="AS7" i="80" s="1"/>
  <c r="AT7" i="80" s="1"/>
  <c r="AU7" i="80" s="1"/>
  <c r="AV7" i="80" s="1"/>
  <c r="AW7" i="80" s="1"/>
  <c r="AX7" i="80" s="1"/>
  <c r="AY7" i="80" s="1"/>
  <c r="AZ7" i="80" s="1"/>
  <c r="BA7" i="80" s="1"/>
  <c r="BB7" i="80" s="1"/>
  <c r="BC7" i="80" s="1"/>
  <c r="BD7" i="80" s="1"/>
  <c r="BE7" i="80" s="1"/>
  <c r="BF7" i="80" s="1"/>
  <c r="BG7" i="80" s="1"/>
  <c r="BH7" i="80" s="1"/>
  <c r="BI7" i="80" s="1"/>
  <c r="BJ7" i="80" s="1"/>
  <c r="BK7" i="80" s="1"/>
  <c r="BL7" i="80" s="1"/>
  <c r="BM7" i="80" s="1"/>
  <c r="BN7" i="80" s="1"/>
  <c r="BO7" i="80" s="1"/>
  <c r="BP7" i="80" s="1"/>
  <c r="BQ7" i="80" s="1"/>
  <c r="BR7" i="80" s="1"/>
  <c r="BS7" i="80" s="1"/>
  <c r="BT7" i="80" s="1"/>
  <c r="BU7" i="80" s="1"/>
  <c r="BV7" i="80" s="1"/>
  <c r="BW7" i="80" s="1"/>
  <c r="BX7" i="80" s="1"/>
  <c r="BY7" i="80" s="1"/>
  <c r="BZ7" i="80" s="1"/>
  <c r="CA7" i="80" s="1"/>
  <c r="CB7" i="80" s="1"/>
  <c r="CC7" i="80" s="1"/>
  <c r="CD7" i="80" s="1"/>
  <c r="CE7" i="80" s="1"/>
  <c r="CF7" i="80" s="1"/>
  <c r="CG7" i="80" s="1"/>
  <c r="CH7" i="80" s="1"/>
  <c r="CI7" i="80" s="1"/>
  <c r="CJ7" i="80" s="1"/>
  <c r="CK7" i="80" s="1"/>
  <c r="CL7" i="80" s="1"/>
  <c r="CM7" i="80" s="1"/>
  <c r="CN7" i="80" s="1"/>
  <c r="CO7" i="80" s="1"/>
  <c r="CP7" i="80" s="1"/>
  <c r="CQ7" i="80" s="1"/>
  <c r="CR7" i="80" s="1"/>
  <c r="CS7" i="80" s="1"/>
  <c r="CT7" i="80" s="1"/>
  <c r="CU7" i="80" s="1"/>
  <c r="CV7" i="80" s="1"/>
  <c r="CW7" i="80" s="1"/>
  <c r="CX7" i="80" s="1"/>
  <c r="CY7" i="80" s="1"/>
  <c r="CZ7" i="80" s="1"/>
  <c r="DA7" i="80" s="1"/>
  <c r="DB7" i="80" s="1"/>
  <c r="DC7" i="80" s="1"/>
  <c r="DD7" i="80" s="1"/>
  <c r="DE7" i="80" s="1"/>
  <c r="DF7" i="80" s="1"/>
  <c r="DG7" i="80" s="1"/>
  <c r="DH7" i="80" s="1"/>
  <c r="DI7" i="80" s="1"/>
  <c r="DJ7" i="80" s="1"/>
  <c r="DK7" i="80" s="1"/>
  <c r="DL7" i="80" s="1"/>
  <c r="DM7" i="80" s="1"/>
  <c r="DN7" i="80" s="1"/>
  <c r="DO7" i="80" s="1"/>
  <c r="DP7" i="80" s="1"/>
  <c r="DQ7" i="80" s="1"/>
  <c r="DR7" i="80" s="1"/>
  <c r="DS7" i="80" s="1"/>
  <c r="DT7" i="80" s="1"/>
  <c r="DU7" i="80" s="1"/>
  <c r="DV7" i="80" s="1"/>
  <c r="DW7" i="80" s="1"/>
  <c r="DX7" i="80" s="1"/>
  <c r="DY7" i="80" s="1"/>
  <c r="DZ7" i="80" s="1"/>
  <c r="EA7" i="80" s="1"/>
  <c r="EB7" i="80" s="1"/>
  <c r="EC7" i="80" s="1"/>
  <c r="ED7" i="80" s="1"/>
  <c r="EE7" i="80" s="1"/>
  <c r="EF7" i="80" s="1"/>
  <c r="EG7" i="80" s="1"/>
  <c r="EH7" i="80" s="1"/>
  <c r="EI7" i="80" s="1"/>
  <c r="EJ7" i="80" s="1"/>
  <c r="EK7" i="80" s="1"/>
  <c r="EL7" i="80" s="1"/>
  <c r="EM7" i="80" s="1"/>
  <c r="EN7" i="80" s="1"/>
  <c r="EO7" i="80" s="1"/>
  <c r="EP7" i="80" s="1"/>
  <c r="EQ7" i="80" s="1"/>
  <c r="ER7" i="80" s="1"/>
  <c r="ES7" i="80" s="1"/>
  <c r="ET7" i="80" s="1"/>
  <c r="EU7" i="80" s="1"/>
  <c r="EV7" i="80" s="1"/>
  <c r="EW7" i="80" s="1"/>
  <c r="EX7" i="80" s="1"/>
  <c r="EY7" i="80" s="1"/>
  <c r="EZ7" i="80" s="1"/>
  <c r="FA7" i="80" s="1"/>
  <c r="FB7" i="80" s="1"/>
  <c r="FC7" i="80" s="1"/>
  <c r="FD7" i="80" s="1"/>
  <c r="FE7" i="80" s="1"/>
  <c r="FF7" i="80" s="1"/>
  <c r="FG7" i="80" s="1"/>
  <c r="FH7" i="80" s="1"/>
  <c r="FI7" i="80" s="1"/>
  <c r="FJ7" i="80" s="1"/>
  <c r="FK7" i="80" s="1"/>
  <c r="FL7" i="80" s="1"/>
  <c r="FM7" i="80" s="1"/>
  <c r="FN7" i="80" s="1"/>
  <c r="FO7" i="80" s="1"/>
  <c r="FP7" i="80" s="1"/>
  <c r="FQ7" i="80" s="1"/>
  <c r="FR7" i="80" s="1"/>
  <c r="FS7" i="80" s="1"/>
  <c r="FT7" i="80" s="1"/>
  <c r="FU7" i="80" s="1"/>
  <c r="FV7" i="80" s="1"/>
  <c r="FW7" i="80" s="1"/>
  <c r="FX7" i="80" s="1"/>
  <c r="FY7" i="80" s="1"/>
  <c r="FZ7" i="80" s="1"/>
  <c r="GA7" i="80" s="1"/>
  <c r="GB7" i="80" s="1"/>
  <c r="GC7" i="80" s="1"/>
  <c r="GD7" i="80" s="1"/>
  <c r="GE7" i="80" s="1"/>
  <c r="GF7" i="80" s="1"/>
  <c r="GG7" i="80" s="1"/>
  <c r="GH7" i="80" s="1"/>
  <c r="GI7" i="80" s="1"/>
  <c r="GJ7" i="80" s="1"/>
  <c r="GK7" i="80" s="1"/>
  <c r="GL7" i="80" s="1"/>
  <c r="GM7" i="80" s="1"/>
  <c r="GN7" i="80" s="1"/>
  <c r="GO7" i="80" s="1"/>
  <c r="GP7" i="80" s="1"/>
  <c r="GQ7" i="80" s="1"/>
  <c r="GR7" i="80" s="1"/>
  <c r="GS7" i="80" s="1"/>
  <c r="GT7" i="80" s="1"/>
  <c r="GU7" i="80" s="1"/>
  <c r="GV7" i="80" s="1"/>
  <c r="GW7" i="80" s="1"/>
  <c r="GX7" i="80" s="1"/>
  <c r="GY7" i="80" s="1"/>
  <c r="GZ7" i="80" s="1"/>
  <c r="HA7" i="80" s="1"/>
  <c r="HB7" i="80" s="1"/>
  <c r="HC7" i="80" s="1"/>
  <c r="HD7" i="80" s="1"/>
  <c r="HE7" i="80" s="1"/>
  <c r="HF7" i="80" s="1"/>
  <c r="HG7" i="80" s="1"/>
  <c r="HH7" i="80" s="1"/>
  <c r="HI7" i="80" s="1"/>
  <c r="H21" i="78"/>
  <c r="R21" i="78" s="1"/>
  <c r="S21" i="78" s="1"/>
  <c r="T21" i="78" s="1"/>
  <c r="U21" i="78" s="1"/>
  <c r="V21" i="78" s="1"/>
  <c r="D23" i="83"/>
  <c r="D25" i="83" s="1"/>
  <c r="H23" i="80"/>
  <c r="R23" i="80" s="1"/>
  <c r="S23" i="80" s="1"/>
  <c r="T23" i="80" s="1"/>
  <c r="U23" i="80" s="1"/>
  <c r="V23" i="80" s="1"/>
  <c r="H17" i="81"/>
  <c r="H21" i="81"/>
  <c r="R21" i="81" s="1"/>
  <c r="S21" i="81" s="1"/>
  <c r="T21" i="81" s="1"/>
  <c r="U21" i="81" s="1"/>
  <c r="V21" i="81" s="1"/>
  <c r="H12" i="81"/>
  <c r="H25" i="78"/>
  <c r="R25" i="78" s="1"/>
  <c r="S25" i="78" s="1"/>
  <c r="T25" i="78" s="1"/>
  <c r="U25" i="78" s="1"/>
  <c r="V25" i="78" s="1"/>
  <c r="H19" i="81"/>
  <c r="H23" i="81"/>
  <c r="H20" i="80"/>
  <c r="H22" i="81"/>
  <c r="H12" i="78"/>
  <c r="R12" i="78" s="1"/>
  <c r="S12" i="78" s="1"/>
  <c r="T12" i="78" s="1"/>
  <c r="U12" i="78" s="1"/>
  <c r="V12" i="78" s="1"/>
  <c r="H19" i="80"/>
  <c r="H13" i="80"/>
  <c r="H24" i="81"/>
  <c r="H17" i="78"/>
  <c r="R17" i="78" s="1"/>
  <c r="S17" i="78" s="1"/>
  <c r="T17" i="78" s="1"/>
  <c r="U17" i="78" s="1"/>
  <c r="V17" i="78" s="1"/>
  <c r="H25" i="80"/>
  <c r="H9" i="78"/>
  <c r="R9" i="78" s="1"/>
  <c r="S9" i="78" s="1"/>
  <c r="T9" i="78" s="1"/>
  <c r="U9" i="78" s="1"/>
  <c r="V9" i="78" s="1"/>
  <c r="H13" i="81"/>
  <c r="H18" i="81"/>
  <c r="H12" i="80"/>
  <c r="H17" i="80"/>
  <c r="H24" i="80"/>
  <c r="H26" i="81"/>
  <c r="R26" i="81" s="1"/>
  <c r="S26" i="81" s="1"/>
  <c r="T26" i="81" s="1"/>
  <c r="U26" i="81" s="1"/>
  <c r="V26" i="81" s="1"/>
  <c r="H10" i="80"/>
  <c r="H11" i="80"/>
  <c r="H15" i="80"/>
  <c r="H16" i="80"/>
  <c r="H25" i="81"/>
  <c r="R25" i="81" s="1"/>
  <c r="S25" i="81" s="1"/>
  <c r="T25" i="81" s="1"/>
  <c r="U25" i="81" s="1"/>
  <c r="V25" i="81" s="1"/>
  <c r="H22" i="80"/>
  <c r="R22" i="80" s="1"/>
  <c r="S22" i="80" s="1"/>
  <c r="T22" i="80" s="1"/>
  <c r="U22" i="80" s="1"/>
  <c r="V22" i="80" s="1"/>
  <c r="H26" i="80"/>
  <c r="H16" i="81"/>
  <c r="H20" i="81"/>
  <c r="H21" i="80"/>
  <c r="R21" i="80" s="1"/>
  <c r="S21" i="80" s="1"/>
  <c r="T21" i="80" s="1"/>
  <c r="U21" i="80" s="1"/>
  <c r="V21" i="80" s="1"/>
  <c r="H11" i="81"/>
  <c r="H9" i="80"/>
  <c r="H26" i="78"/>
  <c r="R26" i="78" s="1"/>
  <c r="S26" i="78" s="1"/>
  <c r="T26" i="78" s="1"/>
  <c r="U26" i="78" s="1"/>
  <c r="V26" i="78" s="1"/>
  <c r="H24" i="78"/>
  <c r="R24" i="78" s="1"/>
  <c r="S24" i="78" s="1"/>
  <c r="T24" i="78" s="1"/>
  <c r="U24" i="78" s="1"/>
  <c r="V24" i="78" s="1"/>
  <c r="H23" i="78"/>
  <c r="R23" i="78" s="1"/>
  <c r="S23" i="78" s="1"/>
  <c r="T23" i="78" s="1"/>
  <c r="U23" i="78" s="1"/>
  <c r="V23" i="78" s="1"/>
  <c r="H22" i="78"/>
  <c r="R22" i="78" s="1"/>
  <c r="S22" i="78" s="1"/>
  <c r="T22" i="78" s="1"/>
  <c r="U22" i="78" s="1"/>
  <c r="V22" i="78" s="1"/>
  <c r="H20" i="78"/>
  <c r="H19" i="78"/>
  <c r="H18" i="78"/>
  <c r="R18" i="78" s="1"/>
  <c r="S18" i="78" s="1"/>
  <c r="T18" i="78" s="1"/>
  <c r="U18" i="78" s="1"/>
  <c r="V18" i="78" s="1"/>
  <c r="H16" i="78"/>
  <c r="R16" i="78" s="1"/>
  <c r="S16" i="78" s="1"/>
  <c r="T16" i="78" s="1"/>
  <c r="U16" i="78" s="1"/>
  <c r="V16" i="78" s="1"/>
  <c r="H15" i="78"/>
  <c r="H13" i="78"/>
  <c r="R13" i="78" s="1"/>
  <c r="S13" i="78" s="1"/>
  <c r="T13" i="78" s="1"/>
  <c r="U13" i="78" s="1"/>
  <c r="V13" i="78" s="1"/>
  <c r="H11" i="78"/>
  <c r="R11" i="78" s="1"/>
  <c r="S11" i="78" s="1"/>
  <c r="T11" i="78" s="1"/>
  <c r="U11" i="78" s="1"/>
  <c r="V11" i="78" s="1"/>
  <c r="H10" i="78"/>
  <c r="R10" i="78" s="1"/>
  <c r="S10" i="78" s="1"/>
  <c r="T10" i="78" s="1"/>
  <c r="U10" i="78" s="1"/>
  <c r="V10" i="78" s="1"/>
  <c r="H18" i="80"/>
  <c r="H9" i="81"/>
  <c r="H15" i="81"/>
  <c r="R15" i="81" s="1"/>
  <c r="S15" i="81" s="1"/>
  <c r="T15" i="81" s="1"/>
  <c r="U15" i="81" s="1"/>
  <c r="V15" i="81" s="1"/>
  <c r="H10" i="81"/>
  <c r="R12" i="81"/>
  <c r="S12" i="81" s="1"/>
  <c r="T12" i="81" s="1"/>
  <c r="U12" i="81" s="1"/>
  <c r="V12" i="81" s="1"/>
  <c r="S7" i="8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P7" i="81" s="1"/>
  <c r="AQ7" i="81" s="1"/>
  <c r="AR7" i="81" s="1"/>
  <c r="AS7" i="81" s="1"/>
  <c r="AT7" i="81" s="1"/>
  <c r="AU7" i="81" s="1"/>
  <c r="AV7" i="81" s="1"/>
  <c r="AW7" i="81" s="1"/>
  <c r="AX7" i="81" s="1"/>
  <c r="AY7" i="81" s="1"/>
  <c r="AZ7" i="81" s="1"/>
  <c r="BA7" i="81" s="1"/>
  <c r="BB7" i="81" s="1"/>
  <c r="BC7" i="81" s="1"/>
  <c r="BD7" i="81" s="1"/>
  <c r="BE7" i="81" s="1"/>
  <c r="BF7" i="81" s="1"/>
  <c r="BG7" i="81" s="1"/>
  <c r="BH7" i="81" s="1"/>
  <c r="BI7" i="81" s="1"/>
  <c r="BJ7" i="81" s="1"/>
  <c r="BK7" i="81" s="1"/>
  <c r="BL7" i="81" s="1"/>
  <c r="BM7" i="81" s="1"/>
  <c r="BN7" i="81" s="1"/>
  <c r="BO7" i="81" s="1"/>
  <c r="BP7" i="81" s="1"/>
  <c r="BQ7" i="81" s="1"/>
  <c r="BR7" i="81" s="1"/>
  <c r="BS7" i="81" s="1"/>
  <c r="BT7" i="81" s="1"/>
  <c r="BU7" i="81" s="1"/>
  <c r="BV7" i="81" s="1"/>
  <c r="BW7" i="81" s="1"/>
  <c r="BX7" i="81" s="1"/>
  <c r="BY7" i="81" s="1"/>
  <c r="BZ7" i="81" s="1"/>
  <c r="CA7" i="81" s="1"/>
  <c r="CB7" i="81" s="1"/>
  <c r="CC7" i="81" s="1"/>
  <c r="CD7" i="81" s="1"/>
  <c r="CE7" i="81" s="1"/>
  <c r="CF7" i="81" s="1"/>
  <c r="CG7" i="81" s="1"/>
  <c r="CH7" i="81" s="1"/>
  <c r="CI7" i="81" s="1"/>
  <c r="CJ7" i="81" s="1"/>
  <c r="CK7" i="81" s="1"/>
  <c r="CL7" i="81" s="1"/>
  <c r="CM7" i="81" s="1"/>
  <c r="CN7" i="81" s="1"/>
  <c r="CO7" i="81" s="1"/>
  <c r="CP7" i="81" s="1"/>
  <c r="CQ7" i="81" s="1"/>
  <c r="CR7" i="81" s="1"/>
  <c r="CS7" i="81" s="1"/>
  <c r="CT7" i="81" s="1"/>
  <c r="CU7" i="81" s="1"/>
  <c r="CV7" i="81" s="1"/>
  <c r="CW7" i="81" s="1"/>
  <c r="CX7" i="81" s="1"/>
  <c r="CY7" i="81" s="1"/>
  <c r="CZ7" i="81" s="1"/>
  <c r="DA7" i="81" s="1"/>
  <c r="DB7" i="81" s="1"/>
  <c r="DC7" i="81" s="1"/>
  <c r="DD7" i="81" s="1"/>
  <c r="DE7" i="81" s="1"/>
  <c r="DF7" i="81" s="1"/>
  <c r="DG7" i="81" s="1"/>
  <c r="DH7" i="81" s="1"/>
  <c r="DI7" i="81" s="1"/>
  <c r="DJ7" i="81" s="1"/>
  <c r="DK7" i="81" s="1"/>
  <c r="DL7" i="81" s="1"/>
  <c r="DM7" i="81" s="1"/>
  <c r="DN7" i="81" s="1"/>
  <c r="DO7" i="81" s="1"/>
  <c r="DP7" i="81" s="1"/>
  <c r="DQ7" i="81" s="1"/>
  <c r="DR7" i="81" s="1"/>
  <c r="DS7" i="81" s="1"/>
  <c r="DT7" i="81" s="1"/>
  <c r="DU7" i="81" s="1"/>
  <c r="DV7" i="81" s="1"/>
  <c r="DW7" i="81" s="1"/>
  <c r="DX7" i="81" s="1"/>
  <c r="DY7" i="81" s="1"/>
  <c r="DZ7" i="81" s="1"/>
  <c r="EA7" i="81" s="1"/>
  <c r="EB7" i="81" s="1"/>
  <c r="EC7" i="81" s="1"/>
  <c r="ED7" i="81" s="1"/>
  <c r="EE7" i="81" s="1"/>
  <c r="EF7" i="81" s="1"/>
  <c r="EG7" i="81" s="1"/>
  <c r="EH7" i="81" s="1"/>
  <c r="EI7" i="81" s="1"/>
  <c r="EJ7" i="81" s="1"/>
  <c r="EK7" i="81" s="1"/>
  <c r="EL7" i="81" s="1"/>
  <c r="EM7" i="81" s="1"/>
  <c r="EN7" i="81" s="1"/>
  <c r="EO7" i="81" s="1"/>
  <c r="EP7" i="81" s="1"/>
  <c r="EQ7" i="81" s="1"/>
  <c r="ER7" i="81" s="1"/>
  <c r="ES7" i="81" s="1"/>
  <c r="ET7" i="81" s="1"/>
  <c r="EU7" i="81" s="1"/>
  <c r="EV7" i="81" s="1"/>
  <c r="EW7" i="81" s="1"/>
  <c r="EX7" i="81" s="1"/>
  <c r="EY7" i="81" s="1"/>
  <c r="EZ7" i="81" s="1"/>
  <c r="FA7" i="81" s="1"/>
  <c r="FB7" i="81" s="1"/>
  <c r="FC7" i="81" s="1"/>
  <c r="FD7" i="81" s="1"/>
  <c r="FE7" i="81" s="1"/>
  <c r="FF7" i="81" s="1"/>
  <c r="FG7" i="81" s="1"/>
  <c r="FH7" i="81" s="1"/>
  <c r="FI7" i="81" s="1"/>
  <c r="FJ7" i="81" s="1"/>
  <c r="FK7" i="81" s="1"/>
  <c r="FL7" i="81" s="1"/>
  <c r="FM7" i="81" s="1"/>
  <c r="FN7" i="81" s="1"/>
  <c r="FO7" i="81" s="1"/>
  <c r="FP7" i="81" s="1"/>
  <c r="FQ7" i="81" s="1"/>
  <c r="FR7" i="81" s="1"/>
  <c r="FS7" i="81" s="1"/>
  <c r="FT7" i="81" s="1"/>
  <c r="FU7" i="81" s="1"/>
  <c r="FV7" i="81" s="1"/>
  <c r="FW7" i="81" s="1"/>
  <c r="FX7" i="81" s="1"/>
  <c r="FY7" i="81" s="1"/>
  <c r="FZ7" i="81" s="1"/>
  <c r="GA7" i="81" s="1"/>
  <c r="GB7" i="81" s="1"/>
  <c r="GC7" i="81" s="1"/>
  <c r="GD7" i="81" s="1"/>
  <c r="GE7" i="81" s="1"/>
  <c r="GF7" i="81" s="1"/>
  <c r="GG7" i="81" s="1"/>
  <c r="GH7" i="81" s="1"/>
  <c r="GI7" i="81" s="1"/>
  <c r="GJ7" i="81" s="1"/>
  <c r="GK7" i="81" s="1"/>
  <c r="GL7" i="81" s="1"/>
  <c r="GM7" i="81" s="1"/>
  <c r="GN7" i="81" s="1"/>
  <c r="GO7" i="81" s="1"/>
  <c r="GP7" i="81" s="1"/>
  <c r="GQ7" i="81" s="1"/>
  <c r="GR7" i="81" s="1"/>
  <c r="GS7" i="81" s="1"/>
  <c r="GT7" i="81" s="1"/>
  <c r="GU7" i="81" s="1"/>
  <c r="GV7" i="81" s="1"/>
  <c r="GW7" i="81" s="1"/>
  <c r="GX7" i="81" s="1"/>
  <c r="GY7" i="81" s="1"/>
  <c r="GZ7" i="81" s="1"/>
  <c r="HA7" i="81" s="1"/>
  <c r="HB7" i="81" s="1"/>
  <c r="HC7" i="81" s="1"/>
  <c r="HD7" i="81" s="1"/>
  <c r="HE7" i="81" s="1"/>
  <c r="HF7" i="81" s="1"/>
  <c r="HG7" i="81" s="1"/>
  <c r="HH7" i="81" s="1"/>
  <c r="HI7" i="81" s="1"/>
  <c r="R13" i="81"/>
  <c r="S13" i="81" s="1"/>
  <c r="T13" i="81" s="1"/>
  <c r="U13" i="81" s="1"/>
  <c r="V13" i="81" s="1"/>
  <c r="S7" i="78"/>
  <c r="T7" i="78" s="1"/>
  <c r="U7" i="78" s="1"/>
  <c r="V7" i="78" s="1"/>
  <c r="W7" i="78" s="1"/>
  <c r="X7" i="78" s="1"/>
  <c r="Y7" i="78" s="1"/>
  <c r="Z7" i="78" s="1"/>
  <c r="AA7" i="78" s="1"/>
  <c r="AB7" i="78" s="1"/>
  <c r="AC7" i="78" s="1"/>
  <c r="AD7" i="78" s="1"/>
  <c r="AE7" i="78" s="1"/>
  <c r="AF7" i="78" s="1"/>
  <c r="AG7" i="78" s="1"/>
  <c r="AH7" i="78" s="1"/>
  <c r="AI7" i="78" s="1"/>
  <c r="AJ7" i="78" s="1"/>
  <c r="AK7" i="78" s="1"/>
  <c r="AL7" i="78" s="1"/>
  <c r="AM7" i="78" s="1"/>
  <c r="AN7" i="78" s="1"/>
  <c r="AO7" i="78" s="1"/>
  <c r="AP7" i="78" s="1"/>
  <c r="AQ7" i="78" s="1"/>
  <c r="AR7" i="78" s="1"/>
  <c r="AS7" i="78" s="1"/>
  <c r="AT7" i="78" s="1"/>
  <c r="AU7" i="78" s="1"/>
  <c r="AV7" i="78" s="1"/>
  <c r="AW7" i="78" s="1"/>
  <c r="AX7" i="78" s="1"/>
  <c r="AY7" i="78" s="1"/>
  <c r="AZ7" i="78" s="1"/>
  <c r="BA7" i="78" s="1"/>
  <c r="BB7" i="78" s="1"/>
  <c r="BC7" i="78" s="1"/>
  <c r="BD7" i="78" s="1"/>
  <c r="BE7" i="78" s="1"/>
  <c r="BF7" i="78" s="1"/>
  <c r="BG7" i="78" s="1"/>
  <c r="BH7" i="78" s="1"/>
  <c r="BI7" i="78" s="1"/>
  <c r="BJ7" i="78" s="1"/>
  <c r="BK7" i="78" s="1"/>
  <c r="BL7" i="78" s="1"/>
  <c r="BM7" i="78" s="1"/>
  <c r="BN7" i="78" s="1"/>
  <c r="BO7" i="78" s="1"/>
  <c r="BP7" i="78" s="1"/>
  <c r="BQ7" i="78" s="1"/>
  <c r="BR7" i="78" s="1"/>
  <c r="BS7" i="78" s="1"/>
  <c r="BT7" i="78" s="1"/>
  <c r="BU7" i="78" s="1"/>
  <c r="BV7" i="78" s="1"/>
  <c r="BW7" i="78" s="1"/>
  <c r="BX7" i="78" s="1"/>
  <c r="BY7" i="78" s="1"/>
  <c r="BZ7" i="78" s="1"/>
  <c r="CA7" i="78" s="1"/>
  <c r="CB7" i="78" s="1"/>
  <c r="CC7" i="78" s="1"/>
  <c r="CD7" i="78" s="1"/>
  <c r="CE7" i="78" s="1"/>
  <c r="CF7" i="78" s="1"/>
  <c r="CG7" i="78" s="1"/>
  <c r="CH7" i="78" s="1"/>
  <c r="CI7" i="78" s="1"/>
  <c r="CJ7" i="78" s="1"/>
  <c r="CK7" i="78" s="1"/>
  <c r="CL7" i="78" s="1"/>
  <c r="CM7" i="78" s="1"/>
  <c r="CN7" i="78" s="1"/>
  <c r="CO7" i="78" s="1"/>
  <c r="CP7" i="78" s="1"/>
  <c r="CQ7" i="78" s="1"/>
  <c r="CR7" i="78" s="1"/>
  <c r="CS7" i="78" s="1"/>
  <c r="CT7" i="78" s="1"/>
  <c r="CU7" i="78" s="1"/>
  <c r="CV7" i="78" s="1"/>
  <c r="CW7" i="78" s="1"/>
  <c r="CX7" i="78" s="1"/>
  <c r="CY7" i="78" s="1"/>
  <c r="CZ7" i="78" s="1"/>
  <c r="DA7" i="78" s="1"/>
  <c r="DB7" i="78" s="1"/>
  <c r="DC7" i="78" s="1"/>
  <c r="DD7" i="78" s="1"/>
  <c r="DE7" i="78" s="1"/>
  <c r="DF7" i="78" s="1"/>
  <c r="DG7" i="78" s="1"/>
  <c r="DH7" i="78" s="1"/>
  <c r="DI7" i="78" s="1"/>
  <c r="DJ7" i="78" s="1"/>
  <c r="DK7" i="78" s="1"/>
  <c r="DL7" i="78" s="1"/>
  <c r="DM7" i="78" s="1"/>
  <c r="DN7" i="78" s="1"/>
  <c r="DO7" i="78" s="1"/>
  <c r="DP7" i="78" s="1"/>
  <c r="DQ7" i="78" s="1"/>
  <c r="DR7" i="78" s="1"/>
  <c r="DS7" i="78" s="1"/>
  <c r="DT7" i="78" s="1"/>
  <c r="DU7" i="78" s="1"/>
  <c r="DV7" i="78" s="1"/>
  <c r="DW7" i="78" s="1"/>
  <c r="DX7" i="78" s="1"/>
  <c r="DY7" i="78" s="1"/>
  <c r="DZ7" i="78" s="1"/>
  <c r="EA7" i="78" s="1"/>
  <c r="EB7" i="78" s="1"/>
  <c r="EC7" i="78" s="1"/>
  <c r="ED7" i="78" s="1"/>
  <c r="EE7" i="78" s="1"/>
  <c r="EF7" i="78" s="1"/>
  <c r="EG7" i="78" s="1"/>
  <c r="EH7" i="78" s="1"/>
  <c r="EI7" i="78" s="1"/>
  <c r="EJ7" i="78" s="1"/>
  <c r="EK7" i="78" s="1"/>
  <c r="EL7" i="78" s="1"/>
  <c r="EM7" i="78" s="1"/>
  <c r="EN7" i="78" s="1"/>
  <c r="EO7" i="78" s="1"/>
  <c r="EP7" i="78" s="1"/>
  <c r="EQ7" i="78" s="1"/>
  <c r="ER7" i="78" s="1"/>
  <c r="ES7" i="78" s="1"/>
  <c r="ET7" i="78" s="1"/>
  <c r="EU7" i="78" s="1"/>
  <c r="EV7" i="78" s="1"/>
  <c r="EW7" i="78" s="1"/>
  <c r="EX7" i="78" s="1"/>
  <c r="EY7" i="78" s="1"/>
  <c r="EZ7" i="78" s="1"/>
  <c r="FA7" i="78" s="1"/>
  <c r="FB7" i="78" s="1"/>
  <c r="FC7" i="78" s="1"/>
  <c r="FD7" i="78" s="1"/>
  <c r="FE7" i="78" s="1"/>
  <c r="FF7" i="78" s="1"/>
  <c r="FG7" i="78" s="1"/>
  <c r="FH7" i="78" s="1"/>
  <c r="FI7" i="78" s="1"/>
  <c r="FJ7" i="78" s="1"/>
  <c r="FK7" i="78" s="1"/>
  <c r="FL7" i="78" s="1"/>
  <c r="FM7" i="78" s="1"/>
  <c r="FN7" i="78" s="1"/>
  <c r="FO7" i="78" s="1"/>
  <c r="FP7" i="78" s="1"/>
  <c r="FQ7" i="78" s="1"/>
  <c r="FR7" i="78" s="1"/>
  <c r="FS7" i="78" s="1"/>
  <c r="FT7" i="78" s="1"/>
  <c r="FU7" i="78" s="1"/>
  <c r="FV7" i="78" s="1"/>
  <c r="FW7" i="78" s="1"/>
  <c r="FX7" i="78" s="1"/>
  <c r="FY7" i="78" s="1"/>
  <c r="FZ7" i="78" s="1"/>
  <c r="GA7" i="78" s="1"/>
  <c r="GB7" i="78" s="1"/>
  <c r="GC7" i="78" s="1"/>
  <c r="GD7" i="78" s="1"/>
  <c r="GE7" i="78" s="1"/>
  <c r="GF7" i="78" s="1"/>
  <c r="GG7" i="78" s="1"/>
  <c r="GH7" i="78" s="1"/>
  <c r="GI7" i="78" s="1"/>
  <c r="GJ7" i="78" s="1"/>
  <c r="GK7" i="78" s="1"/>
  <c r="GL7" i="78" s="1"/>
  <c r="GM7" i="78" s="1"/>
  <c r="GN7" i="78" s="1"/>
  <c r="GO7" i="78" s="1"/>
  <c r="GP7" i="78" s="1"/>
  <c r="GQ7" i="78" s="1"/>
  <c r="GR7" i="78" s="1"/>
  <c r="GS7" i="78" s="1"/>
  <c r="GT7" i="78" s="1"/>
  <c r="GU7" i="78" s="1"/>
  <c r="GV7" i="78" s="1"/>
  <c r="GW7" i="78" s="1"/>
  <c r="GX7" i="78" s="1"/>
  <c r="GY7" i="78" s="1"/>
  <c r="GZ7" i="78" s="1"/>
  <c r="HA7" i="78" s="1"/>
  <c r="HB7" i="78" s="1"/>
  <c r="HC7" i="78" s="1"/>
  <c r="HD7" i="78" s="1"/>
  <c r="HE7" i="78" s="1"/>
  <c r="HF7" i="78" s="1"/>
  <c r="HG7" i="78" s="1"/>
  <c r="HH7" i="78" s="1"/>
  <c r="HI7" i="78" s="1"/>
  <c r="R20" i="78"/>
  <c r="S20" i="78" s="1"/>
  <c r="T20" i="78" s="1"/>
  <c r="U20" i="78" s="1"/>
  <c r="V20" i="78" s="1"/>
  <c r="O59" i="81" l="1"/>
  <c r="O14" i="81"/>
  <c r="O59" i="80"/>
  <c r="O14" i="80"/>
  <c r="O59" i="78"/>
  <c r="O14" i="78"/>
  <c r="N116" i="80"/>
  <c r="N60" i="80"/>
  <c r="N107" i="78"/>
  <c r="N108" i="78"/>
  <c r="N109" i="80"/>
  <c r="N18" i="81"/>
  <c r="N24" i="80"/>
  <c r="I24" i="80" s="1"/>
  <c r="J24" i="80" s="1"/>
  <c r="K24" i="80" s="1"/>
  <c r="L24" i="80" s="1"/>
  <c r="M24" i="80" s="1"/>
  <c r="N22" i="78"/>
  <c r="I22" i="78" s="1"/>
  <c r="J22" i="78" s="1"/>
  <c r="K22" i="78" s="1"/>
  <c r="L22" i="78" s="1"/>
  <c r="M22" i="78" s="1"/>
  <c r="N65" i="80"/>
  <c r="N107" i="80"/>
  <c r="N102" i="80"/>
  <c r="N114" i="80"/>
  <c r="N22" i="81"/>
  <c r="N64" i="81"/>
  <c r="N108" i="81"/>
  <c r="N65" i="81"/>
  <c r="N114" i="78"/>
  <c r="N11" i="80"/>
  <c r="I11" i="80" s="1"/>
  <c r="J11" i="80" s="1"/>
  <c r="K11" i="80" s="1"/>
  <c r="L11" i="80" s="1"/>
  <c r="M11" i="80" s="1"/>
  <c r="N58" i="81"/>
  <c r="N110" i="81"/>
  <c r="N113" i="80"/>
  <c r="N10" i="81"/>
  <c r="I10" i="81" s="1"/>
  <c r="J10" i="81" s="1"/>
  <c r="K10" i="81" s="1"/>
  <c r="L10" i="81" s="1"/>
  <c r="M10" i="81" s="1"/>
  <c r="N25" i="80"/>
  <c r="N67" i="78"/>
  <c r="N68" i="81"/>
  <c r="N54" i="78"/>
  <c r="N105" i="78"/>
  <c r="N64" i="78"/>
  <c r="N102" i="78"/>
  <c r="N24" i="78"/>
  <c r="N100" i="78"/>
  <c r="N11" i="78"/>
  <c r="I11" i="78" s="1"/>
  <c r="J11" i="78" s="1"/>
  <c r="K11" i="78" s="1"/>
  <c r="L11" i="78" s="1"/>
  <c r="M11" i="78" s="1"/>
  <c r="N10" i="78"/>
  <c r="I10" i="78" s="1"/>
  <c r="N15" i="81"/>
  <c r="N61" i="78"/>
  <c r="N69" i="80"/>
  <c r="N99" i="78"/>
  <c r="N115" i="81"/>
  <c r="N11" i="81"/>
  <c r="N22" i="80"/>
  <c r="I22" i="80" s="1"/>
  <c r="J22" i="80" s="1"/>
  <c r="K22" i="80" s="1"/>
  <c r="L22" i="80" s="1"/>
  <c r="M22" i="80" s="1"/>
  <c r="N67" i="81"/>
  <c r="N112" i="80"/>
  <c r="N24" i="81"/>
  <c r="I24" i="81" s="1"/>
  <c r="J24" i="81" s="1"/>
  <c r="K24" i="81" s="1"/>
  <c r="L24" i="81" s="1"/>
  <c r="M24" i="81" s="1"/>
  <c r="N26" i="80"/>
  <c r="N56" i="80"/>
  <c r="N100" i="81"/>
  <c r="N114" i="81"/>
  <c r="N99" i="80"/>
  <c r="N19" i="80"/>
  <c r="I19" i="80" s="1"/>
  <c r="J19" i="80" s="1"/>
  <c r="K19" i="80" s="1"/>
  <c r="L19" i="80" s="1"/>
  <c r="M19" i="80" s="1"/>
  <c r="N60" i="81"/>
  <c r="N61" i="81"/>
  <c r="N62" i="80"/>
  <c r="N107" i="81"/>
  <c r="N15" i="78"/>
  <c r="I15" i="78" s="1"/>
  <c r="J15" i="78" s="1"/>
  <c r="K15" i="78" s="1"/>
  <c r="L15" i="78" s="1"/>
  <c r="M15" i="78" s="1"/>
  <c r="I25" i="80"/>
  <c r="J25" i="80" s="1"/>
  <c r="K25" i="80" s="1"/>
  <c r="L25" i="80" s="1"/>
  <c r="M25" i="80" s="1"/>
  <c r="N102" i="81"/>
  <c r="N57" i="81"/>
  <c r="N23" i="78"/>
  <c r="N57" i="80"/>
  <c r="N13" i="81"/>
  <c r="I13" i="81" s="1"/>
  <c r="N110" i="78"/>
  <c r="N21" i="80"/>
  <c r="I21" i="80" s="1"/>
  <c r="N103" i="80"/>
  <c r="N66" i="81"/>
  <c r="N18" i="78"/>
  <c r="I18" i="78" s="1"/>
  <c r="J18" i="78" s="1"/>
  <c r="K18" i="78" s="1"/>
  <c r="L18" i="78" s="1"/>
  <c r="M18" i="78" s="1"/>
  <c r="N67" i="80"/>
  <c r="N18" i="80"/>
  <c r="I18" i="80" s="1"/>
  <c r="J18" i="80" s="1"/>
  <c r="K18" i="80" s="1"/>
  <c r="L18" i="80" s="1"/>
  <c r="M18" i="80" s="1"/>
  <c r="N111" i="81"/>
  <c r="N54" i="81"/>
  <c r="N20" i="78"/>
  <c r="I20" i="78" s="1"/>
  <c r="J20" i="78" s="1"/>
  <c r="K20" i="78" s="1"/>
  <c r="L20" i="78" s="1"/>
  <c r="M20" i="78" s="1"/>
  <c r="N54" i="80"/>
  <c r="N10" i="80"/>
  <c r="I10" i="80" s="1"/>
  <c r="J10" i="80" s="1"/>
  <c r="K10" i="80" s="1"/>
  <c r="L10" i="80" s="1"/>
  <c r="M10" i="80" s="1"/>
  <c r="N103" i="81"/>
  <c r="N56" i="78"/>
  <c r="N109" i="81"/>
  <c r="I26" i="80"/>
  <c r="J26" i="80" s="1"/>
  <c r="K26" i="80" s="1"/>
  <c r="L26" i="80" s="1"/>
  <c r="M26" i="80" s="1"/>
  <c r="N116" i="78"/>
  <c r="N68" i="78"/>
  <c r="N111" i="80"/>
  <c r="N63" i="81"/>
  <c r="N9" i="81"/>
  <c r="N68" i="80"/>
  <c r="N17" i="80"/>
  <c r="N113" i="81"/>
  <c r="N55" i="81"/>
  <c r="N26" i="78"/>
  <c r="I26" i="78" s="1"/>
  <c r="J26" i="78" s="1"/>
  <c r="K26" i="78" s="1"/>
  <c r="L26" i="78" s="1"/>
  <c r="M26" i="78" s="1"/>
  <c r="N55" i="80"/>
  <c r="N13" i="80"/>
  <c r="I13" i="80" s="1"/>
  <c r="J13" i="80" s="1"/>
  <c r="K13" i="80" s="1"/>
  <c r="L13" i="80" s="1"/>
  <c r="M13" i="80" s="1"/>
  <c r="N105" i="81"/>
  <c r="N70" i="78"/>
  <c r="N101" i="80"/>
  <c r="N70" i="81"/>
  <c r="N12" i="78"/>
  <c r="I12" i="78" s="1"/>
  <c r="N112" i="78"/>
  <c r="N25" i="81"/>
  <c r="I25" i="81" s="1"/>
  <c r="J25" i="81" s="1"/>
  <c r="K25" i="81" s="1"/>
  <c r="L25" i="81" s="1"/>
  <c r="M25" i="81" s="1"/>
  <c r="N15" i="80"/>
  <c r="I15" i="80" s="1"/>
  <c r="J15" i="80" s="1"/>
  <c r="K15" i="80" s="1"/>
  <c r="L15" i="80" s="1"/>
  <c r="M15" i="80" s="1"/>
  <c r="N63" i="78"/>
  <c r="I9" i="81"/>
  <c r="J9" i="81" s="1"/>
  <c r="K9" i="81" s="1"/>
  <c r="L9" i="81" s="1"/>
  <c r="M9" i="81" s="1"/>
  <c r="N111" i="78"/>
  <c r="N62" i="78"/>
  <c r="N105" i="80"/>
  <c r="N56" i="81"/>
  <c r="N16" i="78"/>
  <c r="I16" i="78" s="1"/>
  <c r="J16" i="78" s="1"/>
  <c r="K16" i="78" s="1"/>
  <c r="L16" i="78" s="1"/>
  <c r="M16" i="78" s="1"/>
  <c r="N63" i="80"/>
  <c r="N12" i="80"/>
  <c r="I12" i="80" s="1"/>
  <c r="J12" i="80" s="1"/>
  <c r="K12" i="80" s="1"/>
  <c r="L12" i="80" s="1"/>
  <c r="M12" i="80" s="1"/>
  <c r="N99" i="81"/>
  <c r="N71" i="78"/>
  <c r="N108" i="80"/>
  <c r="N71" i="81"/>
  <c r="N9" i="80"/>
  <c r="I9" i="80" s="1"/>
  <c r="J9" i="80" s="1"/>
  <c r="K9" i="80" s="1"/>
  <c r="L9" i="80" s="1"/>
  <c r="M9" i="80" s="1"/>
  <c r="N113" i="78"/>
  <c r="N58" i="78"/>
  <c r="N116" i="81"/>
  <c r="N69" i="78"/>
  <c r="N21" i="78"/>
  <c r="I21" i="78" s="1"/>
  <c r="J21" i="78" s="1"/>
  <c r="K21" i="78" s="1"/>
  <c r="L21" i="78" s="1"/>
  <c r="M21" i="78" s="1"/>
  <c r="N106" i="78"/>
  <c r="N21" i="81"/>
  <c r="I21" i="81" s="1"/>
  <c r="J21" i="81" s="1"/>
  <c r="K21" i="81" s="1"/>
  <c r="L21" i="81" s="1"/>
  <c r="M21" i="81" s="1"/>
  <c r="I11" i="81"/>
  <c r="J11" i="81" s="1"/>
  <c r="K11" i="81" s="1"/>
  <c r="L11" i="81" s="1"/>
  <c r="M11" i="81" s="1"/>
  <c r="N17" i="81"/>
  <c r="I17" i="81" s="1"/>
  <c r="J17" i="81" s="1"/>
  <c r="K17" i="81" s="1"/>
  <c r="L17" i="81" s="1"/>
  <c r="M17" i="81" s="1"/>
  <c r="N64" i="80"/>
  <c r="N20" i="80"/>
  <c r="I20" i="80" s="1"/>
  <c r="J20" i="80" s="1"/>
  <c r="K20" i="80" s="1"/>
  <c r="L20" i="80" s="1"/>
  <c r="M20" i="80" s="1"/>
  <c r="N101" i="81"/>
  <c r="N55" i="78"/>
  <c r="N115" i="80"/>
  <c r="N62" i="81"/>
  <c r="N17" i="78"/>
  <c r="I17" i="78" s="1"/>
  <c r="J17" i="78" s="1"/>
  <c r="K17" i="78" s="1"/>
  <c r="L17" i="78" s="1"/>
  <c r="M17" i="78" s="1"/>
  <c r="N109" i="78"/>
  <c r="N23" i="81"/>
  <c r="I23" i="81" s="1"/>
  <c r="J23" i="81" s="1"/>
  <c r="K23" i="81" s="1"/>
  <c r="L23" i="81" s="1"/>
  <c r="M23" i="81" s="1"/>
  <c r="N112" i="81"/>
  <c r="N65" i="78"/>
  <c r="N19" i="78"/>
  <c r="N66" i="80"/>
  <c r="N20" i="81"/>
  <c r="I20" i="81" s="1"/>
  <c r="J20" i="81" s="1"/>
  <c r="K20" i="81" s="1"/>
  <c r="L20" i="81" s="1"/>
  <c r="M20" i="81" s="1"/>
  <c r="N101" i="78"/>
  <c r="N57" i="78"/>
  <c r="N106" i="80"/>
  <c r="N70" i="80"/>
  <c r="N12" i="81"/>
  <c r="I12" i="81" s="1"/>
  <c r="J12" i="81" s="1"/>
  <c r="K12" i="81" s="1"/>
  <c r="L12" i="81" s="1"/>
  <c r="M12" i="81" s="1"/>
  <c r="I19" i="78"/>
  <c r="J19" i="78" s="1"/>
  <c r="K19" i="78" s="1"/>
  <c r="L19" i="78" s="1"/>
  <c r="M19" i="78" s="1"/>
  <c r="W21" i="78"/>
  <c r="N58" i="80"/>
  <c r="N16" i="80"/>
  <c r="I16" i="80" s="1"/>
  <c r="J16" i="80" s="1"/>
  <c r="K16" i="80" s="1"/>
  <c r="L16" i="80" s="1"/>
  <c r="M16" i="80" s="1"/>
  <c r="N115" i="78"/>
  <c r="N26" i="81"/>
  <c r="I26" i="81" s="1"/>
  <c r="J26" i="81" s="1"/>
  <c r="K26" i="81" s="1"/>
  <c r="L26" i="81" s="1"/>
  <c r="M26" i="81" s="1"/>
  <c r="N110" i="80"/>
  <c r="N66" i="78"/>
  <c r="N25" i="78"/>
  <c r="I25" i="78" s="1"/>
  <c r="J25" i="78" s="1"/>
  <c r="K25" i="78" s="1"/>
  <c r="L25" i="78" s="1"/>
  <c r="M25" i="78" s="1"/>
  <c r="N103" i="78"/>
  <c r="N19" i="81"/>
  <c r="I19" i="81" s="1"/>
  <c r="J19" i="81" s="1"/>
  <c r="K19" i="81" s="1"/>
  <c r="L19" i="81" s="1"/>
  <c r="M19" i="81" s="1"/>
  <c r="N106" i="81"/>
  <c r="N60" i="78"/>
  <c r="N9" i="78"/>
  <c r="I9" i="78" s="1"/>
  <c r="J9" i="78" s="1"/>
  <c r="K9" i="78" s="1"/>
  <c r="L9" i="78" s="1"/>
  <c r="M9" i="78" s="1"/>
  <c r="N61" i="80"/>
  <c r="N16" i="81"/>
  <c r="I16" i="81" s="1"/>
  <c r="J16" i="81" s="1"/>
  <c r="K16" i="81" s="1"/>
  <c r="L16" i="81" s="1"/>
  <c r="M16" i="81" s="1"/>
  <c r="N71" i="80"/>
  <c r="N23" i="80"/>
  <c r="I23" i="80" s="1"/>
  <c r="J23" i="80" s="1"/>
  <c r="K23" i="80" s="1"/>
  <c r="L23" i="80" s="1"/>
  <c r="M23" i="80" s="1"/>
  <c r="N100" i="80"/>
  <c r="N69" i="81"/>
  <c r="N13" i="78"/>
  <c r="R10" i="80"/>
  <c r="S10" i="80" s="1"/>
  <c r="T10" i="80" s="1"/>
  <c r="U10" i="80" s="1"/>
  <c r="V10" i="80" s="1"/>
  <c r="R26" i="80"/>
  <c r="S26" i="80" s="1"/>
  <c r="T26" i="80" s="1"/>
  <c r="U26" i="80" s="1"/>
  <c r="V26" i="80" s="1"/>
  <c r="W26" i="80" s="1"/>
  <c r="X26" i="80" s="1"/>
  <c r="Y26" i="80" s="1"/>
  <c r="Z26" i="80" s="1"/>
  <c r="AA26" i="80" s="1"/>
  <c r="AB26" i="80" s="1"/>
  <c r="AC26" i="80" s="1"/>
  <c r="AD26" i="80" s="1"/>
  <c r="AE26" i="80" s="1"/>
  <c r="AF26" i="80" s="1"/>
  <c r="AG26" i="80" s="1"/>
  <c r="AH26" i="80" s="1"/>
  <c r="AI26" i="80" s="1"/>
  <c r="AJ26" i="80" s="1"/>
  <c r="AK26" i="80" s="1"/>
  <c r="AL26" i="80" s="1"/>
  <c r="AM26" i="80" s="1"/>
  <c r="AN26" i="80" s="1"/>
  <c r="AO26" i="80" s="1"/>
  <c r="AP26" i="80" s="1"/>
  <c r="AQ26" i="80" s="1"/>
  <c r="AR26" i="80" s="1"/>
  <c r="AS26" i="80" s="1"/>
  <c r="AT26" i="80" s="1"/>
  <c r="AU26" i="80" s="1"/>
  <c r="AV26" i="80" s="1"/>
  <c r="AW26" i="80" s="1"/>
  <c r="AX26" i="80" s="1"/>
  <c r="AY26" i="80" s="1"/>
  <c r="AZ26" i="80" s="1"/>
  <c r="BA26" i="80" s="1"/>
  <c r="BB26" i="80" s="1"/>
  <c r="BC26" i="80" s="1"/>
  <c r="BD26" i="80" s="1"/>
  <c r="BE26" i="80" s="1"/>
  <c r="BF26" i="80" s="1"/>
  <c r="BG26" i="80" s="1"/>
  <c r="BH26" i="80" s="1"/>
  <c r="BI26" i="80" s="1"/>
  <c r="BJ26" i="80" s="1"/>
  <c r="BK26" i="80" s="1"/>
  <c r="BL26" i="80" s="1"/>
  <c r="BM26" i="80" s="1"/>
  <c r="BN26" i="80" s="1"/>
  <c r="BO26" i="80" s="1"/>
  <c r="BP26" i="80" s="1"/>
  <c r="BQ26" i="80" s="1"/>
  <c r="BR26" i="80" s="1"/>
  <c r="BS26" i="80" s="1"/>
  <c r="BT26" i="80" s="1"/>
  <c r="BU26" i="80" s="1"/>
  <c r="BV26" i="80" s="1"/>
  <c r="BW26" i="80" s="1"/>
  <c r="BX26" i="80" s="1"/>
  <c r="BY26" i="80" s="1"/>
  <c r="BZ26" i="80" s="1"/>
  <c r="CA26" i="80" s="1"/>
  <c r="CB26" i="80" s="1"/>
  <c r="CC26" i="80" s="1"/>
  <c r="CD26" i="80" s="1"/>
  <c r="CE26" i="80" s="1"/>
  <c r="CF26" i="80" s="1"/>
  <c r="CG26" i="80" s="1"/>
  <c r="CH26" i="80" s="1"/>
  <c r="CI26" i="80" s="1"/>
  <c r="CJ26" i="80" s="1"/>
  <c r="CK26" i="80" s="1"/>
  <c r="CL26" i="80" s="1"/>
  <c r="CM26" i="80" s="1"/>
  <c r="CN26" i="80" s="1"/>
  <c r="CO26" i="80" s="1"/>
  <c r="CP26" i="80" s="1"/>
  <c r="CQ26" i="80" s="1"/>
  <c r="CR26" i="80" s="1"/>
  <c r="CS26" i="80" s="1"/>
  <c r="CT26" i="80" s="1"/>
  <c r="CU26" i="80" s="1"/>
  <c r="CV26" i="80" s="1"/>
  <c r="CW26" i="80" s="1"/>
  <c r="CX26" i="80" s="1"/>
  <c r="CY26" i="80" s="1"/>
  <c r="CZ26" i="80" s="1"/>
  <c r="DA26" i="80" s="1"/>
  <c r="DB26" i="80" s="1"/>
  <c r="DC26" i="80" s="1"/>
  <c r="DD26" i="80" s="1"/>
  <c r="DE26" i="80" s="1"/>
  <c r="DF26" i="80" s="1"/>
  <c r="DG26" i="80" s="1"/>
  <c r="DH26" i="80" s="1"/>
  <c r="DI26" i="80" s="1"/>
  <c r="DJ26" i="80" s="1"/>
  <c r="DK26" i="80" s="1"/>
  <c r="DL26" i="80" s="1"/>
  <c r="DM26" i="80" s="1"/>
  <c r="DN26" i="80" s="1"/>
  <c r="DO26" i="80" s="1"/>
  <c r="DP26" i="80" s="1"/>
  <c r="DQ26" i="80" s="1"/>
  <c r="DR26" i="80" s="1"/>
  <c r="DS26" i="80" s="1"/>
  <c r="DT26" i="80" s="1"/>
  <c r="DU26" i="80" s="1"/>
  <c r="DV26" i="80" s="1"/>
  <c r="DW26" i="80" s="1"/>
  <c r="DX26" i="80" s="1"/>
  <c r="DY26" i="80" s="1"/>
  <c r="DZ26" i="80" s="1"/>
  <c r="EA26" i="80" s="1"/>
  <c r="EB26" i="80" s="1"/>
  <c r="EC26" i="80" s="1"/>
  <c r="ED26" i="80" s="1"/>
  <c r="EE26" i="80" s="1"/>
  <c r="EF26" i="80" s="1"/>
  <c r="EG26" i="80" s="1"/>
  <c r="EH26" i="80" s="1"/>
  <c r="EI26" i="80" s="1"/>
  <c r="EJ26" i="80" s="1"/>
  <c r="EK26" i="80" s="1"/>
  <c r="EL26" i="80" s="1"/>
  <c r="EM26" i="80" s="1"/>
  <c r="EN26" i="80" s="1"/>
  <c r="EO26" i="80" s="1"/>
  <c r="EP26" i="80" s="1"/>
  <c r="EQ26" i="80" s="1"/>
  <c r="ER26" i="80" s="1"/>
  <c r="ES26" i="80" s="1"/>
  <c r="ET26" i="80" s="1"/>
  <c r="EU26" i="80" s="1"/>
  <c r="EV26" i="80" s="1"/>
  <c r="EW26" i="80" s="1"/>
  <c r="EX26" i="80" s="1"/>
  <c r="EY26" i="80" s="1"/>
  <c r="EZ26" i="80" s="1"/>
  <c r="FA26" i="80" s="1"/>
  <c r="FB26" i="80" s="1"/>
  <c r="FC26" i="80" s="1"/>
  <c r="FD26" i="80" s="1"/>
  <c r="FE26" i="80" s="1"/>
  <c r="FF26" i="80" s="1"/>
  <c r="FG26" i="80" s="1"/>
  <c r="FH26" i="80" s="1"/>
  <c r="FI26" i="80" s="1"/>
  <c r="FJ26" i="80" s="1"/>
  <c r="FK26" i="80" s="1"/>
  <c r="FL26" i="80" s="1"/>
  <c r="FM26" i="80" s="1"/>
  <c r="FN26" i="80" s="1"/>
  <c r="FO26" i="80" s="1"/>
  <c r="FP26" i="80" s="1"/>
  <c r="FQ26" i="80" s="1"/>
  <c r="FR26" i="80" s="1"/>
  <c r="FS26" i="80" s="1"/>
  <c r="FT26" i="80" s="1"/>
  <c r="FU26" i="80" s="1"/>
  <c r="FV26" i="80" s="1"/>
  <c r="FW26" i="80" s="1"/>
  <c r="FX26" i="80" s="1"/>
  <c r="FY26" i="80" s="1"/>
  <c r="FZ26" i="80" s="1"/>
  <c r="GA26" i="80" s="1"/>
  <c r="GB26" i="80" s="1"/>
  <c r="GC26" i="80" s="1"/>
  <c r="GD26" i="80" s="1"/>
  <c r="GE26" i="80" s="1"/>
  <c r="GF26" i="80" s="1"/>
  <c r="GG26" i="80" s="1"/>
  <c r="GH26" i="80" s="1"/>
  <c r="GI26" i="80" s="1"/>
  <c r="GJ26" i="80" s="1"/>
  <c r="GK26" i="80" s="1"/>
  <c r="GL26" i="80" s="1"/>
  <c r="GM26" i="80" s="1"/>
  <c r="GN26" i="80" s="1"/>
  <c r="GO26" i="80" s="1"/>
  <c r="GP26" i="80" s="1"/>
  <c r="GQ26" i="80" s="1"/>
  <c r="GR26" i="80" s="1"/>
  <c r="GS26" i="80" s="1"/>
  <c r="GT26" i="80" s="1"/>
  <c r="GU26" i="80" s="1"/>
  <c r="GV26" i="80" s="1"/>
  <c r="GW26" i="80" s="1"/>
  <c r="GX26" i="80" s="1"/>
  <c r="GY26" i="80" s="1"/>
  <c r="GZ26" i="80" s="1"/>
  <c r="HA26" i="80" s="1"/>
  <c r="HB26" i="80" s="1"/>
  <c r="HC26" i="80" s="1"/>
  <c r="HD26" i="80" s="1"/>
  <c r="HE26" i="80" s="1"/>
  <c r="HF26" i="80" s="1"/>
  <c r="HG26" i="80" s="1"/>
  <c r="HH26" i="80" s="1"/>
  <c r="HI26" i="80" s="1"/>
  <c r="R16" i="81"/>
  <c r="S16" i="81" s="1"/>
  <c r="T16" i="81" s="1"/>
  <c r="U16" i="81" s="1"/>
  <c r="V16" i="81" s="1"/>
  <c r="R15" i="78"/>
  <c r="S15" i="78" s="1"/>
  <c r="T15" i="78" s="1"/>
  <c r="U15" i="78" s="1"/>
  <c r="V15" i="78" s="1"/>
  <c r="R24" i="81"/>
  <c r="S24" i="81" s="1"/>
  <c r="T24" i="81" s="1"/>
  <c r="U24" i="81" s="1"/>
  <c r="V24" i="81" s="1"/>
  <c r="R9" i="80"/>
  <c r="S9" i="80" s="1"/>
  <c r="T9" i="80" s="1"/>
  <c r="U9" i="80" s="1"/>
  <c r="V9" i="80" s="1"/>
  <c r="R19" i="78"/>
  <c r="S19" i="78" s="1"/>
  <c r="T19" i="78" s="1"/>
  <c r="U19" i="78" s="1"/>
  <c r="V19" i="78" s="1"/>
  <c r="I24" i="78"/>
  <c r="J24" i="78" s="1"/>
  <c r="K24" i="78" s="1"/>
  <c r="L24" i="78" s="1"/>
  <c r="M24" i="78" s="1"/>
  <c r="R16" i="80"/>
  <c r="S16" i="80" s="1"/>
  <c r="T16" i="80" s="1"/>
  <c r="U16" i="80" s="1"/>
  <c r="V16" i="80" s="1"/>
  <c r="R19" i="80"/>
  <c r="S19" i="80" s="1"/>
  <c r="T19" i="80" s="1"/>
  <c r="U19" i="80" s="1"/>
  <c r="V19" i="80" s="1"/>
  <c r="R11" i="81"/>
  <c r="S11" i="81" s="1"/>
  <c r="T11" i="81" s="1"/>
  <c r="U11" i="81" s="1"/>
  <c r="V11" i="81" s="1"/>
  <c r="W11" i="81" s="1"/>
  <c r="X11" i="81" s="1"/>
  <c r="Y11" i="81" s="1"/>
  <c r="Z11" i="81" s="1"/>
  <c r="AA11" i="81" s="1"/>
  <c r="AB11" i="81" s="1"/>
  <c r="AC11" i="81" s="1"/>
  <c r="AD11" i="81" s="1"/>
  <c r="AE11" i="81" s="1"/>
  <c r="AF11" i="81" s="1"/>
  <c r="AG11" i="81" s="1"/>
  <c r="AH11" i="81" s="1"/>
  <c r="AI11" i="81" s="1"/>
  <c r="AJ11" i="81" s="1"/>
  <c r="AK11" i="81" s="1"/>
  <c r="AL11" i="81" s="1"/>
  <c r="AM11" i="81" s="1"/>
  <c r="AN11" i="81" s="1"/>
  <c r="AO11" i="81" s="1"/>
  <c r="AP11" i="81" s="1"/>
  <c r="AQ11" i="81" s="1"/>
  <c r="AR11" i="81" s="1"/>
  <c r="AS11" i="81" s="1"/>
  <c r="AT11" i="81" s="1"/>
  <c r="AU11" i="81" s="1"/>
  <c r="AV11" i="81" s="1"/>
  <c r="AW11" i="81" s="1"/>
  <c r="AX11" i="81" s="1"/>
  <c r="AY11" i="81" s="1"/>
  <c r="AZ11" i="81" s="1"/>
  <c r="BA11" i="81" s="1"/>
  <c r="BB11" i="81" s="1"/>
  <c r="BC11" i="81" s="1"/>
  <c r="BD11" i="81" s="1"/>
  <c r="BE11" i="81" s="1"/>
  <c r="BF11" i="81" s="1"/>
  <c r="BG11" i="81" s="1"/>
  <c r="BH11" i="81" s="1"/>
  <c r="BI11" i="81" s="1"/>
  <c r="BJ11" i="81" s="1"/>
  <c r="BK11" i="81" s="1"/>
  <c r="BL11" i="81" s="1"/>
  <c r="BM11" i="81" s="1"/>
  <c r="BN11" i="81" s="1"/>
  <c r="BO11" i="81" s="1"/>
  <c r="BP11" i="81" s="1"/>
  <c r="BQ11" i="81" s="1"/>
  <c r="BR11" i="81" s="1"/>
  <c r="BS11" i="81" s="1"/>
  <c r="BT11" i="81" s="1"/>
  <c r="BU11" i="81" s="1"/>
  <c r="BV11" i="81" s="1"/>
  <c r="BW11" i="81" s="1"/>
  <c r="BX11" i="81" s="1"/>
  <c r="BY11" i="81" s="1"/>
  <c r="BZ11" i="81" s="1"/>
  <c r="CA11" i="81" s="1"/>
  <c r="CB11" i="81" s="1"/>
  <c r="CC11" i="81" s="1"/>
  <c r="CD11" i="81" s="1"/>
  <c r="CE11" i="81" s="1"/>
  <c r="CF11" i="81" s="1"/>
  <c r="CG11" i="81" s="1"/>
  <c r="CH11" i="81" s="1"/>
  <c r="CI11" i="81" s="1"/>
  <c r="CJ11" i="81" s="1"/>
  <c r="CK11" i="81" s="1"/>
  <c r="CL11" i="81" s="1"/>
  <c r="CM11" i="81" s="1"/>
  <c r="CN11" i="81" s="1"/>
  <c r="CO11" i="81" s="1"/>
  <c r="CP11" i="81" s="1"/>
  <c r="CQ11" i="81" s="1"/>
  <c r="CR11" i="81" s="1"/>
  <c r="CS11" i="81" s="1"/>
  <c r="CT11" i="81" s="1"/>
  <c r="CU11" i="81" s="1"/>
  <c r="CV11" i="81" s="1"/>
  <c r="CW11" i="81" s="1"/>
  <c r="CX11" i="81" s="1"/>
  <c r="CY11" i="81" s="1"/>
  <c r="CZ11" i="81" s="1"/>
  <c r="DA11" i="81" s="1"/>
  <c r="DB11" i="81" s="1"/>
  <c r="DC11" i="81" s="1"/>
  <c r="DD11" i="81" s="1"/>
  <c r="DE11" i="81" s="1"/>
  <c r="DF11" i="81" s="1"/>
  <c r="DG11" i="81" s="1"/>
  <c r="DH11" i="81" s="1"/>
  <c r="DI11" i="81" s="1"/>
  <c r="DJ11" i="81" s="1"/>
  <c r="DK11" i="81" s="1"/>
  <c r="DL11" i="81" s="1"/>
  <c r="DM11" i="81" s="1"/>
  <c r="DN11" i="81" s="1"/>
  <c r="DO11" i="81" s="1"/>
  <c r="DP11" i="81" s="1"/>
  <c r="DQ11" i="81" s="1"/>
  <c r="DR11" i="81" s="1"/>
  <c r="DS11" i="81" s="1"/>
  <c r="DT11" i="81" s="1"/>
  <c r="DU11" i="81" s="1"/>
  <c r="DV11" i="81" s="1"/>
  <c r="DW11" i="81" s="1"/>
  <c r="DX11" i="81" s="1"/>
  <c r="DY11" i="81" s="1"/>
  <c r="DZ11" i="81" s="1"/>
  <c r="EA11" i="81" s="1"/>
  <c r="EB11" i="81" s="1"/>
  <c r="EC11" i="81" s="1"/>
  <c r="ED11" i="81" s="1"/>
  <c r="EE11" i="81" s="1"/>
  <c r="EF11" i="81" s="1"/>
  <c r="EG11" i="81" s="1"/>
  <c r="EH11" i="81" s="1"/>
  <c r="EI11" i="81" s="1"/>
  <c r="EJ11" i="81" s="1"/>
  <c r="EK11" i="81" s="1"/>
  <c r="EL11" i="81" s="1"/>
  <c r="EM11" i="81" s="1"/>
  <c r="EN11" i="81" s="1"/>
  <c r="EO11" i="81" s="1"/>
  <c r="EP11" i="81" s="1"/>
  <c r="EQ11" i="81" s="1"/>
  <c r="ER11" i="81" s="1"/>
  <c r="ES11" i="81" s="1"/>
  <c r="ET11" i="81" s="1"/>
  <c r="EU11" i="81" s="1"/>
  <c r="EV11" i="81" s="1"/>
  <c r="EW11" i="81" s="1"/>
  <c r="EX11" i="81" s="1"/>
  <c r="EY11" i="81" s="1"/>
  <c r="EZ11" i="81" s="1"/>
  <c r="FA11" i="81" s="1"/>
  <c r="FB11" i="81" s="1"/>
  <c r="FC11" i="81" s="1"/>
  <c r="FD11" i="81" s="1"/>
  <c r="FE11" i="81" s="1"/>
  <c r="FF11" i="81" s="1"/>
  <c r="FG11" i="81" s="1"/>
  <c r="FH11" i="81" s="1"/>
  <c r="FI11" i="81" s="1"/>
  <c r="FJ11" i="81" s="1"/>
  <c r="FK11" i="81" s="1"/>
  <c r="FL11" i="81" s="1"/>
  <c r="FM11" i="81" s="1"/>
  <c r="FN11" i="81" s="1"/>
  <c r="FO11" i="81" s="1"/>
  <c r="FP11" i="81" s="1"/>
  <c r="FQ11" i="81" s="1"/>
  <c r="FR11" i="81" s="1"/>
  <c r="FS11" i="81" s="1"/>
  <c r="FT11" i="81" s="1"/>
  <c r="FU11" i="81" s="1"/>
  <c r="FV11" i="81" s="1"/>
  <c r="FW11" i="81" s="1"/>
  <c r="FX11" i="81" s="1"/>
  <c r="FY11" i="81" s="1"/>
  <c r="FZ11" i="81" s="1"/>
  <c r="GA11" i="81" s="1"/>
  <c r="GB11" i="81" s="1"/>
  <c r="GC11" i="81" s="1"/>
  <c r="GD11" i="81" s="1"/>
  <c r="GE11" i="81" s="1"/>
  <c r="GF11" i="81" s="1"/>
  <c r="GG11" i="81" s="1"/>
  <c r="GH11" i="81" s="1"/>
  <c r="GI11" i="81" s="1"/>
  <c r="GJ11" i="81" s="1"/>
  <c r="GK11" i="81" s="1"/>
  <c r="GL11" i="81" s="1"/>
  <c r="GM11" i="81" s="1"/>
  <c r="GN11" i="81" s="1"/>
  <c r="GO11" i="81" s="1"/>
  <c r="GP11" i="81" s="1"/>
  <c r="GQ11" i="81" s="1"/>
  <c r="GR11" i="81" s="1"/>
  <c r="GS11" i="81" s="1"/>
  <c r="GT11" i="81" s="1"/>
  <c r="GU11" i="81" s="1"/>
  <c r="GV11" i="81" s="1"/>
  <c r="GW11" i="81" s="1"/>
  <c r="GX11" i="81" s="1"/>
  <c r="GY11" i="81" s="1"/>
  <c r="GZ11" i="81" s="1"/>
  <c r="HA11" i="81" s="1"/>
  <c r="HB11" i="81" s="1"/>
  <c r="HC11" i="81" s="1"/>
  <c r="HD11" i="81" s="1"/>
  <c r="HE11" i="81" s="1"/>
  <c r="HF11" i="81" s="1"/>
  <c r="HG11" i="81" s="1"/>
  <c r="HH11" i="81" s="1"/>
  <c r="HI11" i="81" s="1"/>
  <c r="I13" i="78"/>
  <c r="J13" i="78" s="1"/>
  <c r="K13" i="78" s="1"/>
  <c r="L13" i="78" s="1"/>
  <c r="M13" i="78" s="1"/>
  <c r="R10" i="81"/>
  <c r="S10" i="81" s="1"/>
  <c r="T10" i="81" s="1"/>
  <c r="U10" i="81" s="1"/>
  <c r="V10" i="81" s="1"/>
  <c r="R9" i="81"/>
  <c r="S9" i="81" s="1"/>
  <c r="T9" i="81" s="1"/>
  <c r="U9" i="81" s="1"/>
  <c r="V9" i="81" s="1"/>
  <c r="I23" i="78"/>
  <c r="J23" i="78" s="1"/>
  <c r="K23" i="78" s="1"/>
  <c r="L23" i="78" s="1"/>
  <c r="M23" i="78" s="1"/>
  <c r="R18" i="80"/>
  <c r="I15" i="81"/>
  <c r="J15" i="81" s="1"/>
  <c r="K15" i="81" s="1"/>
  <c r="L15" i="81" s="1"/>
  <c r="M15" i="81" s="1"/>
  <c r="W12" i="81"/>
  <c r="X12" i="81" s="1"/>
  <c r="Y12" i="81" s="1"/>
  <c r="Z12" i="81" s="1"/>
  <c r="AA12" i="81" s="1"/>
  <c r="AB12" i="81" s="1"/>
  <c r="AC12" i="81" s="1"/>
  <c r="AD12" i="81" s="1"/>
  <c r="AE12" i="81" s="1"/>
  <c r="AF12" i="81" s="1"/>
  <c r="AG12" i="81" s="1"/>
  <c r="AH12" i="81" s="1"/>
  <c r="AI12" i="81" s="1"/>
  <c r="AJ12" i="81" s="1"/>
  <c r="AK12" i="81" s="1"/>
  <c r="AL12" i="81" s="1"/>
  <c r="AM12" i="81" s="1"/>
  <c r="AN12" i="81" s="1"/>
  <c r="AO12" i="81" s="1"/>
  <c r="AP12" i="81" s="1"/>
  <c r="AQ12" i="81" s="1"/>
  <c r="AR12" i="81" s="1"/>
  <c r="AS12" i="81" s="1"/>
  <c r="AT12" i="81" s="1"/>
  <c r="AU12" i="81" s="1"/>
  <c r="AV12" i="81" s="1"/>
  <c r="AW12" i="81" s="1"/>
  <c r="AX12" i="81" s="1"/>
  <c r="AY12" i="81" s="1"/>
  <c r="AZ12" i="81" s="1"/>
  <c r="BA12" i="81" s="1"/>
  <c r="BB12" i="81" s="1"/>
  <c r="BC12" i="81" s="1"/>
  <c r="BD12" i="81" s="1"/>
  <c r="BE12" i="81" s="1"/>
  <c r="BF12" i="81" s="1"/>
  <c r="BG12" i="81" s="1"/>
  <c r="BH12" i="81" s="1"/>
  <c r="BI12" i="81" s="1"/>
  <c r="BJ12" i="81" s="1"/>
  <c r="BK12" i="81" s="1"/>
  <c r="BL12" i="81" s="1"/>
  <c r="BM12" i="81" s="1"/>
  <c r="BN12" i="81" s="1"/>
  <c r="BO12" i="81" s="1"/>
  <c r="BP12" i="81" s="1"/>
  <c r="BQ12" i="81" s="1"/>
  <c r="BR12" i="81" s="1"/>
  <c r="BS12" i="81" s="1"/>
  <c r="BT12" i="81" s="1"/>
  <c r="BU12" i="81" s="1"/>
  <c r="BV12" i="81" s="1"/>
  <c r="BW12" i="81" s="1"/>
  <c r="BX12" i="81" s="1"/>
  <c r="BY12" i="81" s="1"/>
  <c r="BZ12" i="81" s="1"/>
  <c r="CA12" i="81" s="1"/>
  <c r="CB12" i="81" s="1"/>
  <c r="CC12" i="81" s="1"/>
  <c r="CD12" i="81" s="1"/>
  <c r="CE12" i="81" s="1"/>
  <c r="CF12" i="81" s="1"/>
  <c r="CG12" i="81" s="1"/>
  <c r="CH12" i="81" s="1"/>
  <c r="CI12" i="81" s="1"/>
  <c r="CJ12" i="81" s="1"/>
  <c r="CK12" i="81" s="1"/>
  <c r="CL12" i="81" s="1"/>
  <c r="CM12" i="81" s="1"/>
  <c r="CN12" i="81" s="1"/>
  <c r="CO12" i="81" s="1"/>
  <c r="CP12" i="81" s="1"/>
  <c r="CQ12" i="81" s="1"/>
  <c r="CR12" i="81" s="1"/>
  <c r="CS12" i="81" s="1"/>
  <c r="CT12" i="81" s="1"/>
  <c r="CU12" i="81" s="1"/>
  <c r="CV12" i="81" s="1"/>
  <c r="CW12" i="81" s="1"/>
  <c r="CX12" i="81" s="1"/>
  <c r="CY12" i="81" s="1"/>
  <c r="CZ12" i="81" s="1"/>
  <c r="DA12" i="81" s="1"/>
  <c r="DB12" i="81" s="1"/>
  <c r="DC12" i="81" s="1"/>
  <c r="DD12" i="81" s="1"/>
  <c r="DE12" i="81" s="1"/>
  <c r="DF12" i="81" s="1"/>
  <c r="DG12" i="81" s="1"/>
  <c r="DH12" i="81" s="1"/>
  <c r="DI12" i="81" s="1"/>
  <c r="DJ12" i="81" s="1"/>
  <c r="DK12" i="81" s="1"/>
  <c r="DL12" i="81" s="1"/>
  <c r="DM12" i="81" s="1"/>
  <c r="DN12" i="81" s="1"/>
  <c r="DO12" i="81" s="1"/>
  <c r="DP12" i="81" s="1"/>
  <c r="DQ12" i="81" s="1"/>
  <c r="DR12" i="81" s="1"/>
  <c r="DS12" i="81" s="1"/>
  <c r="DT12" i="81" s="1"/>
  <c r="DU12" i="81" s="1"/>
  <c r="DV12" i="81" s="1"/>
  <c r="DW12" i="81" s="1"/>
  <c r="DX12" i="81" s="1"/>
  <c r="DY12" i="81" s="1"/>
  <c r="DZ12" i="81" s="1"/>
  <c r="EA12" i="81" s="1"/>
  <c r="EB12" i="81" s="1"/>
  <c r="EC12" i="81" s="1"/>
  <c r="ED12" i="81" s="1"/>
  <c r="EE12" i="81" s="1"/>
  <c r="EF12" i="81" s="1"/>
  <c r="EG12" i="81" s="1"/>
  <c r="EH12" i="81" s="1"/>
  <c r="EI12" i="81" s="1"/>
  <c r="EJ12" i="81" s="1"/>
  <c r="EK12" i="81" s="1"/>
  <c r="EL12" i="81" s="1"/>
  <c r="EM12" i="81" s="1"/>
  <c r="EN12" i="81" s="1"/>
  <c r="EO12" i="81" s="1"/>
  <c r="EP12" i="81" s="1"/>
  <c r="EQ12" i="81" s="1"/>
  <c r="ER12" i="81" s="1"/>
  <c r="ES12" i="81" s="1"/>
  <c r="ET12" i="81" s="1"/>
  <c r="EU12" i="81" s="1"/>
  <c r="EV12" i="81" s="1"/>
  <c r="EW12" i="81" s="1"/>
  <c r="EX12" i="81" s="1"/>
  <c r="EY12" i="81" s="1"/>
  <c r="EZ12" i="81" s="1"/>
  <c r="FA12" i="81" s="1"/>
  <c r="FB12" i="81" s="1"/>
  <c r="FC12" i="81" s="1"/>
  <c r="FD12" i="81" s="1"/>
  <c r="FE12" i="81" s="1"/>
  <c r="FF12" i="81" s="1"/>
  <c r="FG12" i="81" s="1"/>
  <c r="FH12" i="81" s="1"/>
  <c r="FI12" i="81" s="1"/>
  <c r="FJ12" i="81" s="1"/>
  <c r="FK12" i="81" s="1"/>
  <c r="FL12" i="81" s="1"/>
  <c r="FM12" i="81" s="1"/>
  <c r="FN12" i="81" s="1"/>
  <c r="FO12" i="81" s="1"/>
  <c r="FP12" i="81" s="1"/>
  <c r="FQ12" i="81" s="1"/>
  <c r="FR12" i="81" s="1"/>
  <c r="FS12" i="81" s="1"/>
  <c r="FT12" i="81" s="1"/>
  <c r="FU12" i="81" s="1"/>
  <c r="FV12" i="81" s="1"/>
  <c r="FW12" i="81" s="1"/>
  <c r="FX12" i="81" s="1"/>
  <c r="FY12" i="81" s="1"/>
  <c r="FZ12" i="81" s="1"/>
  <c r="GA12" i="81" s="1"/>
  <c r="GB12" i="81" s="1"/>
  <c r="GC12" i="81" s="1"/>
  <c r="GD12" i="81" s="1"/>
  <c r="GE12" i="81" s="1"/>
  <c r="GF12" i="81" s="1"/>
  <c r="GG12" i="81" s="1"/>
  <c r="GH12" i="81" s="1"/>
  <c r="GI12" i="81" s="1"/>
  <c r="GJ12" i="81" s="1"/>
  <c r="GK12" i="81" s="1"/>
  <c r="GL12" i="81" s="1"/>
  <c r="GM12" i="81" s="1"/>
  <c r="GN12" i="81" s="1"/>
  <c r="GO12" i="81" s="1"/>
  <c r="GP12" i="81" s="1"/>
  <c r="GQ12" i="81" s="1"/>
  <c r="GR12" i="81" s="1"/>
  <c r="GS12" i="81" s="1"/>
  <c r="GT12" i="81" s="1"/>
  <c r="GU12" i="81" s="1"/>
  <c r="GV12" i="81" s="1"/>
  <c r="GW12" i="81" s="1"/>
  <c r="GX12" i="81" s="1"/>
  <c r="GY12" i="81" s="1"/>
  <c r="GZ12" i="81" s="1"/>
  <c r="HA12" i="81" s="1"/>
  <c r="HB12" i="81" s="1"/>
  <c r="HC12" i="81" s="1"/>
  <c r="HD12" i="81" s="1"/>
  <c r="HE12" i="81" s="1"/>
  <c r="HF12" i="81" s="1"/>
  <c r="HG12" i="81" s="1"/>
  <c r="HH12" i="81" s="1"/>
  <c r="HI12" i="81" s="1"/>
  <c r="R22" i="81"/>
  <c r="I22" i="81"/>
  <c r="J22" i="81" s="1"/>
  <c r="K22" i="81" s="1"/>
  <c r="L22" i="81" s="1"/>
  <c r="M22" i="81" s="1"/>
  <c r="R17" i="81"/>
  <c r="R18" i="81"/>
  <c r="I18" i="81"/>
  <c r="J18" i="81" s="1"/>
  <c r="K18" i="81" s="1"/>
  <c r="L18" i="81" s="1"/>
  <c r="M18" i="81" s="1"/>
  <c r="R23" i="81"/>
  <c r="R20" i="81"/>
  <c r="R19" i="81"/>
  <c r="R25" i="80"/>
  <c r="R12" i="80"/>
  <c r="R20" i="80"/>
  <c r="R13" i="80"/>
  <c r="R15" i="80"/>
  <c r="R11" i="80"/>
  <c r="R24" i="80"/>
  <c r="I17" i="80"/>
  <c r="J17" i="80" s="1"/>
  <c r="K17" i="80" s="1"/>
  <c r="L17" i="80" s="1"/>
  <c r="M17" i="80" s="1"/>
  <c r="R17" i="80"/>
  <c r="W9" i="78"/>
  <c r="X9" i="78" s="1"/>
  <c r="Y9" i="78" s="1"/>
  <c r="Z9" i="78" s="1"/>
  <c r="AA9" i="78" s="1"/>
  <c r="AB9" i="78" s="1"/>
  <c r="AC9" i="78" s="1"/>
  <c r="AD9" i="78" s="1"/>
  <c r="AE9" i="78" s="1"/>
  <c r="AF9" i="78" s="1"/>
  <c r="AG9" i="78" s="1"/>
  <c r="AH9" i="78" s="1"/>
  <c r="AI9" i="78" s="1"/>
  <c r="AJ9" i="78" s="1"/>
  <c r="AK9" i="78" s="1"/>
  <c r="AL9" i="78" s="1"/>
  <c r="AM9" i="78" s="1"/>
  <c r="AN9" i="78" s="1"/>
  <c r="AO9" i="78" s="1"/>
  <c r="AP9" i="78" s="1"/>
  <c r="AQ9" i="78" s="1"/>
  <c r="AR9" i="78" s="1"/>
  <c r="AS9" i="78" s="1"/>
  <c r="AT9" i="78" s="1"/>
  <c r="AU9" i="78" s="1"/>
  <c r="AV9" i="78" s="1"/>
  <c r="AW9" i="78" s="1"/>
  <c r="AX9" i="78" s="1"/>
  <c r="AY9" i="78" s="1"/>
  <c r="AZ9" i="78" s="1"/>
  <c r="BA9" i="78" s="1"/>
  <c r="BB9" i="78" s="1"/>
  <c r="BC9" i="78" s="1"/>
  <c r="BD9" i="78" s="1"/>
  <c r="BE9" i="78" s="1"/>
  <c r="BF9" i="78" s="1"/>
  <c r="BG9" i="78" s="1"/>
  <c r="BH9" i="78" s="1"/>
  <c r="BI9" i="78" s="1"/>
  <c r="BJ9" i="78" s="1"/>
  <c r="BK9" i="78" s="1"/>
  <c r="BL9" i="78" s="1"/>
  <c r="BM9" i="78" s="1"/>
  <c r="BN9" i="78" s="1"/>
  <c r="BO9" i="78" s="1"/>
  <c r="BP9" i="78" s="1"/>
  <c r="BQ9" i="78" s="1"/>
  <c r="BR9" i="78" s="1"/>
  <c r="BS9" i="78" s="1"/>
  <c r="BT9" i="78" s="1"/>
  <c r="BU9" i="78" s="1"/>
  <c r="BV9" i="78" s="1"/>
  <c r="BW9" i="78" s="1"/>
  <c r="BX9" i="78" s="1"/>
  <c r="BY9" i="78" s="1"/>
  <c r="BZ9" i="78" s="1"/>
  <c r="CA9" i="78" s="1"/>
  <c r="CB9" i="78" s="1"/>
  <c r="CC9" i="78" s="1"/>
  <c r="CD9" i="78" s="1"/>
  <c r="CE9" i="78" s="1"/>
  <c r="CF9" i="78" s="1"/>
  <c r="CG9" i="78" s="1"/>
  <c r="CH9" i="78" s="1"/>
  <c r="CI9" i="78" s="1"/>
  <c r="CJ9" i="78" s="1"/>
  <c r="CK9" i="78" s="1"/>
  <c r="CL9" i="78" s="1"/>
  <c r="CM9" i="78" s="1"/>
  <c r="CN9" i="78" s="1"/>
  <c r="CO9" i="78" s="1"/>
  <c r="CP9" i="78" s="1"/>
  <c r="CQ9" i="78" s="1"/>
  <c r="CR9" i="78" s="1"/>
  <c r="CS9" i="78" s="1"/>
  <c r="CT9" i="78" s="1"/>
  <c r="CU9" i="78" s="1"/>
  <c r="CV9" i="78" s="1"/>
  <c r="CW9" i="78" s="1"/>
  <c r="CX9" i="78" s="1"/>
  <c r="CY9" i="78" s="1"/>
  <c r="CZ9" i="78" s="1"/>
  <c r="DA9" i="78" s="1"/>
  <c r="DB9" i="78" s="1"/>
  <c r="DC9" i="78" s="1"/>
  <c r="DD9" i="78" s="1"/>
  <c r="DE9" i="78" s="1"/>
  <c r="DF9" i="78" s="1"/>
  <c r="DG9" i="78" s="1"/>
  <c r="DH9" i="78" s="1"/>
  <c r="DI9" i="78" s="1"/>
  <c r="DJ9" i="78" s="1"/>
  <c r="DK9" i="78" s="1"/>
  <c r="DL9" i="78" s="1"/>
  <c r="DM9" i="78" s="1"/>
  <c r="DN9" i="78" s="1"/>
  <c r="DO9" i="78" s="1"/>
  <c r="DP9" i="78" s="1"/>
  <c r="DQ9" i="78" s="1"/>
  <c r="DR9" i="78" s="1"/>
  <c r="DS9" i="78" s="1"/>
  <c r="DT9" i="78" s="1"/>
  <c r="DU9" i="78" s="1"/>
  <c r="DV9" i="78" s="1"/>
  <c r="DW9" i="78" s="1"/>
  <c r="DX9" i="78" s="1"/>
  <c r="DY9" i="78" s="1"/>
  <c r="DZ9" i="78" s="1"/>
  <c r="EA9" i="78" s="1"/>
  <c r="EB9" i="78" s="1"/>
  <c r="EC9" i="78" s="1"/>
  <c r="ED9" i="78" s="1"/>
  <c r="EE9" i="78" s="1"/>
  <c r="EF9" i="78" s="1"/>
  <c r="EG9" i="78" s="1"/>
  <c r="EH9" i="78" s="1"/>
  <c r="EI9" i="78" s="1"/>
  <c r="EJ9" i="78" s="1"/>
  <c r="EK9" i="78" s="1"/>
  <c r="EL9" i="78" s="1"/>
  <c r="EM9" i="78" s="1"/>
  <c r="EN9" i="78" s="1"/>
  <c r="EO9" i="78" s="1"/>
  <c r="EP9" i="78" s="1"/>
  <c r="EQ9" i="78" s="1"/>
  <c r="ER9" i="78" s="1"/>
  <c r="ES9" i="78" s="1"/>
  <c r="ET9" i="78" s="1"/>
  <c r="EU9" i="78" s="1"/>
  <c r="EV9" i="78" s="1"/>
  <c r="EW9" i="78" s="1"/>
  <c r="EX9" i="78" s="1"/>
  <c r="EY9" i="78" s="1"/>
  <c r="EZ9" i="78" s="1"/>
  <c r="FA9" i="78" s="1"/>
  <c r="FB9" i="78" s="1"/>
  <c r="FC9" i="78" s="1"/>
  <c r="FD9" i="78" s="1"/>
  <c r="FE9" i="78" s="1"/>
  <c r="FF9" i="78" s="1"/>
  <c r="FG9" i="78" s="1"/>
  <c r="FH9" i="78" s="1"/>
  <c r="FI9" i="78" s="1"/>
  <c r="FJ9" i="78" s="1"/>
  <c r="FK9" i="78" s="1"/>
  <c r="FL9" i="78" s="1"/>
  <c r="FM9" i="78" s="1"/>
  <c r="FN9" i="78" s="1"/>
  <c r="FO9" i="78" s="1"/>
  <c r="FP9" i="78" s="1"/>
  <c r="FQ9" i="78" s="1"/>
  <c r="FR9" i="78" s="1"/>
  <c r="FS9" i="78" s="1"/>
  <c r="FT9" i="78" s="1"/>
  <c r="FU9" i="78" s="1"/>
  <c r="FV9" i="78" s="1"/>
  <c r="FW9" i="78" s="1"/>
  <c r="FX9" i="78" s="1"/>
  <c r="FY9" i="78" s="1"/>
  <c r="FZ9" i="78" s="1"/>
  <c r="GA9" i="78" s="1"/>
  <c r="GB9" i="78" s="1"/>
  <c r="GC9" i="78" s="1"/>
  <c r="GD9" i="78" s="1"/>
  <c r="GE9" i="78" s="1"/>
  <c r="GF9" i="78" s="1"/>
  <c r="GG9" i="78" s="1"/>
  <c r="GH9" i="78" s="1"/>
  <c r="GI9" i="78" s="1"/>
  <c r="GJ9" i="78" s="1"/>
  <c r="GK9" i="78" s="1"/>
  <c r="GL9" i="78" s="1"/>
  <c r="GM9" i="78" s="1"/>
  <c r="GN9" i="78" s="1"/>
  <c r="GO9" i="78" s="1"/>
  <c r="GP9" i="78" s="1"/>
  <c r="GQ9" i="78" s="1"/>
  <c r="GR9" i="78" s="1"/>
  <c r="GS9" i="78" s="1"/>
  <c r="GT9" i="78" s="1"/>
  <c r="GU9" i="78" s="1"/>
  <c r="GV9" i="78" s="1"/>
  <c r="GW9" i="78" s="1"/>
  <c r="GX9" i="78" s="1"/>
  <c r="GY9" i="78" s="1"/>
  <c r="GZ9" i="78" s="1"/>
  <c r="HA9" i="78" s="1"/>
  <c r="HB9" i="78" s="1"/>
  <c r="HC9" i="78" s="1"/>
  <c r="HD9" i="78" s="1"/>
  <c r="HE9" i="78" s="1"/>
  <c r="HF9" i="78" s="1"/>
  <c r="HG9" i="78" s="1"/>
  <c r="HH9" i="78" s="1"/>
  <c r="HI9" i="78" s="1"/>
  <c r="W20" i="78"/>
  <c r="X20" i="78" s="1"/>
  <c r="Y20" i="78" s="1"/>
  <c r="Z20" i="78" s="1"/>
  <c r="AA20" i="78" s="1"/>
  <c r="AB20" i="78" s="1"/>
  <c r="AC20" i="78" s="1"/>
  <c r="AD20" i="78" s="1"/>
  <c r="AE20" i="78" s="1"/>
  <c r="AF20" i="78" s="1"/>
  <c r="AG20" i="78" s="1"/>
  <c r="AH20" i="78" s="1"/>
  <c r="AI20" i="78" s="1"/>
  <c r="AJ20" i="78" s="1"/>
  <c r="AK20" i="78" s="1"/>
  <c r="AL20" i="78" s="1"/>
  <c r="AM20" i="78" s="1"/>
  <c r="AN20" i="78" s="1"/>
  <c r="AO20" i="78" s="1"/>
  <c r="AP20" i="78" s="1"/>
  <c r="AQ20" i="78" s="1"/>
  <c r="AR20" i="78" s="1"/>
  <c r="AS20" i="78" s="1"/>
  <c r="AT20" i="78" s="1"/>
  <c r="AU20" i="78" s="1"/>
  <c r="AV20" i="78" s="1"/>
  <c r="AW20" i="78" s="1"/>
  <c r="AX20" i="78" s="1"/>
  <c r="AY20" i="78" s="1"/>
  <c r="AZ20" i="78" s="1"/>
  <c r="BA20" i="78" s="1"/>
  <c r="BB20" i="78" s="1"/>
  <c r="BC20" i="78" s="1"/>
  <c r="BD20" i="78" s="1"/>
  <c r="BE20" i="78" s="1"/>
  <c r="BF20" i="78" s="1"/>
  <c r="BG20" i="78" s="1"/>
  <c r="BH20" i="78" s="1"/>
  <c r="BI20" i="78" s="1"/>
  <c r="BJ20" i="78" s="1"/>
  <c r="BK20" i="78" s="1"/>
  <c r="BL20" i="78" s="1"/>
  <c r="BM20" i="78" s="1"/>
  <c r="BN20" i="78" s="1"/>
  <c r="BO20" i="78" s="1"/>
  <c r="BP20" i="78" s="1"/>
  <c r="BQ20" i="78" s="1"/>
  <c r="BR20" i="78" s="1"/>
  <c r="BS20" i="78" s="1"/>
  <c r="BT20" i="78" s="1"/>
  <c r="BU20" i="78" s="1"/>
  <c r="BV20" i="78" s="1"/>
  <c r="BW20" i="78" s="1"/>
  <c r="BX20" i="78" s="1"/>
  <c r="BY20" i="78" s="1"/>
  <c r="BZ20" i="78" s="1"/>
  <c r="CA20" i="78" s="1"/>
  <c r="CB20" i="78" s="1"/>
  <c r="CC20" i="78" s="1"/>
  <c r="CD20" i="78" s="1"/>
  <c r="CE20" i="78" s="1"/>
  <c r="CF20" i="78" s="1"/>
  <c r="CG20" i="78" s="1"/>
  <c r="CH20" i="78" s="1"/>
  <c r="CI20" i="78" s="1"/>
  <c r="CJ20" i="78" s="1"/>
  <c r="CK20" i="78" s="1"/>
  <c r="CL20" i="78" s="1"/>
  <c r="CM20" i="78" s="1"/>
  <c r="CN20" i="78" s="1"/>
  <c r="CO20" i="78" s="1"/>
  <c r="CP20" i="78" s="1"/>
  <c r="CQ20" i="78" s="1"/>
  <c r="CR20" i="78" s="1"/>
  <c r="CS20" i="78" s="1"/>
  <c r="CT20" i="78" s="1"/>
  <c r="CU20" i="78" s="1"/>
  <c r="CV20" i="78" s="1"/>
  <c r="CW20" i="78" s="1"/>
  <c r="CX20" i="78" s="1"/>
  <c r="CY20" i="78" s="1"/>
  <c r="CZ20" i="78" s="1"/>
  <c r="DA20" i="78" s="1"/>
  <c r="DB20" i="78" s="1"/>
  <c r="DC20" i="78" s="1"/>
  <c r="DD20" i="78" s="1"/>
  <c r="DE20" i="78" s="1"/>
  <c r="DF20" i="78" s="1"/>
  <c r="DG20" i="78" s="1"/>
  <c r="DH20" i="78" s="1"/>
  <c r="DI20" i="78" s="1"/>
  <c r="DJ20" i="78" s="1"/>
  <c r="DK20" i="78" s="1"/>
  <c r="DL20" i="78" s="1"/>
  <c r="DM20" i="78" s="1"/>
  <c r="DN20" i="78" s="1"/>
  <c r="DO20" i="78" s="1"/>
  <c r="DP20" i="78" s="1"/>
  <c r="DQ20" i="78" s="1"/>
  <c r="DR20" i="78" s="1"/>
  <c r="DS20" i="78" s="1"/>
  <c r="DT20" i="78" s="1"/>
  <c r="DU20" i="78" s="1"/>
  <c r="DV20" i="78" s="1"/>
  <c r="DW20" i="78" s="1"/>
  <c r="DX20" i="78" s="1"/>
  <c r="DY20" i="78" s="1"/>
  <c r="DZ20" i="78" s="1"/>
  <c r="EA20" i="78" s="1"/>
  <c r="EB20" i="78" s="1"/>
  <c r="EC20" i="78" s="1"/>
  <c r="ED20" i="78" s="1"/>
  <c r="EE20" i="78" s="1"/>
  <c r="EF20" i="78" s="1"/>
  <c r="EG20" i="78" s="1"/>
  <c r="EH20" i="78" s="1"/>
  <c r="EI20" i="78" s="1"/>
  <c r="EJ20" i="78" s="1"/>
  <c r="EK20" i="78" s="1"/>
  <c r="EL20" i="78" s="1"/>
  <c r="EM20" i="78" s="1"/>
  <c r="EN20" i="78" s="1"/>
  <c r="EO20" i="78" s="1"/>
  <c r="EP20" i="78" s="1"/>
  <c r="EQ20" i="78" s="1"/>
  <c r="ER20" i="78" s="1"/>
  <c r="ES20" i="78" s="1"/>
  <c r="ET20" i="78" s="1"/>
  <c r="EU20" i="78" s="1"/>
  <c r="EV20" i="78" s="1"/>
  <c r="EW20" i="78" s="1"/>
  <c r="EX20" i="78" s="1"/>
  <c r="EY20" i="78" s="1"/>
  <c r="EZ20" i="78" s="1"/>
  <c r="FA20" i="78" s="1"/>
  <c r="FB20" i="78" s="1"/>
  <c r="FC20" i="78" s="1"/>
  <c r="FD20" i="78" s="1"/>
  <c r="FE20" i="78" s="1"/>
  <c r="FF20" i="78" s="1"/>
  <c r="FG20" i="78" s="1"/>
  <c r="FH20" i="78" s="1"/>
  <c r="FI20" i="78" s="1"/>
  <c r="FJ20" i="78" s="1"/>
  <c r="FK20" i="78" s="1"/>
  <c r="FL20" i="78" s="1"/>
  <c r="FM20" i="78" s="1"/>
  <c r="FN20" i="78" s="1"/>
  <c r="FO20" i="78" s="1"/>
  <c r="FP20" i="78" s="1"/>
  <c r="FQ20" i="78" s="1"/>
  <c r="FR20" i="78" s="1"/>
  <c r="FS20" i="78" s="1"/>
  <c r="FT20" i="78" s="1"/>
  <c r="FU20" i="78" s="1"/>
  <c r="FV20" i="78" s="1"/>
  <c r="FW20" i="78" s="1"/>
  <c r="FX20" i="78" s="1"/>
  <c r="FY20" i="78" s="1"/>
  <c r="FZ20" i="78" s="1"/>
  <c r="GA20" i="78" s="1"/>
  <c r="GB20" i="78" s="1"/>
  <c r="GC20" i="78" s="1"/>
  <c r="GD20" i="78" s="1"/>
  <c r="GE20" i="78" s="1"/>
  <c r="GF20" i="78" s="1"/>
  <c r="GG20" i="78" s="1"/>
  <c r="GH20" i="78" s="1"/>
  <c r="GI20" i="78" s="1"/>
  <c r="GJ20" i="78" s="1"/>
  <c r="GK20" i="78" s="1"/>
  <c r="GL20" i="78" s="1"/>
  <c r="GM20" i="78" s="1"/>
  <c r="GN20" i="78" s="1"/>
  <c r="GO20" i="78" s="1"/>
  <c r="GP20" i="78" s="1"/>
  <c r="GQ20" i="78" s="1"/>
  <c r="GR20" i="78" s="1"/>
  <c r="GS20" i="78" s="1"/>
  <c r="GT20" i="78" s="1"/>
  <c r="GU20" i="78" s="1"/>
  <c r="GV20" i="78" s="1"/>
  <c r="GW20" i="78" s="1"/>
  <c r="GX20" i="78" s="1"/>
  <c r="GY20" i="78" s="1"/>
  <c r="GZ20" i="78" s="1"/>
  <c r="HA20" i="78" s="1"/>
  <c r="HB20" i="78" s="1"/>
  <c r="HC20" i="78" s="1"/>
  <c r="HD20" i="78" s="1"/>
  <c r="HE20" i="78" s="1"/>
  <c r="HF20" i="78" s="1"/>
  <c r="HG20" i="78" s="1"/>
  <c r="HH20" i="78" s="1"/>
  <c r="HI20" i="78" s="1"/>
  <c r="W24" i="81" l="1"/>
  <c r="X24" i="81" s="1"/>
  <c r="Y24" i="81" s="1"/>
  <c r="Z24" i="81" s="1"/>
  <c r="AA24" i="81" s="1"/>
  <c r="AB24" i="81" s="1"/>
  <c r="AC24" i="81" s="1"/>
  <c r="AD24" i="81" s="1"/>
  <c r="AE24" i="81" s="1"/>
  <c r="AF24" i="81" s="1"/>
  <c r="AG24" i="81" s="1"/>
  <c r="AH24" i="81" s="1"/>
  <c r="AI24" i="81" s="1"/>
  <c r="AJ24" i="81" s="1"/>
  <c r="AK24" i="81" s="1"/>
  <c r="AL24" i="81" s="1"/>
  <c r="AM24" i="81" s="1"/>
  <c r="AN24" i="81" s="1"/>
  <c r="AO24" i="81" s="1"/>
  <c r="AP24" i="81" s="1"/>
  <c r="AQ24" i="81" s="1"/>
  <c r="AR24" i="81" s="1"/>
  <c r="AS24" i="81" s="1"/>
  <c r="AT24" i="81" s="1"/>
  <c r="AU24" i="81" s="1"/>
  <c r="AV24" i="81" s="1"/>
  <c r="AW24" i="81" s="1"/>
  <c r="AX24" i="81" s="1"/>
  <c r="AY24" i="81" s="1"/>
  <c r="AZ24" i="81" s="1"/>
  <c r="BA24" i="81" s="1"/>
  <c r="BB24" i="81" s="1"/>
  <c r="BC24" i="81" s="1"/>
  <c r="BD24" i="81" s="1"/>
  <c r="BE24" i="81" s="1"/>
  <c r="BF24" i="81" s="1"/>
  <c r="BG24" i="81" s="1"/>
  <c r="BH24" i="81" s="1"/>
  <c r="BI24" i="81" s="1"/>
  <c r="BJ24" i="81" s="1"/>
  <c r="BK24" i="81" s="1"/>
  <c r="BL24" i="81" s="1"/>
  <c r="BM24" i="81" s="1"/>
  <c r="BN24" i="81" s="1"/>
  <c r="BO24" i="81" s="1"/>
  <c r="BP24" i="81" s="1"/>
  <c r="BQ24" i="81" s="1"/>
  <c r="BR24" i="81" s="1"/>
  <c r="BS24" i="81" s="1"/>
  <c r="BT24" i="81" s="1"/>
  <c r="BU24" i="81" s="1"/>
  <c r="BV24" i="81" s="1"/>
  <c r="BW24" i="81" s="1"/>
  <c r="BX24" i="81" s="1"/>
  <c r="BY24" i="81" s="1"/>
  <c r="BZ24" i="81" s="1"/>
  <c r="CA24" i="81" s="1"/>
  <c r="CB24" i="81" s="1"/>
  <c r="CC24" i="81" s="1"/>
  <c r="CD24" i="81" s="1"/>
  <c r="CE24" i="81" s="1"/>
  <c r="CF24" i="81" s="1"/>
  <c r="CG24" i="81" s="1"/>
  <c r="CH24" i="81" s="1"/>
  <c r="CI24" i="81" s="1"/>
  <c r="CJ24" i="81" s="1"/>
  <c r="CK24" i="81" s="1"/>
  <c r="CL24" i="81" s="1"/>
  <c r="CM24" i="81" s="1"/>
  <c r="CN24" i="81" s="1"/>
  <c r="CO24" i="81" s="1"/>
  <c r="CP24" i="81" s="1"/>
  <c r="CQ24" i="81" s="1"/>
  <c r="CR24" i="81" s="1"/>
  <c r="CS24" i="81" s="1"/>
  <c r="CT24" i="81" s="1"/>
  <c r="CU24" i="81" s="1"/>
  <c r="CV24" i="81" s="1"/>
  <c r="CW24" i="81" s="1"/>
  <c r="CX24" i="81" s="1"/>
  <c r="CY24" i="81" s="1"/>
  <c r="CZ24" i="81" s="1"/>
  <c r="DA24" i="81" s="1"/>
  <c r="DB24" i="81" s="1"/>
  <c r="DC24" i="81" s="1"/>
  <c r="DD24" i="81" s="1"/>
  <c r="DE24" i="81" s="1"/>
  <c r="DF24" i="81" s="1"/>
  <c r="DG24" i="81" s="1"/>
  <c r="DH24" i="81" s="1"/>
  <c r="DI24" i="81" s="1"/>
  <c r="DJ24" i="81" s="1"/>
  <c r="DK24" i="81" s="1"/>
  <c r="DL24" i="81" s="1"/>
  <c r="DM24" i="81" s="1"/>
  <c r="DN24" i="81" s="1"/>
  <c r="DO24" i="81" s="1"/>
  <c r="DP24" i="81" s="1"/>
  <c r="DQ24" i="81" s="1"/>
  <c r="DR24" i="81" s="1"/>
  <c r="DS24" i="81" s="1"/>
  <c r="DT24" i="81" s="1"/>
  <c r="DU24" i="81" s="1"/>
  <c r="DV24" i="81" s="1"/>
  <c r="DW24" i="81" s="1"/>
  <c r="DX24" i="81" s="1"/>
  <c r="DY24" i="81" s="1"/>
  <c r="DZ24" i="81" s="1"/>
  <c r="EA24" i="81" s="1"/>
  <c r="EB24" i="81" s="1"/>
  <c r="EC24" i="81" s="1"/>
  <c r="ED24" i="81" s="1"/>
  <c r="EE24" i="81" s="1"/>
  <c r="EF24" i="81" s="1"/>
  <c r="EG24" i="81" s="1"/>
  <c r="EH24" i="81" s="1"/>
  <c r="EI24" i="81" s="1"/>
  <c r="EJ24" i="81" s="1"/>
  <c r="EK24" i="81" s="1"/>
  <c r="EL24" i="81" s="1"/>
  <c r="EM24" i="81" s="1"/>
  <c r="EN24" i="81" s="1"/>
  <c r="EO24" i="81" s="1"/>
  <c r="EP24" i="81" s="1"/>
  <c r="EQ24" i="81" s="1"/>
  <c r="ER24" i="81" s="1"/>
  <c r="ES24" i="81" s="1"/>
  <c r="ET24" i="81" s="1"/>
  <c r="EU24" i="81" s="1"/>
  <c r="EV24" i="81" s="1"/>
  <c r="EW24" i="81" s="1"/>
  <c r="EX24" i="81" s="1"/>
  <c r="EY24" i="81" s="1"/>
  <c r="EZ24" i="81" s="1"/>
  <c r="FA24" i="81" s="1"/>
  <c r="FB24" i="81" s="1"/>
  <c r="FC24" i="81" s="1"/>
  <c r="FD24" i="81" s="1"/>
  <c r="FE24" i="81" s="1"/>
  <c r="FF24" i="81" s="1"/>
  <c r="FG24" i="81" s="1"/>
  <c r="FH24" i="81" s="1"/>
  <c r="FI24" i="81" s="1"/>
  <c r="FJ24" i="81" s="1"/>
  <c r="FK24" i="81" s="1"/>
  <c r="FL24" i="81" s="1"/>
  <c r="FM24" i="81" s="1"/>
  <c r="FN24" i="81" s="1"/>
  <c r="FO24" i="81" s="1"/>
  <c r="FP24" i="81" s="1"/>
  <c r="FQ24" i="81" s="1"/>
  <c r="FR24" i="81" s="1"/>
  <c r="FS24" i="81" s="1"/>
  <c r="FT24" i="81" s="1"/>
  <c r="FU24" i="81" s="1"/>
  <c r="FV24" i="81" s="1"/>
  <c r="FW24" i="81" s="1"/>
  <c r="FX24" i="81" s="1"/>
  <c r="FY24" i="81" s="1"/>
  <c r="FZ24" i="81" s="1"/>
  <c r="GA24" i="81" s="1"/>
  <c r="GB24" i="81" s="1"/>
  <c r="GC24" i="81" s="1"/>
  <c r="GD24" i="81" s="1"/>
  <c r="GE24" i="81" s="1"/>
  <c r="GF24" i="81" s="1"/>
  <c r="GG24" i="81" s="1"/>
  <c r="GH24" i="81" s="1"/>
  <c r="GI24" i="81" s="1"/>
  <c r="GJ24" i="81" s="1"/>
  <c r="GK24" i="81" s="1"/>
  <c r="GL24" i="81" s="1"/>
  <c r="GM24" i="81" s="1"/>
  <c r="GN24" i="81" s="1"/>
  <c r="GO24" i="81" s="1"/>
  <c r="GP24" i="81" s="1"/>
  <c r="GQ24" i="81" s="1"/>
  <c r="GR24" i="81" s="1"/>
  <c r="GS24" i="81" s="1"/>
  <c r="GT24" i="81" s="1"/>
  <c r="GU24" i="81" s="1"/>
  <c r="GV24" i="81" s="1"/>
  <c r="GW24" i="81" s="1"/>
  <c r="GX24" i="81" s="1"/>
  <c r="GY24" i="81" s="1"/>
  <c r="GZ24" i="81" s="1"/>
  <c r="HA24" i="81" s="1"/>
  <c r="HB24" i="81" s="1"/>
  <c r="HC24" i="81" s="1"/>
  <c r="HD24" i="81" s="1"/>
  <c r="HE24" i="81" s="1"/>
  <c r="HF24" i="81" s="1"/>
  <c r="HG24" i="81" s="1"/>
  <c r="HH24" i="81" s="1"/>
  <c r="HI24" i="81" s="1"/>
  <c r="W16" i="81"/>
  <c r="X21" i="78"/>
  <c r="Y21" i="78" s="1"/>
  <c r="Z21" i="78" s="1"/>
  <c r="AA21" i="78" s="1"/>
  <c r="AB21" i="78" s="1"/>
  <c r="AC21" i="78" s="1"/>
  <c r="AD21" i="78" s="1"/>
  <c r="AE21" i="78" s="1"/>
  <c r="AF21" i="78" s="1"/>
  <c r="AG21" i="78" s="1"/>
  <c r="AH21" i="78" s="1"/>
  <c r="AI21" i="78" s="1"/>
  <c r="AJ21" i="78" s="1"/>
  <c r="AK21" i="78" s="1"/>
  <c r="AL21" i="78" s="1"/>
  <c r="AM21" i="78" s="1"/>
  <c r="AN21" i="78" s="1"/>
  <c r="AO21" i="78" s="1"/>
  <c r="AP21" i="78" s="1"/>
  <c r="AQ21" i="78" s="1"/>
  <c r="AR21" i="78" s="1"/>
  <c r="AS21" i="78" s="1"/>
  <c r="AT21" i="78" s="1"/>
  <c r="AU21" i="78" s="1"/>
  <c r="AV21" i="78" s="1"/>
  <c r="AW21" i="78" s="1"/>
  <c r="AX21" i="78" s="1"/>
  <c r="AY21" i="78" s="1"/>
  <c r="AZ21" i="78" s="1"/>
  <c r="BA21" i="78" s="1"/>
  <c r="BB21" i="78" s="1"/>
  <c r="BC21" i="78" s="1"/>
  <c r="BD21" i="78" s="1"/>
  <c r="BE21" i="78" s="1"/>
  <c r="BF21" i="78" s="1"/>
  <c r="BG21" i="78" s="1"/>
  <c r="BH21" i="78" s="1"/>
  <c r="BI21" i="78" s="1"/>
  <c r="BJ21" i="78" s="1"/>
  <c r="BK21" i="78" s="1"/>
  <c r="BL21" i="78" s="1"/>
  <c r="BM21" i="78" s="1"/>
  <c r="BN21" i="78" s="1"/>
  <c r="BO21" i="78" s="1"/>
  <c r="BP21" i="78" s="1"/>
  <c r="BQ21" i="78" s="1"/>
  <c r="BR21" i="78" s="1"/>
  <c r="BS21" i="78" s="1"/>
  <c r="BT21" i="78" s="1"/>
  <c r="BU21" i="78" s="1"/>
  <c r="BV21" i="78" s="1"/>
  <c r="BW21" i="78" s="1"/>
  <c r="BX21" i="78" s="1"/>
  <c r="BY21" i="78" s="1"/>
  <c r="BZ21" i="78" s="1"/>
  <c r="CA21" i="78" s="1"/>
  <c r="CB21" i="78" s="1"/>
  <c r="CC21" i="78" s="1"/>
  <c r="CD21" i="78" s="1"/>
  <c r="CE21" i="78" s="1"/>
  <c r="CF21" i="78" s="1"/>
  <c r="CG21" i="78" s="1"/>
  <c r="CH21" i="78" s="1"/>
  <c r="CI21" i="78" s="1"/>
  <c r="CJ21" i="78" s="1"/>
  <c r="CK21" i="78" s="1"/>
  <c r="CL21" i="78" s="1"/>
  <c r="CM21" i="78" s="1"/>
  <c r="CN21" i="78" s="1"/>
  <c r="CO21" i="78" s="1"/>
  <c r="CP21" i="78" s="1"/>
  <c r="CQ21" i="78" s="1"/>
  <c r="CR21" i="78" s="1"/>
  <c r="CS21" i="78" s="1"/>
  <c r="CT21" i="78" s="1"/>
  <c r="CU21" i="78" s="1"/>
  <c r="CV21" i="78" s="1"/>
  <c r="CW21" i="78" s="1"/>
  <c r="CX21" i="78" s="1"/>
  <c r="CY21" i="78" s="1"/>
  <c r="CZ21" i="78" s="1"/>
  <c r="DA21" i="78" s="1"/>
  <c r="DB21" i="78" s="1"/>
  <c r="DC21" i="78" s="1"/>
  <c r="DD21" i="78" s="1"/>
  <c r="DE21" i="78" s="1"/>
  <c r="DF21" i="78" s="1"/>
  <c r="DG21" i="78" s="1"/>
  <c r="DH21" i="78" s="1"/>
  <c r="DI21" i="78" s="1"/>
  <c r="DJ21" i="78" s="1"/>
  <c r="DK21" i="78" s="1"/>
  <c r="DL21" i="78" s="1"/>
  <c r="DM21" i="78" s="1"/>
  <c r="DN21" i="78" s="1"/>
  <c r="DO21" i="78" s="1"/>
  <c r="DP21" i="78" s="1"/>
  <c r="DQ21" i="78" s="1"/>
  <c r="DR21" i="78" s="1"/>
  <c r="DS21" i="78" s="1"/>
  <c r="DT21" i="78" s="1"/>
  <c r="DU21" i="78" s="1"/>
  <c r="DV21" i="78" s="1"/>
  <c r="DW21" i="78" s="1"/>
  <c r="DX21" i="78" s="1"/>
  <c r="DY21" i="78" s="1"/>
  <c r="DZ21" i="78" s="1"/>
  <c r="EA21" i="78" s="1"/>
  <c r="EB21" i="78" s="1"/>
  <c r="EC21" i="78" s="1"/>
  <c r="ED21" i="78" s="1"/>
  <c r="EE21" i="78" s="1"/>
  <c r="EF21" i="78" s="1"/>
  <c r="EG21" i="78" s="1"/>
  <c r="EH21" i="78" s="1"/>
  <c r="EI21" i="78" s="1"/>
  <c r="EJ21" i="78" s="1"/>
  <c r="EK21" i="78" s="1"/>
  <c r="EL21" i="78" s="1"/>
  <c r="EM21" i="78" s="1"/>
  <c r="EN21" i="78" s="1"/>
  <c r="EO21" i="78" s="1"/>
  <c r="EP21" i="78" s="1"/>
  <c r="EQ21" i="78" s="1"/>
  <c r="ER21" i="78" s="1"/>
  <c r="ES21" i="78" s="1"/>
  <c r="ET21" i="78" s="1"/>
  <c r="EU21" i="78" s="1"/>
  <c r="EV21" i="78" s="1"/>
  <c r="EW21" i="78" s="1"/>
  <c r="EX21" i="78" s="1"/>
  <c r="EY21" i="78" s="1"/>
  <c r="EZ21" i="78" s="1"/>
  <c r="FA21" i="78" s="1"/>
  <c r="FB21" i="78" s="1"/>
  <c r="FC21" i="78" s="1"/>
  <c r="FD21" i="78" s="1"/>
  <c r="FE21" i="78" s="1"/>
  <c r="FF21" i="78" s="1"/>
  <c r="FG21" i="78" s="1"/>
  <c r="FH21" i="78" s="1"/>
  <c r="FI21" i="78" s="1"/>
  <c r="FJ21" i="78" s="1"/>
  <c r="FK21" i="78" s="1"/>
  <c r="FL21" i="78" s="1"/>
  <c r="FM21" i="78" s="1"/>
  <c r="FN21" i="78" s="1"/>
  <c r="FO21" i="78" s="1"/>
  <c r="FP21" i="78" s="1"/>
  <c r="FQ21" i="78" s="1"/>
  <c r="FR21" i="78" s="1"/>
  <c r="FS21" i="78" s="1"/>
  <c r="FT21" i="78" s="1"/>
  <c r="FU21" i="78" s="1"/>
  <c r="FV21" i="78" s="1"/>
  <c r="FW21" i="78" s="1"/>
  <c r="FX21" i="78" s="1"/>
  <c r="FY21" i="78" s="1"/>
  <c r="FZ21" i="78" s="1"/>
  <c r="GA21" i="78" s="1"/>
  <c r="GB21" i="78" s="1"/>
  <c r="GC21" i="78" s="1"/>
  <c r="GD21" i="78" s="1"/>
  <c r="GE21" i="78" s="1"/>
  <c r="GF21" i="78" s="1"/>
  <c r="GG21" i="78" s="1"/>
  <c r="GH21" i="78" s="1"/>
  <c r="GI21" i="78" s="1"/>
  <c r="GJ21" i="78" s="1"/>
  <c r="GK21" i="78" s="1"/>
  <c r="GL21" i="78" s="1"/>
  <c r="GM21" i="78" s="1"/>
  <c r="GN21" i="78" s="1"/>
  <c r="GO21" i="78" s="1"/>
  <c r="GP21" i="78" s="1"/>
  <c r="GQ21" i="78" s="1"/>
  <c r="GR21" i="78" s="1"/>
  <c r="GS21" i="78" s="1"/>
  <c r="GT21" i="78" s="1"/>
  <c r="GU21" i="78" s="1"/>
  <c r="GV21" i="78" s="1"/>
  <c r="GW21" i="78" s="1"/>
  <c r="GX21" i="78" s="1"/>
  <c r="GY21" i="78" s="1"/>
  <c r="GZ21" i="78" s="1"/>
  <c r="HA21" i="78" s="1"/>
  <c r="HB21" i="78" s="1"/>
  <c r="HC21" i="78" s="1"/>
  <c r="HD21" i="78" s="1"/>
  <c r="HE21" i="78" s="1"/>
  <c r="HF21" i="78" s="1"/>
  <c r="HG21" i="78" s="1"/>
  <c r="HH21" i="78" s="1"/>
  <c r="HI21" i="78" s="1"/>
  <c r="W19" i="78"/>
  <c r="X19" i="78" s="1"/>
  <c r="Y19" i="78" s="1"/>
  <c r="Z19" i="78" s="1"/>
  <c r="AA19" i="78" s="1"/>
  <c r="AB19" i="78" s="1"/>
  <c r="AC19" i="78" s="1"/>
  <c r="AD19" i="78" s="1"/>
  <c r="AE19" i="78" s="1"/>
  <c r="AF19" i="78" s="1"/>
  <c r="AG19" i="78" s="1"/>
  <c r="AH19" i="78" s="1"/>
  <c r="AI19" i="78" s="1"/>
  <c r="AJ19" i="78" s="1"/>
  <c r="AK19" i="78" s="1"/>
  <c r="AL19" i="78" s="1"/>
  <c r="AM19" i="78" s="1"/>
  <c r="AN19" i="78" s="1"/>
  <c r="AO19" i="78" s="1"/>
  <c r="AP19" i="78" s="1"/>
  <c r="AQ19" i="78" s="1"/>
  <c r="AR19" i="78" s="1"/>
  <c r="AS19" i="78" s="1"/>
  <c r="AT19" i="78" s="1"/>
  <c r="AU19" i="78" s="1"/>
  <c r="AV19" i="78" s="1"/>
  <c r="AW19" i="78" s="1"/>
  <c r="AX19" i="78" s="1"/>
  <c r="AY19" i="78" s="1"/>
  <c r="AZ19" i="78" s="1"/>
  <c r="BA19" i="78" s="1"/>
  <c r="BB19" i="78" s="1"/>
  <c r="BC19" i="78" s="1"/>
  <c r="BD19" i="78" s="1"/>
  <c r="BE19" i="78" s="1"/>
  <c r="BF19" i="78" s="1"/>
  <c r="BG19" i="78" s="1"/>
  <c r="BH19" i="78" s="1"/>
  <c r="BI19" i="78" s="1"/>
  <c r="BJ19" i="78" s="1"/>
  <c r="BK19" i="78" s="1"/>
  <c r="BL19" i="78" s="1"/>
  <c r="BM19" i="78" s="1"/>
  <c r="BN19" i="78" s="1"/>
  <c r="BO19" i="78" s="1"/>
  <c r="BP19" i="78" s="1"/>
  <c r="BQ19" i="78" s="1"/>
  <c r="BR19" i="78" s="1"/>
  <c r="BS19" i="78" s="1"/>
  <c r="BT19" i="78" s="1"/>
  <c r="BU19" i="78" s="1"/>
  <c r="BV19" i="78" s="1"/>
  <c r="BW19" i="78" s="1"/>
  <c r="BX19" i="78" s="1"/>
  <c r="BY19" i="78" s="1"/>
  <c r="BZ19" i="78" s="1"/>
  <c r="CA19" i="78" s="1"/>
  <c r="CB19" i="78" s="1"/>
  <c r="CC19" i="78" s="1"/>
  <c r="CD19" i="78" s="1"/>
  <c r="CE19" i="78" s="1"/>
  <c r="CF19" i="78" s="1"/>
  <c r="CG19" i="78" s="1"/>
  <c r="CH19" i="78" s="1"/>
  <c r="CI19" i="78" s="1"/>
  <c r="CJ19" i="78" s="1"/>
  <c r="CK19" i="78" s="1"/>
  <c r="CL19" i="78" s="1"/>
  <c r="CM19" i="78" s="1"/>
  <c r="CN19" i="78" s="1"/>
  <c r="CO19" i="78" s="1"/>
  <c r="CP19" i="78" s="1"/>
  <c r="CQ19" i="78" s="1"/>
  <c r="CR19" i="78" s="1"/>
  <c r="CS19" i="78" s="1"/>
  <c r="CT19" i="78" s="1"/>
  <c r="CU19" i="78" s="1"/>
  <c r="CV19" i="78" s="1"/>
  <c r="CW19" i="78" s="1"/>
  <c r="CX19" i="78" s="1"/>
  <c r="CY19" i="78" s="1"/>
  <c r="CZ19" i="78" s="1"/>
  <c r="DA19" i="78" s="1"/>
  <c r="DB19" i="78" s="1"/>
  <c r="DC19" i="78" s="1"/>
  <c r="DD19" i="78" s="1"/>
  <c r="DE19" i="78" s="1"/>
  <c r="DF19" i="78" s="1"/>
  <c r="DG19" i="78" s="1"/>
  <c r="DH19" i="78" s="1"/>
  <c r="DI19" i="78" s="1"/>
  <c r="DJ19" i="78" s="1"/>
  <c r="DK19" i="78" s="1"/>
  <c r="DL19" i="78" s="1"/>
  <c r="DM19" i="78" s="1"/>
  <c r="DN19" i="78" s="1"/>
  <c r="DO19" i="78" s="1"/>
  <c r="DP19" i="78" s="1"/>
  <c r="DQ19" i="78" s="1"/>
  <c r="DR19" i="78" s="1"/>
  <c r="DS19" i="78" s="1"/>
  <c r="DT19" i="78" s="1"/>
  <c r="DU19" i="78" s="1"/>
  <c r="DV19" i="78" s="1"/>
  <c r="DW19" i="78" s="1"/>
  <c r="DX19" i="78" s="1"/>
  <c r="DY19" i="78" s="1"/>
  <c r="DZ19" i="78" s="1"/>
  <c r="EA19" i="78" s="1"/>
  <c r="EB19" i="78" s="1"/>
  <c r="EC19" i="78" s="1"/>
  <c r="ED19" i="78" s="1"/>
  <c r="EE19" i="78" s="1"/>
  <c r="EF19" i="78" s="1"/>
  <c r="EG19" i="78" s="1"/>
  <c r="EH19" i="78" s="1"/>
  <c r="EI19" i="78" s="1"/>
  <c r="EJ19" i="78" s="1"/>
  <c r="EK19" i="78" s="1"/>
  <c r="EL19" i="78" s="1"/>
  <c r="EM19" i="78" s="1"/>
  <c r="EN19" i="78" s="1"/>
  <c r="EO19" i="78" s="1"/>
  <c r="EP19" i="78" s="1"/>
  <c r="EQ19" i="78" s="1"/>
  <c r="ER19" i="78" s="1"/>
  <c r="ES19" i="78" s="1"/>
  <c r="ET19" i="78" s="1"/>
  <c r="EU19" i="78" s="1"/>
  <c r="EV19" i="78" s="1"/>
  <c r="EW19" i="78" s="1"/>
  <c r="EX19" i="78" s="1"/>
  <c r="EY19" i="78" s="1"/>
  <c r="EZ19" i="78" s="1"/>
  <c r="FA19" i="78" s="1"/>
  <c r="FB19" i="78" s="1"/>
  <c r="FC19" i="78" s="1"/>
  <c r="FD19" i="78" s="1"/>
  <c r="FE19" i="78" s="1"/>
  <c r="FF19" i="78" s="1"/>
  <c r="FG19" i="78" s="1"/>
  <c r="FH19" i="78" s="1"/>
  <c r="FI19" i="78" s="1"/>
  <c r="FJ19" i="78" s="1"/>
  <c r="FK19" i="78" s="1"/>
  <c r="FL19" i="78" s="1"/>
  <c r="FM19" i="78" s="1"/>
  <c r="FN19" i="78" s="1"/>
  <c r="FO19" i="78" s="1"/>
  <c r="FP19" i="78" s="1"/>
  <c r="FQ19" i="78" s="1"/>
  <c r="FR19" i="78" s="1"/>
  <c r="FS19" i="78" s="1"/>
  <c r="FT19" i="78" s="1"/>
  <c r="FU19" i="78" s="1"/>
  <c r="FV19" i="78" s="1"/>
  <c r="FW19" i="78" s="1"/>
  <c r="FX19" i="78" s="1"/>
  <c r="FY19" i="78" s="1"/>
  <c r="FZ19" i="78" s="1"/>
  <c r="GA19" i="78" s="1"/>
  <c r="GB19" i="78" s="1"/>
  <c r="GC19" i="78" s="1"/>
  <c r="GD19" i="78" s="1"/>
  <c r="GE19" i="78" s="1"/>
  <c r="GF19" i="78" s="1"/>
  <c r="GG19" i="78" s="1"/>
  <c r="GH19" i="78" s="1"/>
  <c r="GI19" i="78" s="1"/>
  <c r="GJ19" i="78" s="1"/>
  <c r="GK19" i="78" s="1"/>
  <c r="GL19" i="78" s="1"/>
  <c r="GM19" i="78" s="1"/>
  <c r="GN19" i="78" s="1"/>
  <c r="GO19" i="78" s="1"/>
  <c r="GP19" i="78" s="1"/>
  <c r="GQ19" i="78" s="1"/>
  <c r="GR19" i="78" s="1"/>
  <c r="GS19" i="78" s="1"/>
  <c r="GT19" i="78" s="1"/>
  <c r="GU19" i="78" s="1"/>
  <c r="GV19" i="78" s="1"/>
  <c r="GW19" i="78" s="1"/>
  <c r="GX19" i="78" s="1"/>
  <c r="GY19" i="78" s="1"/>
  <c r="GZ19" i="78" s="1"/>
  <c r="HA19" i="78" s="1"/>
  <c r="HB19" i="78" s="1"/>
  <c r="HC19" i="78" s="1"/>
  <c r="HD19" i="78" s="1"/>
  <c r="HE19" i="78" s="1"/>
  <c r="HF19" i="78" s="1"/>
  <c r="HG19" i="78" s="1"/>
  <c r="HH19" i="78" s="1"/>
  <c r="HI19" i="78" s="1"/>
  <c r="W23" i="80"/>
  <c r="X23" i="80" s="1"/>
  <c r="Y23" i="80" s="1"/>
  <c r="Z23" i="80" s="1"/>
  <c r="AA23" i="80" s="1"/>
  <c r="AB23" i="80" s="1"/>
  <c r="AC23" i="80" s="1"/>
  <c r="AD23" i="80" s="1"/>
  <c r="AE23" i="80" s="1"/>
  <c r="AF23" i="80" s="1"/>
  <c r="AG23" i="80" s="1"/>
  <c r="AH23" i="80" s="1"/>
  <c r="AI23" i="80" s="1"/>
  <c r="AJ23" i="80" s="1"/>
  <c r="AK23" i="80" s="1"/>
  <c r="AL23" i="80" s="1"/>
  <c r="AM23" i="80" s="1"/>
  <c r="AN23" i="80" s="1"/>
  <c r="AO23" i="80" s="1"/>
  <c r="AP23" i="80" s="1"/>
  <c r="AQ23" i="80" s="1"/>
  <c r="AR23" i="80" s="1"/>
  <c r="AS23" i="80" s="1"/>
  <c r="AT23" i="80" s="1"/>
  <c r="AU23" i="80" s="1"/>
  <c r="AV23" i="80" s="1"/>
  <c r="AW23" i="80" s="1"/>
  <c r="AX23" i="80" s="1"/>
  <c r="AY23" i="80" s="1"/>
  <c r="AZ23" i="80" s="1"/>
  <c r="BA23" i="80" s="1"/>
  <c r="BB23" i="80" s="1"/>
  <c r="BC23" i="80" s="1"/>
  <c r="BD23" i="80" s="1"/>
  <c r="BE23" i="80" s="1"/>
  <c r="BF23" i="80" s="1"/>
  <c r="BG23" i="80" s="1"/>
  <c r="BH23" i="80" s="1"/>
  <c r="BI23" i="80" s="1"/>
  <c r="BJ23" i="80" s="1"/>
  <c r="BK23" i="80" s="1"/>
  <c r="BL23" i="80" s="1"/>
  <c r="BM23" i="80" s="1"/>
  <c r="BN23" i="80" s="1"/>
  <c r="BO23" i="80" s="1"/>
  <c r="BP23" i="80" s="1"/>
  <c r="BQ23" i="80" s="1"/>
  <c r="BR23" i="80" s="1"/>
  <c r="BS23" i="80" s="1"/>
  <c r="BT23" i="80" s="1"/>
  <c r="BU23" i="80" s="1"/>
  <c r="BV23" i="80" s="1"/>
  <c r="BW23" i="80" s="1"/>
  <c r="BX23" i="80" s="1"/>
  <c r="BY23" i="80" s="1"/>
  <c r="BZ23" i="80" s="1"/>
  <c r="CA23" i="80" s="1"/>
  <c r="CB23" i="80" s="1"/>
  <c r="CC23" i="80" s="1"/>
  <c r="CD23" i="80" s="1"/>
  <c r="CE23" i="80" s="1"/>
  <c r="CF23" i="80" s="1"/>
  <c r="CG23" i="80" s="1"/>
  <c r="CH23" i="80" s="1"/>
  <c r="CI23" i="80" s="1"/>
  <c r="CJ23" i="80" s="1"/>
  <c r="CK23" i="80" s="1"/>
  <c r="CL23" i="80" s="1"/>
  <c r="CM23" i="80" s="1"/>
  <c r="CN23" i="80" s="1"/>
  <c r="CO23" i="80" s="1"/>
  <c r="CP23" i="80" s="1"/>
  <c r="CQ23" i="80" s="1"/>
  <c r="CR23" i="80" s="1"/>
  <c r="CS23" i="80" s="1"/>
  <c r="CT23" i="80" s="1"/>
  <c r="CU23" i="80" s="1"/>
  <c r="CV23" i="80" s="1"/>
  <c r="CW23" i="80" s="1"/>
  <c r="CX23" i="80" s="1"/>
  <c r="CY23" i="80" s="1"/>
  <c r="CZ23" i="80" s="1"/>
  <c r="DA23" i="80" s="1"/>
  <c r="DB23" i="80" s="1"/>
  <c r="DC23" i="80" s="1"/>
  <c r="DD23" i="80" s="1"/>
  <c r="DE23" i="80" s="1"/>
  <c r="DF23" i="80" s="1"/>
  <c r="DG23" i="80" s="1"/>
  <c r="DH23" i="80" s="1"/>
  <c r="DI23" i="80" s="1"/>
  <c r="DJ23" i="80" s="1"/>
  <c r="DK23" i="80" s="1"/>
  <c r="DL23" i="80" s="1"/>
  <c r="DM23" i="80" s="1"/>
  <c r="DN23" i="80" s="1"/>
  <c r="DO23" i="80" s="1"/>
  <c r="DP23" i="80" s="1"/>
  <c r="DQ23" i="80" s="1"/>
  <c r="DR23" i="80" s="1"/>
  <c r="DS23" i="80" s="1"/>
  <c r="DT23" i="80" s="1"/>
  <c r="DU23" i="80" s="1"/>
  <c r="DV23" i="80" s="1"/>
  <c r="DW23" i="80" s="1"/>
  <c r="DX23" i="80" s="1"/>
  <c r="DY23" i="80" s="1"/>
  <c r="DZ23" i="80" s="1"/>
  <c r="EA23" i="80" s="1"/>
  <c r="EB23" i="80" s="1"/>
  <c r="EC23" i="80" s="1"/>
  <c r="ED23" i="80" s="1"/>
  <c r="EE23" i="80" s="1"/>
  <c r="EF23" i="80" s="1"/>
  <c r="EG23" i="80" s="1"/>
  <c r="EH23" i="80" s="1"/>
  <c r="EI23" i="80" s="1"/>
  <c r="EJ23" i="80" s="1"/>
  <c r="EK23" i="80" s="1"/>
  <c r="EL23" i="80" s="1"/>
  <c r="EM23" i="80" s="1"/>
  <c r="EN23" i="80" s="1"/>
  <c r="EO23" i="80" s="1"/>
  <c r="EP23" i="80" s="1"/>
  <c r="EQ23" i="80" s="1"/>
  <c r="ER23" i="80" s="1"/>
  <c r="ES23" i="80" s="1"/>
  <c r="ET23" i="80" s="1"/>
  <c r="EU23" i="80" s="1"/>
  <c r="EV23" i="80" s="1"/>
  <c r="EW23" i="80" s="1"/>
  <c r="EX23" i="80" s="1"/>
  <c r="EY23" i="80" s="1"/>
  <c r="EZ23" i="80" s="1"/>
  <c r="FA23" i="80" s="1"/>
  <c r="FB23" i="80" s="1"/>
  <c r="FC23" i="80" s="1"/>
  <c r="FD23" i="80" s="1"/>
  <c r="FE23" i="80" s="1"/>
  <c r="FF23" i="80" s="1"/>
  <c r="FG23" i="80" s="1"/>
  <c r="FH23" i="80" s="1"/>
  <c r="FI23" i="80" s="1"/>
  <c r="FJ23" i="80" s="1"/>
  <c r="FK23" i="80" s="1"/>
  <c r="FL23" i="80" s="1"/>
  <c r="FM23" i="80" s="1"/>
  <c r="FN23" i="80" s="1"/>
  <c r="FO23" i="80" s="1"/>
  <c r="FP23" i="80" s="1"/>
  <c r="FQ23" i="80" s="1"/>
  <c r="FR23" i="80" s="1"/>
  <c r="FS23" i="80" s="1"/>
  <c r="FT23" i="80" s="1"/>
  <c r="FU23" i="80" s="1"/>
  <c r="FV23" i="80" s="1"/>
  <c r="FW23" i="80" s="1"/>
  <c r="FX23" i="80" s="1"/>
  <c r="FY23" i="80" s="1"/>
  <c r="FZ23" i="80" s="1"/>
  <c r="GA23" i="80" s="1"/>
  <c r="GB23" i="80" s="1"/>
  <c r="GC23" i="80" s="1"/>
  <c r="GD23" i="80" s="1"/>
  <c r="GE23" i="80" s="1"/>
  <c r="GF23" i="80" s="1"/>
  <c r="GG23" i="80" s="1"/>
  <c r="GH23" i="80" s="1"/>
  <c r="GI23" i="80" s="1"/>
  <c r="GJ23" i="80" s="1"/>
  <c r="GK23" i="80" s="1"/>
  <c r="GL23" i="80" s="1"/>
  <c r="GM23" i="80" s="1"/>
  <c r="GN23" i="80" s="1"/>
  <c r="GO23" i="80" s="1"/>
  <c r="GP23" i="80" s="1"/>
  <c r="GQ23" i="80" s="1"/>
  <c r="GR23" i="80" s="1"/>
  <c r="GS23" i="80" s="1"/>
  <c r="GT23" i="80" s="1"/>
  <c r="GU23" i="80" s="1"/>
  <c r="GV23" i="80" s="1"/>
  <c r="GW23" i="80" s="1"/>
  <c r="GX23" i="80" s="1"/>
  <c r="GY23" i="80" s="1"/>
  <c r="GZ23" i="80" s="1"/>
  <c r="HA23" i="80" s="1"/>
  <c r="HB23" i="80" s="1"/>
  <c r="HC23" i="80" s="1"/>
  <c r="HD23" i="80" s="1"/>
  <c r="HE23" i="80" s="1"/>
  <c r="HF23" i="80" s="1"/>
  <c r="HG23" i="80" s="1"/>
  <c r="HH23" i="80" s="1"/>
  <c r="HI23" i="80" s="1"/>
  <c r="J10" i="78"/>
  <c r="K10" i="78" s="1"/>
  <c r="L10" i="78" s="1"/>
  <c r="M10" i="78" s="1"/>
  <c r="W10" i="78"/>
  <c r="X10" i="78" s="1"/>
  <c r="W17" i="78"/>
  <c r="X17" i="78" s="1"/>
  <c r="Y17" i="78" s="1"/>
  <c r="Z17" i="78" s="1"/>
  <c r="AA17" i="78" s="1"/>
  <c r="AB17" i="78" s="1"/>
  <c r="AC17" i="78" s="1"/>
  <c r="AD17" i="78" s="1"/>
  <c r="AE17" i="78" s="1"/>
  <c r="AF17" i="78" s="1"/>
  <c r="AG17" i="78" s="1"/>
  <c r="AH17" i="78" s="1"/>
  <c r="AI17" i="78" s="1"/>
  <c r="AJ17" i="78" s="1"/>
  <c r="AK17" i="78" s="1"/>
  <c r="AL17" i="78" s="1"/>
  <c r="AM17" i="78" s="1"/>
  <c r="AN17" i="78" s="1"/>
  <c r="AO17" i="78" s="1"/>
  <c r="AP17" i="78" s="1"/>
  <c r="AQ17" i="78" s="1"/>
  <c r="AR17" i="78" s="1"/>
  <c r="AS17" i="78" s="1"/>
  <c r="AT17" i="78" s="1"/>
  <c r="AU17" i="78" s="1"/>
  <c r="AV17" i="78" s="1"/>
  <c r="AW17" i="78" s="1"/>
  <c r="AX17" i="78" s="1"/>
  <c r="AY17" i="78" s="1"/>
  <c r="AZ17" i="78" s="1"/>
  <c r="BA17" i="78" s="1"/>
  <c r="BB17" i="78" s="1"/>
  <c r="BC17" i="78" s="1"/>
  <c r="BD17" i="78" s="1"/>
  <c r="BE17" i="78" s="1"/>
  <c r="BF17" i="78" s="1"/>
  <c r="BG17" i="78" s="1"/>
  <c r="BH17" i="78" s="1"/>
  <c r="BI17" i="78" s="1"/>
  <c r="BJ17" i="78" s="1"/>
  <c r="BK17" i="78" s="1"/>
  <c r="BL17" i="78" s="1"/>
  <c r="BM17" i="78" s="1"/>
  <c r="BN17" i="78" s="1"/>
  <c r="BO17" i="78" s="1"/>
  <c r="BP17" i="78" s="1"/>
  <c r="BQ17" i="78" s="1"/>
  <c r="BR17" i="78" s="1"/>
  <c r="BS17" i="78" s="1"/>
  <c r="BT17" i="78" s="1"/>
  <c r="BU17" i="78" s="1"/>
  <c r="BV17" i="78" s="1"/>
  <c r="BW17" i="78" s="1"/>
  <c r="BX17" i="78" s="1"/>
  <c r="BY17" i="78" s="1"/>
  <c r="BZ17" i="78" s="1"/>
  <c r="CA17" i="78" s="1"/>
  <c r="CB17" i="78" s="1"/>
  <c r="CC17" i="78" s="1"/>
  <c r="CD17" i="78" s="1"/>
  <c r="CE17" i="78" s="1"/>
  <c r="CF17" i="78" s="1"/>
  <c r="CG17" i="78" s="1"/>
  <c r="CH17" i="78" s="1"/>
  <c r="CI17" i="78" s="1"/>
  <c r="CJ17" i="78" s="1"/>
  <c r="CK17" i="78" s="1"/>
  <c r="CL17" i="78" s="1"/>
  <c r="CM17" i="78" s="1"/>
  <c r="CN17" i="78" s="1"/>
  <c r="CO17" i="78" s="1"/>
  <c r="CP17" i="78" s="1"/>
  <c r="CQ17" i="78" s="1"/>
  <c r="CR17" i="78" s="1"/>
  <c r="CS17" i="78" s="1"/>
  <c r="CT17" i="78" s="1"/>
  <c r="CU17" i="78" s="1"/>
  <c r="CV17" i="78" s="1"/>
  <c r="CW17" i="78" s="1"/>
  <c r="CX17" i="78" s="1"/>
  <c r="CY17" i="78" s="1"/>
  <c r="CZ17" i="78" s="1"/>
  <c r="DA17" i="78" s="1"/>
  <c r="DB17" i="78" s="1"/>
  <c r="DC17" i="78" s="1"/>
  <c r="DD17" i="78" s="1"/>
  <c r="DE17" i="78" s="1"/>
  <c r="DF17" i="78" s="1"/>
  <c r="DG17" i="78" s="1"/>
  <c r="DH17" i="78" s="1"/>
  <c r="DI17" i="78" s="1"/>
  <c r="DJ17" i="78" s="1"/>
  <c r="DK17" i="78" s="1"/>
  <c r="DL17" i="78" s="1"/>
  <c r="DM17" i="78" s="1"/>
  <c r="DN17" i="78" s="1"/>
  <c r="DO17" i="78" s="1"/>
  <c r="DP17" i="78" s="1"/>
  <c r="DQ17" i="78" s="1"/>
  <c r="DR17" i="78" s="1"/>
  <c r="DS17" i="78" s="1"/>
  <c r="DT17" i="78" s="1"/>
  <c r="DU17" i="78" s="1"/>
  <c r="DV17" i="78" s="1"/>
  <c r="DW17" i="78" s="1"/>
  <c r="DX17" i="78" s="1"/>
  <c r="DY17" i="78" s="1"/>
  <c r="DZ17" i="78" s="1"/>
  <c r="EA17" i="78" s="1"/>
  <c r="EB17" i="78" s="1"/>
  <c r="EC17" i="78" s="1"/>
  <c r="ED17" i="78" s="1"/>
  <c r="EE17" i="78" s="1"/>
  <c r="EF17" i="78" s="1"/>
  <c r="EG17" i="78" s="1"/>
  <c r="EH17" i="78" s="1"/>
  <c r="EI17" i="78" s="1"/>
  <c r="EJ17" i="78" s="1"/>
  <c r="EK17" i="78" s="1"/>
  <c r="EL17" i="78" s="1"/>
  <c r="EM17" i="78" s="1"/>
  <c r="EN17" i="78" s="1"/>
  <c r="EO17" i="78" s="1"/>
  <c r="EP17" i="78" s="1"/>
  <c r="EQ17" i="78" s="1"/>
  <c r="ER17" i="78" s="1"/>
  <c r="ES17" i="78" s="1"/>
  <c r="ET17" i="78" s="1"/>
  <c r="EU17" i="78" s="1"/>
  <c r="EV17" i="78" s="1"/>
  <c r="EW17" i="78" s="1"/>
  <c r="EX17" i="78" s="1"/>
  <c r="EY17" i="78" s="1"/>
  <c r="EZ17" i="78" s="1"/>
  <c r="FA17" i="78" s="1"/>
  <c r="FB17" i="78" s="1"/>
  <c r="FC17" i="78" s="1"/>
  <c r="FD17" i="78" s="1"/>
  <c r="FE17" i="78" s="1"/>
  <c r="FF17" i="78" s="1"/>
  <c r="FG17" i="78" s="1"/>
  <c r="FH17" i="78" s="1"/>
  <c r="FI17" i="78" s="1"/>
  <c r="FJ17" i="78" s="1"/>
  <c r="FK17" i="78" s="1"/>
  <c r="FL17" i="78" s="1"/>
  <c r="FM17" i="78" s="1"/>
  <c r="FN17" i="78" s="1"/>
  <c r="FO17" i="78" s="1"/>
  <c r="FP17" i="78" s="1"/>
  <c r="FQ17" i="78" s="1"/>
  <c r="FR17" i="78" s="1"/>
  <c r="FS17" i="78" s="1"/>
  <c r="FT17" i="78" s="1"/>
  <c r="FU17" i="78" s="1"/>
  <c r="FV17" i="78" s="1"/>
  <c r="FW17" i="78" s="1"/>
  <c r="FX17" i="78" s="1"/>
  <c r="FY17" i="78" s="1"/>
  <c r="FZ17" i="78" s="1"/>
  <c r="GA17" i="78" s="1"/>
  <c r="GB17" i="78" s="1"/>
  <c r="GC17" i="78" s="1"/>
  <c r="GD17" i="78" s="1"/>
  <c r="GE17" i="78" s="1"/>
  <c r="GF17" i="78" s="1"/>
  <c r="GG17" i="78" s="1"/>
  <c r="GH17" i="78" s="1"/>
  <c r="GI17" i="78" s="1"/>
  <c r="GJ17" i="78" s="1"/>
  <c r="GK17" i="78" s="1"/>
  <c r="GL17" i="78" s="1"/>
  <c r="GM17" i="78" s="1"/>
  <c r="GN17" i="78" s="1"/>
  <c r="GO17" i="78" s="1"/>
  <c r="GP17" i="78" s="1"/>
  <c r="GQ17" i="78" s="1"/>
  <c r="GR17" i="78" s="1"/>
  <c r="GS17" i="78" s="1"/>
  <c r="GT17" i="78" s="1"/>
  <c r="GU17" i="78" s="1"/>
  <c r="GV17" i="78" s="1"/>
  <c r="GW17" i="78" s="1"/>
  <c r="GX17" i="78" s="1"/>
  <c r="GY17" i="78" s="1"/>
  <c r="GZ17" i="78" s="1"/>
  <c r="HA17" i="78" s="1"/>
  <c r="HB17" i="78" s="1"/>
  <c r="HC17" i="78" s="1"/>
  <c r="HD17" i="78" s="1"/>
  <c r="HE17" i="78" s="1"/>
  <c r="HF17" i="78" s="1"/>
  <c r="HG17" i="78" s="1"/>
  <c r="HH17" i="78" s="1"/>
  <c r="HI17" i="78" s="1"/>
  <c r="W10" i="81"/>
  <c r="X10" i="81" s="1"/>
  <c r="Y10" i="81" s="1"/>
  <c r="Z10" i="81" s="1"/>
  <c r="AA10" i="81" s="1"/>
  <c r="AB10" i="81" s="1"/>
  <c r="AC10" i="81" s="1"/>
  <c r="AD10" i="81" s="1"/>
  <c r="AE10" i="81" s="1"/>
  <c r="AF10" i="81" s="1"/>
  <c r="AG10" i="81" s="1"/>
  <c r="AH10" i="81" s="1"/>
  <c r="AI10" i="81" s="1"/>
  <c r="AJ10" i="81" s="1"/>
  <c r="AK10" i="81" s="1"/>
  <c r="AL10" i="81" s="1"/>
  <c r="AM10" i="81" s="1"/>
  <c r="AN10" i="81" s="1"/>
  <c r="AO10" i="81" s="1"/>
  <c r="AP10" i="81" s="1"/>
  <c r="AQ10" i="81" s="1"/>
  <c r="AR10" i="81" s="1"/>
  <c r="AS10" i="81" s="1"/>
  <c r="AT10" i="81" s="1"/>
  <c r="AU10" i="81" s="1"/>
  <c r="AV10" i="81" s="1"/>
  <c r="AW10" i="81" s="1"/>
  <c r="AX10" i="81" s="1"/>
  <c r="AY10" i="81" s="1"/>
  <c r="AZ10" i="81" s="1"/>
  <c r="BA10" i="81" s="1"/>
  <c r="BB10" i="81" s="1"/>
  <c r="BC10" i="81" s="1"/>
  <c r="BD10" i="81" s="1"/>
  <c r="BE10" i="81" s="1"/>
  <c r="BF10" i="81" s="1"/>
  <c r="BG10" i="81" s="1"/>
  <c r="BH10" i="81" s="1"/>
  <c r="BI10" i="81" s="1"/>
  <c r="BJ10" i="81" s="1"/>
  <c r="BK10" i="81" s="1"/>
  <c r="BL10" i="81" s="1"/>
  <c r="BM10" i="81" s="1"/>
  <c r="BN10" i="81" s="1"/>
  <c r="BO10" i="81" s="1"/>
  <c r="BP10" i="81" s="1"/>
  <c r="BQ10" i="81" s="1"/>
  <c r="BR10" i="81" s="1"/>
  <c r="BS10" i="81" s="1"/>
  <c r="BT10" i="81" s="1"/>
  <c r="BU10" i="81" s="1"/>
  <c r="BV10" i="81" s="1"/>
  <c r="BW10" i="81" s="1"/>
  <c r="BX10" i="81" s="1"/>
  <c r="BY10" i="81" s="1"/>
  <c r="BZ10" i="81" s="1"/>
  <c r="CA10" i="81" s="1"/>
  <c r="CB10" i="81" s="1"/>
  <c r="CC10" i="81" s="1"/>
  <c r="CD10" i="81" s="1"/>
  <c r="CE10" i="81" s="1"/>
  <c r="CF10" i="81" s="1"/>
  <c r="CG10" i="81" s="1"/>
  <c r="CH10" i="81" s="1"/>
  <c r="CI10" i="81" s="1"/>
  <c r="CJ10" i="81" s="1"/>
  <c r="CK10" i="81" s="1"/>
  <c r="CL10" i="81" s="1"/>
  <c r="CM10" i="81" s="1"/>
  <c r="CN10" i="81" s="1"/>
  <c r="CO10" i="81" s="1"/>
  <c r="CP10" i="81" s="1"/>
  <c r="CQ10" i="81" s="1"/>
  <c r="CR10" i="81" s="1"/>
  <c r="CS10" i="81" s="1"/>
  <c r="CT10" i="81" s="1"/>
  <c r="CU10" i="81" s="1"/>
  <c r="CV10" i="81" s="1"/>
  <c r="CW10" i="81" s="1"/>
  <c r="CX10" i="81" s="1"/>
  <c r="CY10" i="81" s="1"/>
  <c r="CZ10" i="81" s="1"/>
  <c r="DA10" i="81" s="1"/>
  <c r="DB10" i="81" s="1"/>
  <c r="DC10" i="81" s="1"/>
  <c r="DD10" i="81" s="1"/>
  <c r="DE10" i="81" s="1"/>
  <c r="DF10" i="81" s="1"/>
  <c r="DG10" i="81" s="1"/>
  <c r="DH10" i="81" s="1"/>
  <c r="DI10" i="81" s="1"/>
  <c r="DJ10" i="81" s="1"/>
  <c r="DK10" i="81" s="1"/>
  <c r="DL10" i="81" s="1"/>
  <c r="DM10" i="81" s="1"/>
  <c r="DN10" i="81" s="1"/>
  <c r="DO10" i="81" s="1"/>
  <c r="DP10" i="81" s="1"/>
  <c r="DQ10" i="81" s="1"/>
  <c r="DR10" i="81" s="1"/>
  <c r="DS10" i="81" s="1"/>
  <c r="DT10" i="81" s="1"/>
  <c r="DU10" i="81" s="1"/>
  <c r="DV10" i="81" s="1"/>
  <c r="DW10" i="81" s="1"/>
  <c r="DX10" i="81" s="1"/>
  <c r="DY10" i="81" s="1"/>
  <c r="DZ10" i="81" s="1"/>
  <c r="EA10" i="81" s="1"/>
  <c r="EB10" i="81" s="1"/>
  <c r="EC10" i="81" s="1"/>
  <c r="ED10" i="81" s="1"/>
  <c r="EE10" i="81" s="1"/>
  <c r="EF10" i="81" s="1"/>
  <c r="EG10" i="81" s="1"/>
  <c r="EH10" i="81" s="1"/>
  <c r="EI10" i="81" s="1"/>
  <c r="EJ10" i="81" s="1"/>
  <c r="EK10" i="81" s="1"/>
  <c r="EL10" i="81" s="1"/>
  <c r="EM10" i="81" s="1"/>
  <c r="EN10" i="81" s="1"/>
  <c r="EO10" i="81" s="1"/>
  <c r="EP10" i="81" s="1"/>
  <c r="EQ10" i="81" s="1"/>
  <c r="ER10" i="81" s="1"/>
  <c r="ES10" i="81" s="1"/>
  <c r="ET10" i="81" s="1"/>
  <c r="EU10" i="81" s="1"/>
  <c r="EV10" i="81" s="1"/>
  <c r="EW10" i="81" s="1"/>
  <c r="EX10" i="81" s="1"/>
  <c r="EY10" i="81" s="1"/>
  <c r="EZ10" i="81" s="1"/>
  <c r="FA10" i="81" s="1"/>
  <c r="FB10" i="81" s="1"/>
  <c r="FC10" i="81" s="1"/>
  <c r="FD10" i="81" s="1"/>
  <c r="FE10" i="81" s="1"/>
  <c r="FF10" i="81" s="1"/>
  <c r="FG10" i="81" s="1"/>
  <c r="FH10" i="81" s="1"/>
  <c r="FI10" i="81" s="1"/>
  <c r="FJ10" i="81" s="1"/>
  <c r="FK10" i="81" s="1"/>
  <c r="FL10" i="81" s="1"/>
  <c r="FM10" i="81" s="1"/>
  <c r="FN10" i="81" s="1"/>
  <c r="FO10" i="81" s="1"/>
  <c r="FP10" i="81" s="1"/>
  <c r="FQ10" i="81" s="1"/>
  <c r="FR10" i="81" s="1"/>
  <c r="FS10" i="81" s="1"/>
  <c r="FT10" i="81" s="1"/>
  <c r="FU10" i="81" s="1"/>
  <c r="FV10" i="81" s="1"/>
  <c r="FW10" i="81" s="1"/>
  <c r="FX10" i="81" s="1"/>
  <c r="FY10" i="81" s="1"/>
  <c r="FZ10" i="81" s="1"/>
  <c r="GA10" i="81" s="1"/>
  <c r="GB10" i="81" s="1"/>
  <c r="GC10" i="81" s="1"/>
  <c r="GD10" i="81" s="1"/>
  <c r="GE10" i="81" s="1"/>
  <c r="GF10" i="81" s="1"/>
  <c r="GG10" i="81" s="1"/>
  <c r="GH10" i="81" s="1"/>
  <c r="GI10" i="81" s="1"/>
  <c r="GJ10" i="81" s="1"/>
  <c r="GK10" i="81" s="1"/>
  <c r="GL10" i="81" s="1"/>
  <c r="GM10" i="81" s="1"/>
  <c r="GN10" i="81" s="1"/>
  <c r="GO10" i="81" s="1"/>
  <c r="GP10" i="81" s="1"/>
  <c r="GQ10" i="81" s="1"/>
  <c r="GR10" i="81" s="1"/>
  <c r="GS10" i="81" s="1"/>
  <c r="GT10" i="81" s="1"/>
  <c r="GU10" i="81" s="1"/>
  <c r="GV10" i="81" s="1"/>
  <c r="GW10" i="81" s="1"/>
  <c r="GX10" i="81" s="1"/>
  <c r="GY10" i="81" s="1"/>
  <c r="GZ10" i="81" s="1"/>
  <c r="HA10" i="81" s="1"/>
  <c r="HB10" i="81" s="1"/>
  <c r="HC10" i="81" s="1"/>
  <c r="HD10" i="81" s="1"/>
  <c r="HE10" i="81" s="1"/>
  <c r="HF10" i="81" s="1"/>
  <c r="HG10" i="81" s="1"/>
  <c r="HH10" i="81" s="1"/>
  <c r="HI10" i="81" s="1"/>
  <c r="W22" i="80"/>
  <c r="X22" i="80" s="1"/>
  <c r="Y22" i="80" s="1"/>
  <c r="Z22" i="80" s="1"/>
  <c r="AA22" i="80" s="1"/>
  <c r="AB22" i="80" s="1"/>
  <c r="AC22" i="80" s="1"/>
  <c r="AD22" i="80" s="1"/>
  <c r="AE22" i="80" s="1"/>
  <c r="AF22" i="80" s="1"/>
  <c r="AG22" i="80" s="1"/>
  <c r="AH22" i="80" s="1"/>
  <c r="AI22" i="80" s="1"/>
  <c r="AJ22" i="80" s="1"/>
  <c r="AK22" i="80" s="1"/>
  <c r="AL22" i="80" s="1"/>
  <c r="AM22" i="80" s="1"/>
  <c r="AN22" i="80" s="1"/>
  <c r="AO22" i="80" s="1"/>
  <c r="AP22" i="80" s="1"/>
  <c r="AQ22" i="80" s="1"/>
  <c r="AR22" i="80" s="1"/>
  <c r="AS22" i="80" s="1"/>
  <c r="AT22" i="80" s="1"/>
  <c r="AU22" i="80" s="1"/>
  <c r="AV22" i="80" s="1"/>
  <c r="AW22" i="80" s="1"/>
  <c r="AX22" i="80" s="1"/>
  <c r="AY22" i="80" s="1"/>
  <c r="AZ22" i="80" s="1"/>
  <c r="BA22" i="80" s="1"/>
  <c r="BB22" i="80" s="1"/>
  <c r="BC22" i="80" s="1"/>
  <c r="BD22" i="80" s="1"/>
  <c r="BE22" i="80" s="1"/>
  <c r="BF22" i="80" s="1"/>
  <c r="BG22" i="80" s="1"/>
  <c r="BH22" i="80" s="1"/>
  <c r="BI22" i="80" s="1"/>
  <c r="BJ22" i="80" s="1"/>
  <c r="BK22" i="80" s="1"/>
  <c r="BL22" i="80" s="1"/>
  <c r="BM22" i="80" s="1"/>
  <c r="BN22" i="80" s="1"/>
  <c r="BO22" i="80" s="1"/>
  <c r="BP22" i="80" s="1"/>
  <c r="BQ22" i="80" s="1"/>
  <c r="BR22" i="80" s="1"/>
  <c r="BS22" i="80" s="1"/>
  <c r="BT22" i="80" s="1"/>
  <c r="BU22" i="80" s="1"/>
  <c r="BV22" i="80" s="1"/>
  <c r="BW22" i="80" s="1"/>
  <c r="BX22" i="80" s="1"/>
  <c r="BY22" i="80" s="1"/>
  <c r="BZ22" i="80" s="1"/>
  <c r="CA22" i="80" s="1"/>
  <c r="CB22" i="80" s="1"/>
  <c r="CC22" i="80" s="1"/>
  <c r="CD22" i="80" s="1"/>
  <c r="CE22" i="80" s="1"/>
  <c r="CF22" i="80" s="1"/>
  <c r="CG22" i="80" s="1"/>
  <c r="CH22" i="80" s="1"/>
  <c r="CI22" i="80" s="1"/>
  <c r="CJ22" i="80" s="1"/>
  <c r="CK22" i="80" s="1"/>
  <c r="CL22" i="80" s="1"/>
  <c r="CM22" i="80" s="1"/>
  <c r="CN22" i="80" s="1"/>
  <c r="CO22" i="80" s="1"/>
  <c r="CP22" i="80" s="1"/>
  <c r="CQ22" i="80" s="1"/>
  <c r="CR22" i="80" s="1"/>
  <c r="CS22" i="80" s="1"/>
  <c r="CT22" i="80" s="1"/>
  <c r="CU22" i="80" s="1"/>
  <c r="CV22" i="80" s="1"/>
  <c r="CW22" i="80" s="1"/>
  <c r="CX22" i="80" s="1"/>
  <c r="CY22" i="80" s="1"/>
  <c r="CZ22" i="80" s="1"/>
  <c r="DA22" i="80" s="1"/>
  <c r="DB22" i="80" s="1"/>
  <c r="DC22" i="80" s="1"/>
  <c r="DD22" i="80" s="1"/>
  <c r="DE22" i="80" s="1"/>
  <c r="DF22" i="80" s="1"/>
  <c r="DG22" i="80" s="1"/>
  <c r="DH22" i="80" s="1"/>
  <c r="DI22" i="80" s="1"/>
  <c r="DJ22" i="80" s="1"/>
  <c r="DK22" i="80" s="1"/>
  <c r="DL22" i="80" s="1"/>
  <c r="DM22" i="80" s="1"/>
  <c r="DN22" i="80" s="1"/>
  <c r="DO22" i="80" s="1"/>
  <c r="DP22" i="80" s="1"/>
  <c r="DQ22" i="80" s="1"/>
  <c r="DR22" i="80" s="1"/>
  <c r="DS22" i="80" s="1"/>
  <c r="DT22" i="80" s="1"/>
  <c r="DU22" i="80" s="1"/>
  <c r="DV22" i="80" s="1"/>
  <c r="DW22" i="80" s="1"/>
  <c r="DX22" i="80" s="1"/>
  <c r="DY22" i="80" s="1"/>
  <c r="DZ22" i="80" s="1"/>
  <c r="EA22" i="80" s="1"/>
  <c r="EB22" i="80" s="1"/>
  <c r="EC22" i="80" s="1"/>
  <c r="ED22" i="80" s="1"/>
  <c r="EE22" i="80" s="1"/>
  <c r="EF22" i="80" s="1"/>
  <c r="EG22" i="80" s="1"/>
  <c r="EH22" i="80" s="1"/>
  <c r="EI22" i="80" s="1"/>
  <c r="EJ22" i="80" s="1"/>
  <c r="EK22" i="80" s="1"/>
  <c r="EL22" i="80" s="1"/>
  <c r="EM22" i="80" s="1"/>
  <c r="EN22" i="80" s="1"/>
  <c r="EO22" i="80" s="1"/>
  <c r="EP22" i="80" s="1"/>
  <c r="EQ22" i="80" s="1"/>
  <c r="ER22" i="80" s="1"/>
  <c r="ES22" i="80" s="1"/>
  <c r="ET22" i="80" s="1"/>
  <c r="EU22" i="80" s="1"/>
  <c r="EV22" i="80" s="1"/>
  <c r="EW22" i="80" s="1"/>
  <c r="EX22" i="80" s="1"/>
  <c r="EY22" i="80" s="1"/>
  <c r="EZ22" i="80" s="1"/>
  <c r="FA22" i="80" s="1"/>
  <c r="FB22" i="80" s="1"/>
  <c r="FC22" i="80" s="1"/>
  <c r="FD22" i="80" s="1"/>
  <c r="FE22" i="80" s="1"/>
  <c r="FF22" i="80" s="1"/>
  <c r="FG22" i="80" s="1"/>
  <c r="FH22" i="80" s="1"/>
  <c r="FI22" i="80" s="1"/>
  <c r="FJ22" i="80" s="1"/>
  <c r="FK22" i="80" s="1"/>
  <c r="FL22" i="80" s="1"/>
  <c r="FM22" i="80" s="1"/>
  <c r="FN22" i="80" s="1"/>
  <c r="FO22" i="80" s="1"/>
  <c r="FP22" i="80" s="1"/>
  <c r="FQ22" i="80" s="1"/>
  <c r="FR22" i="80" s="1"/>
  <c r="FS22" i="80" s="1"/>
  <c r="FT22" i="80" s="1"/>
  <c r="FU22" i="80" s="1"/>
  <c r="FV22" i="80" s="1"/>
  <c r="FW22" i="80" s="1"/>
  <c r="FX22" i="80" s="1"/>
  <c r="FY22" i="80" s="1"/>
  <c r="FZ22" i="80" s="1"/>
  <c r="GA22" i="80" s="1"/>
  <c r="GB22" i="80" s="1"/>
  <c r="GC22" i="80" s="1"/>
  <c r="GD22" i="80" s="1"/>
  <c r="GE22" i="80" s="1"/>
  <c r="GF22" i="80" s="1"/>
  <c r="GG22" i="80" s="1"/>
  <c r="GH22" i="80" s="1"/>
  <c r="GI22" i="80" s="1"/>
  <c r="GJ22" i="80" s="1"/>
  <c r="GK22" i="80" s="1"/>
  <c r="GL22" i="80" s="1"/>
  <c r="GM22" i="80" s="1"/>
  <c r="GN22" i="80" s="1"/>
  <c r="GO22" i="80" s="1"/>
  <c r="GP22" i="80" s="1"/>
  <c r="GQ22" i="80" s="1"/>
  <c r="GR22" i="80" s="1"/>
  <c r="GS22" i="80" s="1"/>
  <c r="GT22" i="80" s="1"/>
  <c r="GU22" i="80" s="1"/>
  <c r="GV22" i="80" s="1"/>
  <c r="GW22" i="80" s="1"/>
  <c r="GX22" i="80" s="1"/>
  <c r="GY22" i="80" s="1"/>
  <c r="GZ22" i="80" s="1"/>
  <c r="HA22" i="80" s="1"/>
  <c r="HB22" i="80" s="1"/>
  <c r="HC22" i="80" s="1"/>
  <c r="HD22" i="80" s="1"/>
  <c r="HE22" i="80" s="1"/>
  <c r="HF22" i="80" s="1"/>
  <c r="HG22" i="80" s="1"/>
  <c r="HH22" i="80" s="1"/>
  <c r="HI22" i="80" s="1"/>
  <c r="W21" i="81"/>
  <c r="X21" i="81" s="1"/>
  <c r="Y21" i="81" s="1"/>
  <c r="Z21" i="81" s="1"/>
  <c r="AA21" i="81" s="1"/>
  <c r="AB21" i="81" s="1"/>
  <c r="AC21" i="81" s="1"/>
  <c r="AD21" i="81" s="1"/>
  <c r="AE21" i="81" s="1"/>
  <c r="AF21" i="81" s="1"/>
  <c r="AG21" i="81" s="1"/>
  <c r="AH21" i="81" s="1"/>
  <c r="AI21" i="81" s="1"/>
  <c r="AJ21" i="81" s="1"/>
  <c r="AK21" i="81" s="1"/>
  <c r="AL21" i="81" s="1"/>
  <c r="AM21" i="81" s="1"/>
  <c r="AN21" i="81" s="1"/>
  <c r="AO21" i="81" s="1"/>
  <c r="AP21" i="81" s="1"/>
  <c r="AQ21" i="81" s="1"/>
  <c r="AR21" i="81" s="1"/>
  <c r="AS21" i="81" s="1"/>
  <c r="AT21" i="81" s="1"/>
  <c r="AU21" i="81" s="1"/>
  <c r="AV21" i="81" s="1"/>
  <c r="AW21" i="81" s="1"/>
  <c r="AX21" i="81" s="1"/>
  <c r="AY21" i="81" s="1"/>
  <c r="AZ21" i="81" s="1"/>
  <c r="BA21" i="81" s="1"/>
  <c r="BB21" i="81" s="1"/>
  <c r="BC21" i="81" s="1"/>
  <c r="BD21" i="81" s="1"/>
  <c r="BE21" i="81" s="1"/>
  <c r="BF21" i="81" s="1"/>
  <c r="BG21" i="81" s="1"/>
  <c r="BH21" i="81" s="1"/>
  <c r="BI21" i="81" s="1"/>
  <c r="BJ21" i="81" s="1"/>
  <c r="BK21" i="81" s="1"/>
  <c r="BL21" i="81" s="1"/>
  <c r="BM21" i="81" s="1"/>
  <c r="BN21" i="81" s="1"/>
  <c r="BO21" i="81" s="1"/>
  <c r="BP21" i="81" s="1"/>
  <c r="BQ21" i="81" s="1"/>
  <c r="BR21" i="81" s="1"/>
  <c r="BS21" i="81" s="1"/>
  <c r="BT21" i="81" s="1"/>
  <c r="BU21" i="81" s="1"/>
  <c r="BV21" i="81" s="1"/>
  <c r="BW21" i="81" s="1"/>
  <c r="BX21" i="81" s="1"/>
  <c r="BY21" i="81" s="1"/>
  <c r="BZ21" i="81" s="1"/>
  <c r="CA21" i="81" s="1"/>
  <c r="CB21" i="81" s="1"/>
  <c r="CC21" i="81" s="1"/>
  <c r="CD21" i="81" s="1"/>
  <c r="CE21" i="81" s="1"/>
  <c r="CF21" i="81" s="1"/>
  <c r="CG21" i="81" s="1"/>
  <c r="CH21" i="81" s="1"/>
  <c r="CI21" i="81" s="1"/>
  <c r="CJ21" i="81" s="1"/>
  <c r="CK21" i="81" s="1"/>
  <c r="CL21" i="81" s="1"/>
  <c r="CM21" i="81" s="1"/>
  <c r="CN21" i="81" s="1"/>
  <c r="CO21" i="81" s="1"/>
  <c r="CP21" i="81" s="1"/>
  <c r="CQ21" i="81" s="1"/>
  <c r="CR21" i="81" s="1"/>
  <c r="CS21" i="81" s="1"/>
  <c r="CT21" i="81" s="1"/>
  <c r="CU21" i="81" s="1"/>
  <c r="CV21" i="81" s="1"/>
  <c r="CW21" i="81" s="1"/>
  <c r="CX21" i="81" s="1"/>
  <c r="CY21" i="81" s="1"/>
  <c r="CZ21" i="81" s="1"/>
  <c r="DA21" i="81" s="1"/>
  <c r="DB21" i="81" s="1"/>
  <c r="DC21" i="81" s="1"/>
  <c r="DD21" i="81" s="1"/>
  <c r="DE21" i="81" s="1"/>
  <c r="DF21" i="81" s="1"/>
  <c r="DG21" i="81" s="1"/>
  <c r="DH21" i="81" s="1"/>
  <c r="DI21" i="81" s="1"/>
  <c r="DJ21" i="81" s="1"/>
  <c r="DK21" i="81" s="1"/>
  <c r="DL21" i="81" s="1"/>
  <c r="DM21" i="81" s="1"/>
  <c r="DN21" i="81" s="1"/>
  <c r="DO21" i="81" s="1"/>
  <c r="DP21" i="81" s="1"/>
  <c r="DQ21" i="81" s="1"/>
  <c r="DR21" i="81" s="1"/>
  <c r="DS21" i="81" s="1"/>
  <c r="DT21" i="81" s="1"/>
  <c r="DU21" i="81" s="1"/>
  <c r="DV21" i="81" s="1"/>
  <c r="DW21" i="81" s="1"/>
  <c r="DX21" i="81" s="1"/>
  <c r="DY21" i="81" s="1"/>
  <c r="DZ21" i="81" s="1"/>
  <c r="EA21" i="81" s="1"/>
  <c r="EB21" i="81" s="1"/>
  <c r="EC21" i="81" s="1"/>
  <c r="ED21" i="81" s="1"/>
  <c r="EE21" i="81" s="1"/>
  <c r="EF21" i="81" s="1"/>
  <c r="EG21" i="81" s="1"/>
  <c r="EH21" i="81" s="1"/>
  <c r="EI21" i="81" s="1"/>
  <c r="EJ21" i="81" s="1"/>
  <c r="EK21" i="81" s="1"/>
  <c r="EL21" i="81" s="1"/>
  <c r="EM21" i="81" s="1"/>
  <c r="EN21" i="81" s="1"/>
  <c r="EO21" i="81" s="1"/>
  <c r="EP21" i="81" s="1"/>
  <c r="EQ21" i="81" s="1"/>
  <c r="ER21" i="81" s="1"/>
  <c r="ES21" i="81" s="1"/>
  <c r="ET21" i="81" s="1"/>
  <c r="EU21" i="81" s="1"/>
  <c r="EV21" i="81" s="1"/>
  <c r="EW21" i="81" s="1"/>
  <c r="EX21" i="81" s="1"/>
  <c r="EY21" i="81" s="1"/>
  <c r="EZ21" i="81" s="1"/>
  <c r="FA21" i="81" s="1"/>
  <c r="FB21" i="81" s="1"/>
  <c r="FC21" i="81" s="1"/>
  <c r="FD21" i="81" s="1"/>
  <c r="FE21" i="81" s="1"/>
  <c r="FF21" i="81" s="1"/>
  <c r="FG21" i="81" s="1"/>
  <c r="FH21" i="81" s="1"/>
  <c r="FI21" i="81" s="1"/>
  <c r="FJ21" i="81" s="1"/>
  <c r="FK21" i="81" s="1"/>
  <c r="FL21" i="81" s="1"/>
  <c r="FM21" i="81" s="1"/>
  <c r="FN21" i="81" s="1"/>
  <c r="FO21" i="81" s="1"/>
  <c r="FP21" i="81" s="1"/>
  <c r="FQ21" i="81" s="1"/>
  <c r="FR21" i="81" s="1"/>
  <c r="FS21" i="81" s="1"/>
  <c r="FT21" i="81" s="1"/>
  <c r="FU21" i="81" s="1"/>
  <c r="FV21" i="81" s="1"/>
  <c r="FW21" i="81" s="1"/>
  <c r="FX21" i="81" s="1"/>
  <c r="FY21" i="81" s="1"/>
  <c r="FZ21" i="81" s="1"/>
  <c r="GA21" i="81" s="1"/>
  <c r="GB21" i="81" s="1"/>
  <c r="GC21" i="81" s="1"/>
  <c r="GD21" i="81" s="1"/>
  <c r="GE21" i="81" s="1"/>
  <c r="GF21" i="81" s="1"/>
  <c r="GG21" i="81" s="1"/>
  <c r="GH21" i="81" s="1"/>
  <c r="GI21" i="81" s="1"/>
  <c r="GJ21" i="81" s="1"/>
  <c r="GK21" i="81" s="1"/>
  <c r="GL21" i="81" s="1"/>
  <c r="GM21" i="81" s="1"/>
  <c r="GN21" i="81" s="1"/>
  <c r="GO21" i="81" s="1"/>
  <c r="GP21" i="81" s="1"/>
  <c r="GQ21" i="81" s="1"/>
  <c r="GR21" i="81" s="1"/>
  <c r="GS21" i="81" s="1"/>
  <c r="GT21" i="81" s="1"/>
  <c r="GU21" i="81" s="1"/>
  <c r="GV21" i="81" s="1"/>
  <c r="GW21" i="81" s="1"/>
  <c r="GX21" i="81" s="1"/>
  <c r="GY21" i="81" s="1"/>
  <c r="GZ21" i="81" s="1"/>
  <c r="HA21" i="81" s="1"/>
  <c r="HB21" i="81" s="1"/>
  <c r="HC21" i="81" s="1"/>
  <c r="HD21" i="81" s="1"/>
  <c r="HE21" i="81" s="1"/>
  <c r="HF21" i="81" s="1"/>
  <c r="HG21" i="81" s="1"/>
  <c r="HH21" i="81" s="1"/>
  <c r="HI21" i="81" s="1"/>
  <c r="W16" i="80"/>
  <c r="X16" i="80" s="1"/>
  <c r="Y16" i="80" s="1"/>
  <c r="Z16" i="80" s="1"/>
  <c r="AA16" i="80" s="1"/>
  <c r="AB16" i="80" s="1"/>
  <c r="AC16" i="80" s="1"/>
  <c r="AD16" i="80" s="1"/>
  <c r="AE16" i="80" s="1"/>
  <c r="AF16" i="80" s="1"/>
  <c r="AG16" i="80" s="1"/>
  <c r="AH16" i="80" s="1"/>
  <c r="AI16" i="80" s="1"/>
  <c r="AJ16" i="80" s="1"/>
  <c r="AK16" i="80" s="1"/>
  <c r="AL16" i="80" s="1"/>
  <c r="AM16" i="80" s="1"/>
  <c r="AN16" i="80" s="1"/>
  <c r="AO16" i="80" s="1"/>
  <c r="AP16" i="80" s="1"/>
  <c r="AQ16" i="80" s="1"/>
  <c r="AR16" i="80" s="1"/>
  <c r="AS16" i="80" s="1"/>
  <c r="AT16" i="80" s="1"/>
  <c r="AU16" i="80" s="1"/>
  <c r="AV16" i="80" s="1"/>
  <c r="AW16" i="80" s="1"/>
  <c r="AX16" i="80" s="1"/>
  <c r="AY16" i="80" s="1"/>
  <c r="AZ16" i="80" s="1"/>
  <c r="BA16" i="80" s="1"/>
  <c r="BB16" i="80" s="1"/>
  <c r="BC16" i="80" s="1"/>
  <c r="BD16" i="80" s="1"/>
  <c r="BE16" i="80" s="1"/>
  <c r="BF16" i="80" s="1"/>
  <c r="BG16" i="80" s="1"/>
  <c r="BH16" i="80" s="1"/>
  <c r="BI16" i="80" s="1"/>
  <c r="BJ16" i="80" s="1"/>
  <c r="BK16" i="80" s="1"/>
  <c r="BL16" i="80" s="1"/>
  <c r="BM16" i="80" s="1"/>
  <c r="BN16" i="80" s="1"/>
  <c r="BO16" i="80" s="1"/>
  <c r="BP16" i="80" s="1"/>
  <c r="BQ16" i="80" s="1"/>
  <c r="BR16" i="80" s="1"/>
  <c r="BS16" i="80" s="1"/>
  <c r="BT16" i="80" s="1"/>
  <c r="BU16" i="80" s="1"/>
  <c r="BV16" i="80" s="1"/>
  <c r="BW16" i="80" s="1"/>
  <c r="BX16" i="80" s="1"/>
  <c r="BY16" i="80" s="1"/>
  <c r="BZ16" i="80" s="1"/>
  <c r="CA16" i="80" s="1"/>
  <c r="CB16" i="80" s="1"/>
  <c r="CC16" i="80" s="1"/>
  <c r="CD16" i="80" s="1"/>
  <c r="CE16" i="80" s="1"/>
  <c r="CF16" i="80" s="1"/>
  <c r="CG16" i="80" s="1"/>
  <c r="CH16" i="80" s="1"/>
  <c r="CI16" i="80" s="1"/>
  <c r="CJ16" i="80" s="1"/>
  <c r="CK16" i="80" s="1"/>
  <c r="CL16" i="80" s="1"/>
  <c r="CM16" i="80" s="1"/>
  <c r="CN16" i="80" s="1"/>
  <c r="CO16" i="80" s="1"/>
  <c r="CP16" i="80" s="1"/>
  <c r="CQ16" i="80" s="1"/>
  <c r="CR16" i="80" s="1"/>
  <c r="CS16" i="80" s="1"/>
  <c r="CT16" i="80" s="1"/>
  <c r="CU16" i="80" s="1"/>
  <c r="CV16" i="80" s="1"/>
  <c r="CW16" i="80" s="1"/>
  <c r="CX16" i="80" s="1"/>
  <c r="CY16" i="80" s="1"/>
  <c r="CZ16" i="80" s="1"/>
  <c r="DA16" i="80" s="1"/>
  <c r="DB16" i="80" s="1"/>
  <c r="DC16" i="80" s="1"/>
  <c r="DD16" i="80" s="1"/>
  <c r="DE16" i="80" s="1"/>
  <c r="DF16" i="80" s="1"/>
  <c r="DG16" i="80" s="1"/>
  <c r="DH16" i="80" s="1"/>
  <c r="DI16" i="80" s="1"/>
  <c r="DJ16" i="80" s="1"/>
  <c r="DK16" i="80" s="1"/>
  <c r="DL16" i="80" s="1"/>
  <c r="DM16" i="80" s="1"/>
  <c r="DN16" i="80" s="1"/>
  <c r="DO16" i="80" s="1"/>
  <c r="DP16" i="80" s="1"/>
  <c r="DQ16" i="80" s="1"/>
  <c r="DR16" i="80" s="1"/>
  <c r="DS16" i="80" s="1"/>
  <c r="DT16" i="80" s="1"/>
  <c r="DU16" i="80" s="1"/>
  <c r="DV16" i="80" s="1"/>
  <c r="DW16" i="80" s="1"/>
  <c r="DX16" i="80" s="1"/>
  <c r="DY16" i="80" s="1"/>
  <c r="DZ16" i="80" s="1"/>
  <c r="EA16" i="80" s="1"/>
  <c r="EB16" i="80" s="1"/>
  <c r="EC16" i="80" s="1"/>
  <c r="ED16" i="80" s="1"/>
  <c r="EE16" i="80" s="1"/>
  <c r="EF16" i="80" s="1"/>
  <c r="EG16" i="80" s="1"/>
  <c r="EH16" i="80" s="1"/>
  <c r="EI16" i="80" s="1"/>
  <c r="EJ16" i="80" s="1"/>
  <c r="EK16" i="80" s="1"/>
  <c r="EL16" i="80" s="1"/>
  <c r="EM16" i="80" s="1"/>
  <c r="EN16" i="80" s="1"/>
  <c r="EO16" i="80" s="1"/>
  <c r="EP16" i="80" s="1"/>
  <c r="EQ16" i="80" s="1"/>
  <c r="ER16" i="80" s="1"/>
  <c r="ES16" i="80" s="1"/>
  <c r="ET16" i="80" s="1"/>
  <c r="EU16" i="80" s="1"/>
  <c r="EV16" i="80" s="1"/>
  <c r="EW16" i="80" s="1"/>
  <c r="EX16" i="80" s="1"/>
  <c r="EY16" i="80" s="1"/>
  <c r="EZ16" i="80" s="1"/>
  <c r="FA16" i="80" s="1"/>
  <c r="FB16" i="80" s="1"/>
  <c r="FC16" i="80" s="1"/>
  <c r="FD16" i="80" s="1"/>
  <c r="FE16" i="80" s="1"/>
  <c r="FF16" i="80" s="1"/>
  <c r="FG16" i="80" s="1"/>
  <c r="FH16" i="80" s="1"/>
  <c r="FI16" i="80" s="1"/>
  <c r="FJ16" i="80" s="1"/>
  <c r="FK16" i="80" s="1"/>
  <c r="FL16" i="80" s="1"/>
  <c r="FM16" i="80" s="1"/>
  <c r="FN16" i="80" s="1"/>
  <c r="FO16" i="80" s="1"/>
  <c r="FP16" i="80" s="1"/>
  <c r="FQ16" i="80" s="1"/>
  <c r="FR16" i="80" s="1"/>
  <c r="FS16" i="80" s="1"/>
  <c r="FT16" i="80" s="1"/>
  <c r="FU16" i="80" s="1"/>
  <c r="FV16" i="80" s="1"/>
  <c r="FW16" i="80" s="1"/>
  <c r="FX16" i="80" s="1"/>
  <c r="FY16" i="80" s="1"/>
  <c r="FZ16" i="80" s="1"/>
  <c r="GA16" i="80" s="1"/>
  <c r="GB16" i="80" s="1"/>
  <c r="GC16" i="80" s="1"/>
  <c r="GD16" i="80" s="1"/>
  <c r="GE16" i="80" s="1"/>
  <c r="GF16" i="80" s="1"/>
  <c r="GG16" i="80" s="1"/>
  <c r="GH16" i="80" s="1"/>
  <c r="GI16" i="80" s="1"/>
  <c r="GJ16" i="80" s="1"/>
  <c r="GK16" i="80" s="1"/>
  <c r="GL16" i="80" s="1"/>
  <c r="GM16" i="80" s="1"/>
  <c r="GN16" i="80" s="1"/>
  <c r="GO16" i="80" s="1"/>
  <c r="GP16" i="80" s="1"/>
  <c r="GQ16" i="80" s="1"/>
  <c r="GR16" i="80" s="1"/>
  <c r="GS16" i="80" s="1"/>
  <c r="GT16" i="80" s="1"/>
  <c r="GU16" i="80" s="1"/>
  <c r="GV16" i="80" s="1"/>
  <c r="GW16" i="80" s="1"/>
  <c r="GX16" i="80" s="1"/>
  <c r="GY16" i="80" s="1"/>
  <c r="GZ16" i="80" s="1"/>
  <c r="HA16" i="80" s="1"/>
  <c r="HB16" i="80" s="1"/>
  <c r="HC16" i="80" s="1"/>
  <c r="HD16" i="80" s="1"/>
  <c r="HE16" i="80" s="1"/>
  <c r="HF16" i="80" s="1"/>
  <c r="HG16" i="80" s="1"/>
  <c r="HH16" i="80" s="1"/>
  <c r="HI16" i="80" s="1"/>
  <c r="J13" i="81"/>
  <c r="K13" i="81" s="1"/>
  <c r="L13" i="81" s="1"/>
  <c r="M13" i="81" s="1"/>
  <c r="W13" i="81"/>
  <c r="J12" i="78"/>
  <c r="K12" i="78" s="1"/>
  <c r="L12" i="78" s="1"/>
  <c r="M12" i="78" s="1"/>
  <c r="W12" i="78"/>
  <c r="W16" i="78"/>
  <c r="X16" i="78" s="1"/>
  <c r="Y16" i="78" s="1"/>
  <c r="Z16" i="78" s="1"/>
  <c r="AA16" i="78" s="1"/>
  <c r="AB16" i="78" s="1"/>
  <c r="AC16" i="78" s="1"/>
  <c r="AD16" i="78" s="1"/>
  <c r="AE16" i="78" s="1"/>
  <c r="AF16" i="78" s="1"/>
  <c r="AG16" i="78" s="1"/>
  <c r="AH16" i="78" s="1"/>
  <c r="AI16" i="78" s="1"/>
  <c r="AJ16" i="78" s="1"/>
  <c r="AK16" i="78" s="1"/>
  <c r="AL16" i="78" s="1"/>
  <c r="AM16" i="78" s="1"/>
  <c r="AN16" i="78" s="1"/>
  <c r="AO16" i="78" s="1"/>
  <c r="AP16" i="78" s="1"/>
  <c r="AQ16" i="78" s="1"/>
  <c r="AR16" i="78" s="1"/>
  <c r="AS16" i="78" s="1"/>
  <c r="AT16" i="78" s="1"/>
  <c r="AU16" i="78" s="1"/>
  <c r="AV16" i="78" s="1"/>
  <c r="AW16" i="78" s="1"/>
  <c r="AX16" i="78" s="1"/>
  <c r="AY16" i="78" s="1"/>
  <c r="AZ16" i="78" s="1"/>
  <c r="BA16" i="78" s="1"/>
  <c r="BB16" i="78" s="1"/>
  <c r="BC16" i="78" s="1"/>
  <c r="BD16" i="78" s="1"/>
  <c r="BE16" i="78" s="1"/>
  <c r="BF16" i="78" s="1"/>
  <c r="BG16" i="78" s="1"/>
  <c r="BH16" i="78" s="1"/>
  <c r="BI16" i="78" s="1"/>
  <c r="BJ16" i="78" s="1"/>
  <c r="BK16" i="78" s="1"/>
  <c r="BL16" i="78" s="1"/>
  <c r="BM16" i="78" s="1"/>
  <c r="BN16" i="78" s="1"/>
  <c r="BO16" i="78" s="1"/>
  <c r="BP16" i="78" s="1"/>
  <c r="BQ16" i="78" s="1"/>
  <c r="BR16" i="78" s="1"/>
  <c r="BS16" i="78" s="1"/>
  <c r="BT16" i="78" s="1"/>
  <c r="BU16" i="78" s="1"/>
  <c r="BV16" i="78" s="1"/>
  <c r="BW16" i="78" s="1"/>
  <c r="BX16" i="78" s="1"/>
  <c r="BY16" i="78" s="1"/>
  <c r="BZ16" i="78" s="1"/>
  <c r="CA16" i="78" s="1"/>
  <c r="CB16" i="78" s="1"/>
  <c r="CC16" i="78" s="1"/>
  <c r="CD16" i="78" s="1"/>
  <c r="CE16" i="78" s="1"/>
  <c r="CF16" i="78" s="1"/>
  <c r="CG16" i="78" s="1"/>
  <c r="CH16" i="78" s="1"/>
  <c r="CI16" i="78" s="1"/>
  <c r="CJ16" i="78" s="1"/>
  <c r="CK16" i="78" s="1"/>
  <c r="CL16" i="78" s="1"/>
  <c r="CM16" i="78" s="1"/>
  <c r="CN16" i="78" s="1"/>
  <c r="CO16" i="78" s="1"/>
  <c r="CP16" i="78" s="1"/>
  <c r="CQ16" i="78" s="1"/>
  <c r="CR16" i="78" s="1"/>
  <c r="CS16" i="78" s="1"/>
  <c r="CT16" i="78" s="1"/>
  <c r="CU16" i="78" s="1"/>
  <c r="CV16" i="78" s="1"/>
  <c r="CW16" i="78" s="1"/>
  <c r="CX16" i="78" s="1"/>
  <c r="CY16" i="78" s="1"/>
  <c r="CZ16" i="78" s="1"/>
  <c r="DA16" i="78" s="1"/>
  <c r="DB16" i="78" s="1"/>
  <c r="DC16" i="78" s="1"/>
  <c r="DD16" i="78" s="1"/>
  <c r="DE16" i="78" s="1"/>
  <c r="DF16" i="78" s="1"/>
  <c r="DG16" i="78" s="1"/>
  <c r="DH16" i="78" s="1"/>
  <c r="DI16" i="78" s="1"/>
  <c r="DJ16" i="78" s="1"/>
  <c r="DK16" i="78" s="1"/>
  <c r="DL16" i="78" s="1"/>
  <c r="DM16" i="78" s="1"/>
  <c r="DN16" i="78" s="1"/>
  <c r="DO16" i="78" s="1"/>
  <c r="DP16" i="78" s="1"/>
  <c r="DQ16" i="78" s="1"/>
  <c r="DR16" i="78" s="1"/>
  <c r="DS16" i="78" s="1"/>
  <c r="DT16" i="78" s="1"/>
  <c r="DU16" i="78" s="1"/>
  <c r="DV16" i="78" s="1"/>
  <c r="DW16" i="78" s="1"/>
  <c r="DX16" i="78" s="1"/>
  <c r="DY16" i="78" s="1"/>
  <c r="DZ16" i="78" s="1"/>
  <c r="EA16" i="78" s="1"/>
  <c r="EB16" i="78" s="1"/>
  <c r="EC16" i="78" s="1"/>
  <c r="ED16" i="78" s="1"/>
  <c r="EE16" i="78" s="1"/>
  <c r="EF16" i="78" s="1"/>
  <c r="EG16" i="78" s="1"/>
  <c r="EH16" i="78" s="1"/>
  <c r="EI16" i="78" s="1"/>
  <c r="EJ16" i="78" s="1"/>
  <c r="EK16" i="78" s="1"/>
  <c r="EL16" i="78" s="1"/>
  <c r="EM16" i="78" s="1"/>
  <c r="EN16" i="78" s="1"/>
  <c r="EO16" i="78" s="1"/>
  <c r="EP16" i="78" s="1"/>
  <c r="EQ16" i="78" s="1"/>
  <c r="ER16" i="78" s="1"/>
  <c r="ES16" i="78" s="1"/>
  <c r="ET16" i="78" s="1"/>
  <c r="EU16" i="78" s="1"/>
  <c r="EV16" i="78" s="1"/>
  <c r="EW16" i="78" s="1"/>
  <c r="EX16" i="78" s="1"/>
  <c r="EY16" i="78" s="1"/>
  <c r="EZ16" i="78" s="1"/>
  <c r="FA16" i="78" s="1"/>
  <c r="FB16" i="78" s="1"/>
  <c r="FC16" i="78" s="1"/>
  <c r="FD16" i="78" s="1"/>
  <c r="FE16" i="78" s="1"/>
  <c r="FF16" i="78" s="1"/>
  <c r="FG16" i="78" s="1"/>
  <c r="FH16" i="78" s="1"/>
  <c r="FI16" i="78" s="1"/>
  <c r="FJ16" i="78" s="1"/>
  <c r="FK16" i="78" s="1"/>
  <c r="FL16" i="78" s="1"/>
  <c r="FM16" i="78" s="1"/>
  <c r="FN16" i="78" s="1"/>
  <c r="FO16" i="78" s="1"/>
  <c r="FP16" i="78" s="1"/>
  <c r="FQ16" i="78" s="1"/>
  <c r="FR16" i="78" s="1"/>
  <c r="FS16" i="78" s="1"/>
  <c r="FT16" i="78" s="1"/>
  <c r="FU16" i="78" s="1"/>
  <c r="FV16" i="78" s="1"/>
  <c r="FW16" i="78" s="1"/>
  <c r="FX16" i="78" s="1"/>
  <c r="FY16" i="78" s="1"/>
  <c r="FZ16" i="78" s="1"/>
  <c r="GA16" i="78" s="1"/>
  <c r="GB16" i="78" s="1"/>
  <c r="GC16" i="78" s="1"/>
  <c r="GD16" i="78" s="1"/>
  <c r="GE16" i="78" s="1"/>
  <c r="GF16" i="78" s="1"/>
  <c r="GG16" i="78" s="1"/>
  <c r="GH16" i="78" s="1"/>
  <c r="GI16" i="78" s="1"/>
  <c r="GJ16" i="78" s="1"/>
  <c r="GK16" i="78" s="1"/>
  <c r="GL16" i="78" s="1"/>
  <c r="GM16" i="78" s="1"/>
  <c r="GN16" i="78" s="1"/>
  <c r="GO16" i="78" s="1"/>
  <c r="GP16" i="78" s="1"/>
  <c r="GQ16" i="78" s="1"/>
  <c r="GR16" i="78" s="1"/>
  <c r="GS16" i="78" s="1"/>
  <c r="GT16" i="78" s="1"/>
  <c r="GU16" i="78" s="1"/>
  <c r="GV16" i="78" s="1"/>
  <c r="GW16" i="78" s="1"/>
  <c r="GX16" i="78" s="1"/>
  <c r="GY16" i="78" s="1"/>
  <c r="GZ16" i="78" s="1"/>
  <c r="HA16" i="78" s="1"/>
  <c r="HB16" i="78" s="1"/>
  <c r="HC16" i="78" s="1"/>
  <c r="HD16" i="78" s="1"/>
  <c r="HE16" i="78" s="1"/>
  <c r="HF16" i="78" s="1"/>
  <c r="HG16" i="78" s="1"/>
  <c r="HH16" i="78" s="1"/>
  <c r="HI16" i="78" s="1"/>
  <c r="W15" i="78"/>
  <c r="X15" i="78" s="1"/>
  <c r="Y15" i="78" s="1"/>
  <c r="Z15" i="78" s="1"/>
  <c r="AA15" i="78" s="1"/>
  <c r="AB15" i="78" s="1"/>
  <c r="AC15" i="78" s="1"/>
  <c r="AD15" i="78" s="1"/>
  <c r="AE15" i="78" s="1"/>
  <c r="AF15" i="78" s="1"/>
  <c r="AG15" i="78" s="1"/>
  <c r="AH15" i="78" s="1"/>
  <c r="AI15" i="78" s="1"/>
  <c r="AJ15" i="78" s="1"/>
  <c r="AK15" i="78" s="1"/>
  <c r="AL15" i="78" s="1"/>
  <c r="AM15" i="78" s="1"/>
  <c r="AN15" i="78" s="1"/>
  <c r="AO15" i="78" s="1"/>
  <c r="AP15" i="78" s="1"/>
  <c r="AQ15" i="78" s="1"/>
  <c r="AR15" i="78" s="1"/>
  <c r="AS15" i="78" s="1"/>
  <c r="AT15" i="78" s="1"/>
  <c r="AU15" i="78" s="1"/>
  <c r="AV15" i="78" s="1"/>
  <c r="AW15" i="78" s="1"/>
  <c r="AX15" i="78" s="1"/>
  <c r="AY15" i="78" s="1"/>
  <c r="AZ15" i="78" s="1"/>
  <c r="BA15" i="78" s="1"/>
  <c r="BB15" i="78" s="1"/>
  <c r="BC15" i="78" s="1"/>
  <c r="BD15" i="78" s="1"/>
  <c r="BE15" i="78" s="1"/>
  <c r="BF15" i="78" s="1"/>
  <c r="BG15" i="78" s="1"/>
  <c r="BH15" i="78" s="1"/>
  <c r="BI15" i="78" s="1"/>
  <c r="BJ15" i="78" s="1"/>
  <c r="BK15" i="78" s="1"/>
  <c r="BL15" i="78" s="1"/>
  <c r="BM15" i="78" s="1"/>
  <c r="BN15" i="78" s="1"/>
  <c r="BO15" i="78" s="1"/>
  <c r="BP15" i="78" s="1"/>
  <c r="BQ15" i="78" s="1"/>
  <c r="BR15" i="78" s="1"/>
  <c r="BS15" i="78" s="1"/>
  <c r="BT15" i="78" s="1"/>
  <c r="BU15" i="78" s="1"/>
  <c r="BV15" i="78" s="1"/>
  <c r="BW15" i="78" s="1"/>
  <c r="BX15" i="78" s="1"/>
  <c r="BY15" i="78" s="1"/>
  <c r="BZ15" i="78" s="1"/>
  <c r="CA15" i="78" s="1"/>
  <c r="CB15" i="78" s="1"/>
  <c r="CC15" i="78" s="1"/>
  <c r="CD15" i="78" s="1"/>
  <c r="CE15" i="78" s="1"/>
  <c r="CF15" i="78" s="1"/>
  <c r="CG15" i="78" s="1"/>
  <c r="CH15" i="78" s="1"/>
  <c r="CI15" i="78" s="1"/>
  <c r="CJ15" i="78" s="1"/>
  <c r="CK15" i="78" s="1"/>
  <c r="CL15" i="78" s="1"/>
  <c r="CM15" i="78" s="1"/>
  <c r="CN15" i="78" s="1"/>
  <c r="CO15" i="78" s="1"/>
  <c r="CP15" i="78" s="1"/>
  <c r="CQ15" i="78" s="1"/>
  <c r="CR15" i="78" s="1"/>
  <c r="CS15" i="78" s="1"/>
  <c r="CT15" i="78" s="1"/>
  <c r="CU15" i="78" s="1"/>
  <c r="CV15" i="78" s="1"/>
  <c r="CW15" i="78" s="1"/>
  <c r="CX15" i="78" s="1"/>
  <c r="CY15" i="78" s="1"/>
  <c r="CZ15" i="78" s="1"/>
  <c r="DA15" i="78" s="1"/>
  <c r="DB15" i="78" s="1"/>
  <c r="DC15" i="78" s="1"/>
  <c r="DD15" i="78" s="1"/>
  <c r="DE15" i="78" s="1"/>
  <c r="DF15" i="78" s="1"/>
  <c r="DG15" i="78" s="1"/>
  <c r="DH15" i="78" s="1"/>
  <c r="DI15" i="78" s="1"/>
  <c r="DJ15" i="78" s="1"/>
  <c r="DK15" i="78" s="1"/>
  <c r="DL15" i="78" s="1"/>
  <c r="DM15" i="78" s="1"/>
  <c r="DN15" i="78" s="1"/>
  <c r="DO15" i="78" s="1"/>
  <c r="DP15" i="78" s="1"/>
  <c r="DQ15" i="78" s="1"/>
  <c r="DR15" i="78" s="1"/>
  <c r="DS15" i="78" s="1"/>
  <c r="DT15" i="78" s="1"/>
  <c r="DU15" i="78" s="1"/>
  <c r="DV15" i="78" s="1"/>
  <c r="DW15" i="78" s="1"/>
  <c r="DX15" i="78" s="1"/>
  <c r="DY15" i="78" s="1"/>
  <c r="DZ15" i="78" s="1"/>
  <c r="EA15" i="78" s="1"/>
  <c r="EB15" i="78" s="1"/>
  <c r="EC15" i="78" s="1"/>
  <c r="ED15" i="78" s="1"/>
  <c r="EE15" i="78" s="1"/>
  <c r="EF15" i="78" s="1"/>
  <c r="EG15" i="78" s="1"/>
  <c r="EH15" i="78" s="1"/>
  <c r="EI15" i="78" s="1"/>
  <c r="EJ15" i="78" s="1"/>
  <c r="EK15" i="78" s="1"/>
  <c r="EL15" i="78" s="1"/>
  <c r="EM15" i="78" s="1"/>
  <c r="EN15" i="78" s="1"/>
  <c r="EO15" i="78" s="1"/>
  <c r="EP15" i="78" s="1"/>
  <c r="EQ15" i="78" s="1"/>
  <c r="ER15" i="78" s="1"/>
  <c r="ES15" i="78" s="1"/>
  <c r="ET15" i="78" s="1"/>
  <c r="EU15" i="78" s="1"/>
  <c r="EV15" i="78" s="1"/>
  <c r="EW15" i="78" s="1"/>
  <c r="EX15" i="78" s="1"/>
  <c r="EY15" i="78" s="1"/>
  <c r="EZ15" i="78" s="1"/>
  <c r="FA15" i="78" s="1"/>
  <c r="FB15" i="78" s="1"/>
  <c r="FC15" i="78" s="1"/>
  <c r="FD15" i="78" s="1"/>
  <c r="FE15" i="78" s="1"/>
  <c r="FF15" i="78" s="1"/>
  <c r="FG15" i="78" s="1"/>
  <c r="FH15" i="78" s="1"/>
  <c r="FI15" i="78" s="1"/>
  <c r="FJ15" i="78" s="1"/>
  <c r="FK15" i="78" s="1"/>
  <c r="FL15" i="78" s="1"/>
  <c r="FM15" i="78" s="1"/>
  <c r="FN15" i="78" s="1"/>
  <c r="FO15" i="78" s="1"/>
  <c r="FP15" i="78" s="1"/>
  <c r="FQ15" i="78" s="1"/>
  <c r="FR15" i="78" s="1"/>
  <c r="FS15" i="78" s="1"/>
  <c r="FT15" i="78" s="1"/>
  <c r="FU15" i="78" s="1"/>
  <c r="FV15" i="78" s="1"/>
  <c r="FW15" i="78" s="1"/>
  <c r="FX15" i="78" s="1"/>
  <c r="FY15" i="78" s="1"/>
  <c r="FZ15" i="78" s="1"/>
  <c r="GA15" i="78" s="1"/>
  <c r="GB15" i="78" s="1"/>
  <c r="GC15" i="78" s="1"/>
  <c r="GD15" i="78" s="1"/>
  <c r="GE15" i="78" s="1"/>
  <c r="GF15" i="78" s="1"/>
  <c r="GG15" i="78" s="1"/>
  <c r="GH15" i="78" s="1"/>
  <c r="GI15" i="78" s="1"/>
  <c r="GJ15" i="78" s="1"/>
  <c r="GK15" i="78" s="1"/>
  <c r="GL15" i="78" s="1"/>
  <c r="GM15" i="78" s="1"/>
  <c r="GN15" i="78" s="1"/>
  <c r="GO15" i="78" s="1"/>
  <c r="GP15" i="78" s="1"/>
  <c r="GQ15" i="78" s="1"/>
  <c r="GR15" i="78" s="1"/>
  <c r="GS15" i="78" s="1"/>
  <c r="GT15" i="78" s="1"/>
  <c r="GU15" i="78" s="1"/>
  <c r="GV15" i="78" s="1"/>
  <c r="GW15" i="78" s="1"/>
  <c r="GX15" i="78" s="1"/>
  <c r="GY15" i="78" s="1"/>
  <c r="GZ15" i="78" s="1"/>
  <c r="HA15" i="78" s="1"/>
  <c r="HB15" i="78" s="1"/>
  <c r="HC15" i="78" s="1"/>
  <c r="HD15" i="78" s="1"/>
  <c r="HE15" i="78" s="1"/>
  <c r="HF15" i="78" s="1"/>
  <c r="HG15" i="78" s="1"/>
  <c r="HH15" i="78" s="1"/>
  <c r="HI15" i="78" s="1"/>
  <c r="W10" i="80"/>
  <c r="W25" i="81"/>
  <c r="X25" i="81" s="1"/>
  <c r="Y25" i="81" s="1"/>
  <c r="Z25" i="81" s="1"/>
  <c r="AA25" i="81" s="1"/>
  <c r="AB25" i="81" s="1"/>
  <c r="AC25" i="81" s="1"/>
  <c r="AD25" i="81" s="1"/>
  <c r="AE25" i="81" s="1"/>
  <c r="AF25" i="81" s="1"/>
  <c r="AG25" i="81" s="1"/>
  <c r="AH25" i="81" s="1"/>
  <c r="AI25" i="81" s="1"/>
  <c r="AJ25" i="81" s="1"/>
  <c r="AK25" i="81" s="1"/>
  <c r="AL25" i="81" s="1"/>
  <c r="AM25" i="81" s="1"/>
  <c r="AN25" i="81" s="1"/>
  <c r="AO25" i="81" s="1"/>
  <c r="AP25" i="81" s="1"/>
  <c r="AQ25" i="81" s="1"/>
  <c r="AR25" i="81" s="1"/>
  <c r="AS25" i="81" s="1"/>
  <c r="AT25" i="81" s="1"/>
  <c r="AU25" i="81" s="1"/>
  <c r="AV25" i="81" s="1"/>
  <c r="AW25" i="81" s="1"/>
  <c r="AX25" i="81" s="1"/>
  <c r="AY25" i="81" s="1"/>
  <c r="AZ25" i="81" s="1"/>
  <c r="BA25" i="81" s="1"/>
  <c r="BB25" i="81" s="1"/>
  <c r="BC25" i="81" s="1"/>
  <c r="BD25" i="81" s="1"/>
  <c r="BE25" i="81" s="1"/>
  <c r="BF25" i="81" s="1"/>
  <c r="BG25" i="81" s="1"/>
  <c r="BH25" i="81" s="1"/>
  <c r="BI25" i="81" s="1"/>
  <c r="BJ25" i="81" s="1"/>
  <c r="BK25" i="81" s="1"/>
  <c r="BL25" i="81" s="1"/>
  <c r="BM25" i="81" s="1"/>
  <c r="BN25" i="81" s="1"/>
  <c r="BO25" i="81" s="1"/>
  <c r="BP25" i="81" s="1"/>
  <c r="BQ25" i="81" s="1"/>
  <c r="BR25" i="81" s="1"/>
  <c r="BS25" i="81" s="1"/>
  <c r="BT25" i="81" s="1"/>
  <c r="BU25" i="81" s="1"/>
  <c r="BV25" i="81" s="1"/>
  <c r="BW25" i="81" s="1"/>
  <c r="BX25" i="81" s="1"/>
  <c r="BY25" i="81" s="1"/>
  <c r="BZ25" i="81" s="1"/>
  <c r="CA25" i="81" s="1"/>
  <c r="CB25" i="81" s="1"/>
  <c r="CC25" i="81" s="1"/>
  <c r="CD25" i="81" s="1"/>
  <c r="CE25" i="81" s="1"/>
  <c r="CF25" i="81" s="1"/>
  <c r="CG25" i="81" s="1"/>
  <c r="CH25" i="81" s="1"/>
  <c r="CI25" i="81" s="1"/>
  <c r="CJ25" i="81" s="1"/>
  <c r="CK25" i="81" s="1"/>
  <c r="CL25" i="81" s="1"/>
  <c r="CM25" i="81" s="1"/>
  <c r="CN25" i="81" s="1"/>
  <c r="CO25" i="81" s="1"/>
  <c r="CP25" i="81" s="1"/>
  <c r="CQ25" i="81" s="1"/>
  <c r="CR25" i="81" s="1"/>
  <c r="CS25" i="81" s="1"/>
  <c r="CT25" i="81" s="1"/>
  <c r="CU25" i="81" s="1"/>
  <c r="CV25" i="81" s="1"/>
  <c r="CW25" i="81" s="1"/>
  <c r="CX25" i="81" s="1"/>
  <c r="CY25" i="81" s="1"/>
  <c r="CZ25" i="81" s="1"/>
  <c r="DA25" i="81" s="1"/>
  <c r="DB25" i="81" s="1"/>
  <c r="DC25" i="81" s="1"/>
  <c r="DD25" i="81" s="1"/>
  <c r="DE25" i="81" s="1"/>
  <c r="DF25" i="81" s="1"/>
  <c r="DG25" i="81" s="1"/>
  <c r="DH25" i="81" s="1"/>
  <c r="DI25" i="81" s="1"/>
  <c r="DJ25" i="81" s="1"/>
  <c r="DK25" i="81" s="1"/>
  <c r="DL25" i="81" s="1"/>
  <c r="DM25" i="81" s="1"/>
  <c r="DN25" i="81" s="1"/>
  <c r="DO25" i="81" s="1"/>
  <c r="DP25" i="81" s="1"/>
  <c r="DQ25" i="81" s="1"/>
  <c r="DR25" i="81" s="1"/>
  <c r="DS25" i="81" s="1"/>
  <c r="DT25" i="81" s="1"/>
  <c r="DU25" i="81" s="1"/>
  <c r="DV25" i="81" s="1"/>
  <c r="DW25" i="81" s="1"/>
  <c r="DX25" i="81" s="1"/>
  <c r="DY25" i="81" s="1"/>
  <c r="DZ25" i="81" s="1"/>
  <c r="EA25" i="81" s="1"/>
  <c r="EB25" i="81" s="1"/>
  <c r="EC25" i="81" s="1"/>
  <c r="ED25" i="81" s="1"/>
  <c r="EE25" i="81" s="1"/>
  <c r="EF25" i="81" s="1"/>
  <c r="EG25" i="81" s="1"/>
  <c r="EH25" i="81" s="1"/>
  <c r="EI25" i="81" s="1"/>
  <c r="EJ25" i="81" s="1"/>
  <c r="EK25" i="81" s="1"/>
  <c r="EL25" i="81" s="1"/>
  <c r="EM25" i="81" s="1"/>
  <c r="EN25" i="81" s="1"/>
  <c r="EO25" i="81" s="1"/>
  <c r="EP25" i="81" s="1"/>
  <c r="EQ25" i="81" s="1"/>
  <c r="ER25" i="81" s="1"/>
  <c r="ES25" i="81" s="1"/>
  <c r="ET25" i="81" s="1"/>
  <c r="EU25" i="81" s="1"/>
  <c r="EV25" i="81" s="1"/>
  <c r="EW25" i="81" s="1"/>
  <c r="EX25" i="81" s="1"/>
  <c r="EY25" i="81" s="1"/>
  <c r="EZ25" i="81" s="1"/>
  <c r="FA25" i="81" s="1"/>
  <c r="FB25" i="81" s="1"/>
  <c r="FC25" i="81" s="1"/>
  <c r="FD25" i="81" s="1"/>
  <c r="FE25" i="81" s="1"/>
  <c r="FF25" i="81" s="1"/>
  <c r="FG25" i="81" s="1"/>
  <c r="FH25" i="81" s="1"/>
  <c r="FI25" i="81" s="1"/>
  <c r="FJ25" i="81" s="1"/>
  <c r="FK25" i="81" s="1"/>
  <c r="FL25" i="81" s="1"/>
  <c r="FM25" i="81" s="1"/>
  <c r="FN25" i="81" s="1"/>
  <c r="FO25" i="81" s="1"/>
  <c r="FP25" i="81" s="1"/>
  <c r="FQ25" i="81" s="1"/>
  <c r="FR25" i="81" s="1"/>
  <c r="FS25" i="81" s="1"/>
  <c r="FT25" i="81" s="1"/>
  <c r="FU25" i="81" s="1"/>
  <c r="FV25" i="81" s="1"/>
  <c r="FW25" i="81" s="1"/>
  <c r="FX25" i="81" s="1"/>
  <c r="FY25" i="81" s="1"/>
  <c r="FZ25" i="81" s="1"/>
  <c r="GA25" i="81" s="1"/>
  <c r="GB25" i="81" s="1"/>
  <c r="GC25" i="81" s="1"/>
  <c r="GD25" i="81" s="1"/>
  <c r="GE25" i="81" s="1"/>
  <c r="GF25" i="81" s="1"/>
  <c r="GG25" i="81" s="1"/>
  <c r="GH25" i="81" s="1"/>
  <c r="GI25" i="81" s="1"/>
  <c r="GJ25" i="81" s="1"/>
  <c r="GK25" i="81" s="1"/>
  <c r="GL25" i="81" s="1"/>
  <c r="GM25" i="81" s="1"/>
  <c r="GN25" i="81" s="1"/>
  <c r="GO25" i="81" s="1"/>
  <c r="GP25" i="81" s="1"/>
  <c r="GQ25" i="81" s="1"/>
  <c r="GR25" i="81" s="1"/>
  <c r="GS25" i="81" s="1"/>
  <c r="GT25" i="81" s="1"/>
  <c r="GU25" i="81" s="1"/>
  <c r="GV25" i="81" s="1"/>
  <c r="GW25" i="81" s="1"/>
  <c r="GX25" i="81" s="1"/>
  <c r="GY25" i="81" s="1"/>
  <c r="GZ25" i="81" s="1"/>
  <c r="HA25" i="81" s="1"/>
  <c r="HB25" i="81" s="1"/>
  <c r="HC25" i="81" s="1"/>
  <c r="HD25" i="81" s="1"/>
  <c r="HE25" i="81" s="1"/>
  <c r="HF25" i="81" s="1"/>
  <c r="HG25" i="81" s="1"/>
  <c r="HH25" i="81" s="1"/>
  <c r="HI25" i="81" s="1"/>
  <c r="W26" i="78"/>
  <c r="W25" i="78"/>
  <c r="X25" i="78" s="1"/>
  <c r="Y25" i="78" s="1"/>
  <c r="Z25" i="78" s="1"/>
  <c r="AA25" i="78" s="1"/>
  <c r="AB25" i="78" s="1"/>
  <c r="AC25" i="78" s="1"/>
  <c r="AD25" i="78" s="1"/>
  <c r="AE25" i="78" s="1"/>
  <c r="AF25" i="78" s="1"/>
  <c r="AG25" i="78" s="1"/>
  <c r="AH25" i="78" s="1"/>
  <c r="AI25" i="78" s="1"/>
  <c r="AJ25" i="78" s="1"/>
  <c r="AK25" i="78" s="1"/>
  <c r="AL25" i="78" s="1"/>
  <c r="AM25" i="78" s="1"/>
  <c r="AN25" i="78" s="1"/>
  <c r="AO25" i="78" s="1"/>
  <c r="AP25" i="78" s="1"/>
  <c r="AQ25" i="78" s="1"/>
  <c r="AR25" i="78" s="1"/>
  <c r="AS25" i="78" s="1"/>
  <c r="AT25" i="78" s="1"/>
  <c r="AU25" i="78" s="1"/>
  <c r="AV25" i="78" s="1"/>
  <c r="AW25" i="78" s="1"/>
  <c r="AX25" i="78" s="1"/>
  <c r="AY25" i="78" s="1"/>
  <c r="AZ25" i="78" s="1"/>
  <c r="BA25" i="78" s="1"/>
  <c r="BB25" i="78" s="1"/>
  <c r="BC25" i="78" s="1"/>
  <c r="BD25" i="78" s="1"/>
  <c r="BE25" i="78" s="1"/>
  <c r="BF25" i="78" s="1"/>
  <c r="BG25" i="78" s="1"/>
  <c r="BH25" i="78" s="1"/>
  <c r="BI25" i="78" s="1"/>
  <c r="BJ25" i="78" s="1"/>
  <c r="BK25" i="78" s="1"/>
  <c r="BL25" i="78" s="1"/>
  <c r="BM25" i="78" s="1"/>
  <c r="BN25" i="78" s="1"/>
  <c r="BO25" i="78" s="1"/>
  <c r="BP25" i="78" s="1"/>
  <c r="BQ25" i="78" s="1"/>
  <c r="BR25" i="78" s="1"/>
  <c r="BS25" i="78" s="1"/>
  <c r="BT25" i="78" s="1"/>
  <c r="BU25" i="78" s="1"/>
  <c r="BV25" i="78" s="1"/>
  <c r="BW25" i="78" s="1"/>
  <c r="BX25" i="78" s="1"/>
  <c r="BY25" i="78" s="1"/>
  <c r="BZ25" i="78" s="1"/>
  <c r="CA25" i="78" s="1"/>
  <c r="CB25" i="78" s="1"/>
  <c r="CC25" i="78" s="1"/>
  <c r="CD25" i="78" s="1"/>
  <c r="CE25" i="78" s="1"/>
  <c r="CF25" i="78" s="1"/>
  <c r="CG25" i="78" s="1"/>
  <c r="CH25" i="78" s="1"/>
  <c r="CI25" i="78" s="1"/>
  <c r="CJ25" i="78" s="1"/>
  <c r="CK25" i="78" s="1"/>
  <c r="CL25" i="78" s="1"/>
  <c r="CM25" i="78" s="1"/>
  <c r="CN25" i="78" s="1"/>
  <c r="CO25" i="78" s="1"/>
  <c r="CP25" i="78" s="1"/>
  <c r="CQ25" i="78" s="1"/>
  <c r="CR25" i="78" s="1"/>
  <c r="CS25" i="78" s="1"/>
  <c r="CT25" i="78" s="1"/>
  <c r="CU25" i="78" s="1"/>
  <c r="CV25" i="78" s="1"/>
  <c r="CW25" i="78" s="1"/>
  <c r="CX25" i="78" s="1"/>
  <c r="CY25" i="78" s="1"/>
  <c r="CZ25" i="78" s="1"/>
  <c r="DA25" i="78" s="1"/>
  <c r="DB25" i="78" s="1"/>
  <c r="DC25" i="78" s="1"/>
  <c r="DD25" i="78" s="1"/>
  <c r="DE25" i="78" s="1"/>
  <c r="DF25" i="78" s="1"/>
  <c r="DG25" i="78" s="1"/>
  <c r="DH25" i="78" s="1"/>
  <c r="DI25" i="78" s="1"/>
  <c r="DJ25" i="78" s="1"/>
  <c r="DK25" i="78" s="1"/>
  <c r="DL25" i="78" s="1"/>
  <c r="DM25" i="78" s="1"/>
  <c r="DN25" i="78" s="1"/>
  <c r="DO25" i="78" s="1"/>
  <c r="DP25" i="78" s="1"/>
  <c r="DQ25" i="78" s="1"/>
  <c r="DR25" i="78" s="1"/>
  <c r="DS25" i="78" s="1"/>
  <c r="DT25" i="78" s="1"/>
  <c r="DU25" i="78" s="1"/>
  <c r="DV25" i="78" s="1"/>
  <c r="DW25" i="78" s="1"/>
  <c r="DX25" i="78" s="1"/>
  <c r="DY25" i="78" s="1"/>
  <c r="DZ25" i="78" s="1"/>
  <c r="EA25" i="78" s="1"/>
  <c r="EB25" i="78" s="1"/>
  <c r="EC25" i="78" s="1"/>
  <c r="ED25" i="78" s="1"/>
  <c r="EE25" i="78" s="1"/>
  <c r="EF25" i="78" s="1"/>
  <c r="EG25" i="78" s="1"/>
  <c r="EH25" i="78" s="1"/>
  <c r="EI25" i="78" s="1"/>
  <c r="EJ25" i="78" s="1"/>
  <c r="EK25" i="78" s="1"/>
  <c r="EL25" i="78" s="1"/>
  <c r="EM25" i="78" s="1"/>
  <c r="EN25" i="78" s="1"/>
  <c r="EO25" i="78" s="1"/>
  <c r="EP25" i="78" s="1"/>
  <c r="EQ25" i="78" s="1"/>
  <c r="ER25" i="78" s="1"/>
  <c r="ES25" i="78" s="1"/>
  <c r="ET25" i="78" s="1"/>
  <c r="EU25" i="78" s="1"/>
  <c r="EV25" i="78" s="1"/>
  <c r="EW25" i="78" s="1"/>
  <c r="EX25" i="78" s="1"/>
  <c r="EY25" i="78" s="1"/>
  <c r="EZ25" i="78" s="1"/>
  <c r="FA25" i="78" s="1"/>
  <c r="FB25" i="78" s="1"/>
  <c r="FC25" i="78" s="1"/>
  <c r="FD25" i="78" s="1"/>
  <c r="FE25" i="78" s="1"/>
  <c r="FF25" i="78" s="1"/>
  <c r="FG25" i="78" s="1"/>
  <c r="FH25" i="78" s="1"/>
  <c r="FI25" i="78" s="1"/>
  <c r="FJ25" i="78" s="1"/>
  <c r="FK25" i="78" s="1"/>
  <c r="FL25" i="78" s="1"/>
  <c r="FM25" i="78" s="1"/>
  <c r="FN25" i="78" s="1"/>
  <c r="FO25" i="78" s="1"/>
  <c r="FP25" i="78" s="1"/>
  <c r="FQ25" i="78" s="1"/>
  <c r="FR25" i="78" s="1"/>
  <c r="FS25" i="78" s="1"/>
  <c r="FT25" i="78" s="1"/>
  <c r="FU25" i="78" s="1"/>
  <c r="FV25" i="78" s="1"/>
  <c r="FW25" i="78" s="1"/>
  <c r="FX25" i="78" s="1"/>
  <c r="FY25" i="78" s="1"/>
  <c r="FZ25" i="78" s="1"/>
  <c r="GA25" i="78" s="1"/>
  <c r="GB25" i="78" s="1"/>
  <c r="GC25" i="78" s="1"/>
  <c r="GD25" i="78" s="1"/>
  <c r="GE25" i="78" s="1"/>
  <c r="GF25" i="78" s="1"/>
  <c r="GG25" i="78" s="1"/>
  <c r="GH25" i="78" s="1"/>
  <c r="GI25" i="78" s="1"/>
  <c r="GJ25" i="78" s="1"/>
  <c r="GK25" i="78" s="1"/>
  <c r="GL25" i="78" s="1"/>
  <c r="GM25" i="78" s="1"/>
  <c r="GN25" i="78" s="1"/>
  <c r="GO25" i="78" s="1"/>
  <c r="GP25" i="78" s="1"/>
  <c r="GQ25" i="78" s="1"/>
  <c r="GR25" i="78" s="1"/>
  <c r="GS25" i="78" s="1"/>
  <c r="GT25" i="78" s="1"/>
  <c r="GU25" i="78" s="1"/>
  <c r="GV25" i="78" s="1"/>
  <c r="GW25" i="78" s="1"/>
  <c r="GX25" i="78" s="1"/>
  <c r="GY25" i="78" s="1"/>
  <c r="GZ25" i="78" s="1"/>
  <c r="HA25" i="78" s="1"/>
  <c r="HB25" i="78" s="1"/>
  <c r="HC25" i="78" s="1"/>
  <c r="HD25" i="78" s="1"/>
  <c r="HE25" i="78" s="1"/>
  <c r="HF25" i="78" s="1"/>
  <c r="HG25" i="78" s="1"/>
  <c r="HH25" i="78" s="1"/>
  <c r="HI25" i="78" s="1"/>
  <c r="W9" i="81"/>
  <c r="X9" i="81" s="1"/>
  <c r="Y9" i="81" s="1"/>
  <c r="Z9" i="81" s="1"/>
  <c r="AA9" i="81" s="1"/>
  <c r="AB9" i="81" s="1"/>
  <c r="AC9" i="81" s="1"/>
  <c r="AD9" i="81" s="1"/>
  <c r="AE9" i="81" s="1"/>
  <c r="AF9" i="81" s="1"/>
  <c r="AG9" i="81" s="1"/>
  <c r="AH9" i="81" s="1"/>
  <c r="AI9" i="81" s="1"/>
  <c r="AJ9" i="81" s="1"/>
  <c r="AK9" i="81" s="1"/>
  <c r="AL9" i="81" s="1"/>
  <c r="AM9" i="81" s="1"/>
  <c r="AN9" i="81" s="1"/>
  <c r="AO9" i="81" s="1"/>
  <c r="AP9" i="81" s="1"/>
  <c r="AQ9" i="81" s="1"/>
  <c r="AR9" i="81" s="1"/>
  <c r="AS9" i="81" s="1"/>
  <c r="AT9" i="81" s="1"/>
  <c r="AU9" i="81" s="1"/>
  <c r="AV9" i="81" s="1"/>
  <c r="AW9" i="81" s="1"/>
  <c r="AX9" i="81" s="1"/>
  <c r="AY9" i="81" s="1"/>
  <c r="AZ9" i="81" s="1"/>
  <c r="BA9" i="81" s="1"/>
  <c r="BB9" i="81" s="1"/>
  <c r="BC9" i="81" s="1"/>
  <c r="BD9" i="81" s="1"/>
  <c r="BE9" i="81" s="1"/>
  <c r="BF9" i="81" s="1"/>
  <c r="BG9" i="81" s="1"/>
  <c r="BH9" i="81" s="1"/>
  <c r="BI9" i="81" s="1"/>
  <c r="BJ9" i="81" s="1"/>
  <c r="BK9" i="81" s="1"/>
  <c r="BL9" i="81" s="1"/>
  <c r="BM9" i="81" s="1"/>
  <c r="BN9" i="81" s="1"/>
  <c r="BO9" i="81" s="1"/>
  <c r="BP9" i="81" s="1"/>
  <c r="BQ9" i="81" s="1"/>
  <c r="BR9" i="81" s="1"/>
  <c r="BS9" i="81" s="1"/>
  <c r="BT9" i="81" s="1"/>
  <c r="BU9" i="81" s="1"/>
  <c r="BV9" i="81" s="1"/>
  <c r="BW9" i="81" s="1"/>
  <c r="BX9" i="81" s="1"/>
  <c r="BY9" i="81" s="1"/>
  <c r="BZ9" i="81" s="1"/>
  <c r="CA9" i="81" s="1"/>
  <c r="CB9" i="81" s="1"/>
  <c r="CC9" i="81" s="1"/>
  <c r="CD9" i="81" s="1"/>
  <c r="CE9" i="81" s="1"/>
  <c r="CF9" i="81" s="1"/>
  <c r="CG9" i="81" s="1"/>
  <c r="CH9" i="81" s="1"/>
  <c r="CI9" i="81" s="1"/>
  <c r="CJ9" i="81" s="1"/>
  <c r="CK9" i="81" s="1"/>
  <c r="CL9" i="81" s="1"/>
  <c r="CM9" i="81" s="1"/>
  <c r="CN9" i="81" s="1"/>
  <c r="CO9" i="81" s="1"/>
  <c r="CP9" i="81" s="1"/>
  <c r="CQ9" i="81" s="1"/>
  <c r="CR9" i="81" s="1"/>
  <c r="CS9" i="81" s="1"/>
  <c r="CT9" i="81" s="1"/>
  <c r="CU9" i="81" s="1"/>
  <c r="CV9" i="81" s="1"/>
  <c r="CW9" i="81" s="1"/>
  <c r="CX9" i="81" s="1"/>
  <c r="CY9" i="81" s="1"/>
  <c r="CZ9" i="81" s="1"/>
  <c r="DA9" i="81" s="1"/>
  <c r="DB9" i="81" s="1"/>
  <c r="DC9" i="81" s="1"/>
  <c r="DD9" i="81" s="1"/>
  <c r="DE9" i="81" s="1"/>
  <c r="DF9" i="81" s="1"/>
  <c r="DG9" i="81" s="1"/>
  <c r="DH9" i="81" s="1"/>
  <c r="DI9" i="81" s="1"/>
  <c r="DJ9" i="81" s="1"/>
  <c r="DK9" i="81" s="1"/>
  <c r="DL9" i="81" s="1"/>
  <c r="DM9" i="81" s="1"/>
  <c r="DN9" i="81" s="1"/>
  <c r="DO9" i="81" s="1"/>
  <c r="DP9" i="81" s="1"/>
  <c r="DQ9" i="81" s="1"/>
  <c r="DR9" i="81" s="1"/>
  <c r="DS9" i="81" s="1"/>
  <c r="DT9" i="81" s="1"/>
  <c r="DU9" i="81" s="1"/>
  <c r="DV9" i="81" s="1"/>
  <c r="DW9" i="81" s="1"/>
  <c r="DX9" i="81" s="1"/>
  <c r="DY9" i="81" s="1"/>
  <c r="DZ9" i="81" s="1"/>
  <c r="EA9" i="81" s="1"/>
  <c r="EB9" i="81" s="1"/>
  <c r="EC9" i="81" s="1"/>
  <c r="ED9" i="81" s="1"/>
  <c r="EE9" i="81" s="1"/>
  <c r="EF9" i="81" s="1"/>
  <c r="EG9" i="81" s="1"/>
  <c r="EH9" i="81" s="1"/>
  <c r="EI9" i="81" s="1"/>
  <c r="EJ9" i="81" s="1"/>
  <c r="EK9" i="81" s="1"/>
  <c r="EL9" i="81" s="1"/>
  <c r="EM9" i="81" s="1"/>
  <c r="EN9" i="81" s="1"/>
  <c r="EO9" i="81" s="1"/>
  <c r="EP9" i="81" s="1"/>
  <c r="EQ9" i="81" s="1"/>
  <c r="ER9" i="81" s="1"/>
  <c r="ES9" i="81" s="1"/>
  <c r="ET9" i="81" s="1"/>
  <c r="EU9" i="81" s="1"/>
  <c r="EV9" i="81" s="1"/>
  <c r="EW9" i="81" s="1"/>
  <c r="EX9" i="81" s="1"/>
  <c r="EY9" i="81" s="1"/>
  <c r="EZ9" i="81" s="1"/>
  <c r="FA9" i="81" s="1"/>
  <c r="FB9" i="81" s="1"/>
  <c r="FC9" i="81" s="1"/>
  <c r="FD9" i="81" s="1"/>
  <c r="FE9" i="81" s="1"/>
  <c r="FF9" i="81" s="1"/>
  <c r="FG9" i="81" s="1"/>
  <c r="FH9" i="81" s="1"/>
  <c r="FI9" i="81" s="1"/>
  <c r="FJ9" i="81" s="1"/>
  <c r="FK9" i="81" s="1"/>
  <c r="FL9" i="81" s="1"/>
  <c r="FM9" i="81" s="1"/>
  <c r="FN9" i="81" s="1"/>
  <c r="FO9" i="81" s="1"/>
  <c r="FP9" i="81" s="1"/>
  <c r="FQ9" i="81" s="1"/>
  <c r="FR9" i="81" s="1"/>
  <c r="FS9" i="81" s="1"/>
  <c r="FT9" i="81" s="1"/>
  <c r="FU9" i="81" s="1"/>
  <c r="FV9" i="81" s="1"/>
  <c r="FW9" i="81" s="1"/>
  <c r="FX9" i="81" s="1"/>
  <c r="FY9" i="81" s="1"/>
  <c r="FZ9" i="81" s="1"/>
  <c r="GA9" i="81" s="1"/>
  <c r="GB9" i="81" s="1"/>
  <c r="GC9" i="81" s="1"/>
  <c r="GD9" i="81" s="1"/>
  <c r="GE9" i="81" s="1"/>
  <c r="GF9" i="81" s="1"/>
  <c r="GG9" i="81" s="1"/>
  <c r="GH9" i="81" s="1"/>
  <c r="GI9" i="81" s="1"/>
  <c r="GJ9" i="81" s="1"/>
  <c r="GK9" i="81" s="1"/>
  <c r="GL9" i="81" s="1"/>
  <c r="GM9" i="81" s="1"/>
  <c r="GN9" i="81" s="1"/>
  <c r="GO9" i="81" s="1"/>
  <c r="GP9" i="81" s="1"/>
  <c r="GQ9" i="81" s="1"/>
  <c r="GR9" i="81" s="1"/>
  <c r="GS9" i="81" s="1"/>
  <c r="GT9" i="81" s="1"/>
  <c r="GU9" i="81" s="1"/>
  <c r="GV9" i="81" s="1"/>
  <c r="GW9" i="81" s="1"/>
  <c r="GX9" i="81" s="1"/>
  <c r="GY9" i="81" s="1"/>
  <c r="GZ9" i="81" s="1"/>
  <c r="HA9" i="81" s="1"/>
  <c r="HB9" i="81" s="1"/>
  <c r="HC9" i="81" s="1"/>
  <c r="HD9" i="81" s="1"/>
  <c r="HE9" i="81" s="1"/>
  <c r="HF9" i="81" s="1"/>
  <c r="HG9" i="81" s="1"/>
  <c r="HH9" i="81" s="1"/>
  <c r="HI9" i="81" s="1"/>
  <c r="W26" i="81"/>
  <c r="O21" i="78"/>
  <c r="W9" i="80"/>
  <c r="X9" i="80" s="1"/>
  <c r="Y9" i="80" s="1"/>
  <c r="Z9" i="80" s="1"/>
  <c r="AA9" i="80" s="1"/>
  <c r="AB9" i="80" s="1"/>
  <c r="AC9" i="80" s="1"/>
  <c r="AD9" i="80" s="1"/>
  <c r="AE9" i="80" s="1"/>
  <c r="AF9" i="80" s="1"/>
  <c r="AG9" i="80" s="1"/>
  <c r="AH9" i="80" s="1"/>
  <c r="AI9" i="80" s="1"/>
  <c r="AJ9" i="80" s="1"/>
  <c r="AK9" i="80" s="1"/>
  <c r="AL9" i="80" s="1"/>
  <c r="AM9" i="80" s="1"/>
  <c r="AN9" i="80" s="1"/>
  <c r="AO9" i="80" s="1"/>
  <c r="AP9" i="80" s="1"/>
  <c r="AQ9" i="80" s="1"/>
  <c r="AR9" i="80" s="1"/>
  <c r="AS9" i="80" s="1"/>
  <c r="AT9" i="80" s="1"/>
  <c r="AU9" i="80" s="1"/>
  <c r="AV9" i="80" s="1"/>
  <c r="AW9" i="80" s="1"/>
  <c r="AX9" i="80" s="1"/>
  <c r="AY9" i="80" s="1"/>
  <c r="AZ9" i="80" s="1"/>
  <c r="BA9" i="80" s="1"/>
  <c r="BB9" i="80" s="1"/>
  <c r="BC9" i="80" s="1"/>
  <c r="BD9" i="80" s="1"/>
  <c r="BE9" i="80" s="1"/>
  <c r="BF9" i="80" s="1"/>
  <c r="BG9" i="80" s="1"/>
  <c r="BH9" i="80" s="1"/>
  <c r="BI9" i="80" s="1"/>
  <c r="BJ9" i="80" s="1"/>
  <c r="BK9" i="80" s="1"/>
  <c r="BL9" i="80" s="1"/>
  <c r="BM9" i="80" s="1"/>
  <c r="BN9" i="80" s="1"/>
  <c r="BO9" i="80" s="1"/>
  <c r="BP9" i="80" s="1"/>
  <c r="BQ9" i="80" s="1"/>
  <c r="BR9" i="80" s="1"/>
  <c r="BS9" i="80" s="1"/>
  <c r="BT9" i="80" s="1"/>
  <c r="BU9" i="80" s="1"/>
  <c r="BV9" i="80" s="1"/>
  <c r="BW9" i="80" s="1"/>
  <c r="BX9" i="80" s="1"/>
  <c r="BY9" i="80" s="1"/>
  <c r="BZ9" i="80" s="1"/>
  <c r="CA9" i="80" s="1"/>
  <c r="CB9" i="80" s="1"/>
  <c r="CC9" i="80" s="1"/>
  <c r="CD9" i="80" s="1"/>
  <c r="CE9" i="80" s="1"/>
  <c r="CF9" i="80" s="1"/>
  <c r="CG9" i="80" s="1"/>
  <c r="CH9" i="80" s="1"/>
  <c r="CI9" i="80" s="1"/>
  <c r="CJ9" i="80" s="1"/>
  <c r="CK9" i="80" s="1"/>
  <c r="CL9" i="80" s="1"/>
  <c r="CM9" i="80" s="1"/>
  <c r="CN9" i="80" s="1"/>
  <c r="CO9" i="80" s="1"/>
  <c r="CP9" i="80" s="1"/>
  <c r="CQ9" i="80" s="1"/>
  <c r="CR9" i="80" s="1"/>
  <c r="CS9" i="80" s="1"/>
  <c r="CT9" i="80" s="1"/>
  <c r="CU9" i="80" s="1"/>
  <c r="CV9" i="80" s="1"/>
  <c r="CW9" i="80" s="1"/>
  <c r="CX9" i="80" s="1"/>
  <c r="CY9" i="80" s="1"/>
  <c r="CZ9" i="80" s="1"/>
  <c r="DA9" i="80" s="1"/>
  <c r="DB9" i="80" s="1"/>
  <c r="DC9" i="80" s="1"/>
  <c r="DD9" i="80" s="1"/>
  <c r="DE9" i="80" s="1"/>
  <c r="DF9" i="80" s="1"/>
  <c r="DG9" i="80" s="1"/>
  <c r="DH9" i="80" s="1"/>
  <c r="DI9" i="80" s="1"/>
  <c r="DJ9" i="80" s="1"/>
  <c r="DK9" i="80" s="1"/>
  <c r="DL9" i="80" s="1"/>
  <c r="DM9" i="80" s="1"/>
  <c r="DN9" i="80" s="1"/>
  <c r="DO9" i="80" s="1"/>
  <c r="DP9" i="80" s="1"/>
  <c r="DQ9" i="80" s="1"/>
  <c r="DR9" i="80" s="1"/>
  <c r="DS9" i="80" s="1"/>
  <c r="DT9" i="80" s="1"/>
  <c r="DU9" i="80" s="1"/>
  <c r="DV9" i="80" s="1"/>
  <c r="DW9" i="80" s="1"/>
  <c r="DX9" i="80" s="1"/>
  <c r="DY9" i="80" s="1"/>
  <c r="DZ9" i="80" s="1"/>
  <c r="EA9" i="80" s="1"/>
  <c r="EB9" i="80" s="1"/>
  <c r="EC9" i="80" s="1"/>
  <c r="ED9" i="80" s="1"/>
  <c r="EE9" i="80" s="1"/>
  <c r="EF9" i="80" s="1"/>
  <c r="EG9" i="80" s="1"/>
  <c r="EH9" i="80" s="1"/>
  <c r="EI9" i="80" s="1"/>
  <c r="EJ9" i="80" s="1"/>
  <c r="EK9" i="80" s="1"/>
  <c r="EL9" i="80" s="1"/>
  <c r="EM9" i="80" s="1"/>
  <c r="EN9" i="80" s="1"/>
  <c r="EO9" i="80" s="1"/>
  <c r="EP9" i="80" s="1"/>
  <c r="EQ9" i="80" s="1"/>
  <c r="ER9" i="80" s="1"/>
  <c r="ES9" i="80" s="1"/>
  <c r="ET9" i="80" s="1"/>
  <c r="EU9" i="80" s="1"/>
  <c r="EV9" i="80" s="1"/>
  <c r="EW9" i="80" s="1"/>
  <c r="EX9" i="80" s="1"/>
  <c r="EY9" i="80" s="1"/>
  <c r="EZ9" i="80" s="1"/>
  <c r="FA9" i="80" s="1"/>
  <c r="FB9" i="80" s="1"/>
  <c r="FC9" i="80" s="1"/>
  <c r="FD9" i="80" s="1"/>
  <c r="FE9" i="80" s="1"/>
  <c r="FF9" i="80" s="1"/>
  <c r="FG9" i="80" s="1"/>
  <c r="FH9" i="80" s="1"/>
  <c r="FI9" i="80" s="1"/>
  <c r="FJ9" i="80" s="1"/>
  <c r="FK9" i="80" s="1"/>
  <c r="FL9" i="80" s="1"/>
  <c r="FM9" i="80" s="1"/>
  <c r="FN9" i="80" s="1"/>
  <c r="FO9" i="80" s="1"/>
  <c r="FP9" i="80" s="1"/>
  <c r="FQ9" i="80" s="1"/>
  <c r="FR9" i="80" s="1"/>
  <c r="FS9" i="80" s="1"/>
  <c r="FT9" i="80" s="1"/>
  <c r="FU9" i="80" s="1"/>
  <c r="FV9" i="80" s="1"/>
  <c r="FW9" i="80" s="1"/>
  <c r="FX9" i="80" s="1"/>
  <c r="FY9" i="80" s="1"/>
  <c r="FZ9" i="80" s="1"/>
  <c r="GA9" i="80" s="1"/>
  <c r="GB9" i="80" s="1"/>
  <c r="GC9" i="80" s="1"/>
  <c r="GD9" i="80" s="1"/>
  <c r="GE9" i="80" s="1"/>
  <c r="GF9" i="80" s="1"/>
  <c r="GG9" i="80" s="1"/>
  <c r="GH9" i="80" s="1"/>
  <c r="GI9" i="80" s="1"/>
  <c r="GJ9" i="80" s="1"/>
  <c r="GK9" i="80" s="1"/>
  <c r="GL9" i="80" s="1"/>
  <c r="GM9" i="80" s="1"/>
  <c r="GN9" i="80" s="1"/>
  <c r="GO9" i="80" s="1"/>
  <c r="GP9" i="80" s="1"/>
  <c r="GQ9" i="80" s="1"/>
  <c r="GR9" i="80" s="1"/>
  <c r="GS9" i="80" s="1"/>
  <c r="GT9" i="80" s="1"/>
  <c r="GU9" i="80" s="1"/>
  <c r="GV9" i="80" s="1"/>
  <c r="GW9" i="80" s="1"/>
  <c r="GX9" i="80" s="1"/>
  <c r="GY9" i="80" s="1"/>
  <c r="GZ9" i="80" s="1"/>
  <c r="HA9" i="80" s="1"/>
  <c r="HB9" i="80" s="1"/>
  <c r="HC9" i="80" s="1"/>
  <c r="HD9" i="80" s="1"/>
  <c r="HE9" i="80" s="1"/>
  <c r="HF9" i="80" s="1"/>
  <c r="HG9" i="80" s="1"/>
  <c r="HH9" i="80" s="1"/>
  <c r="HI9" i="80" s="1"/>
  <c r="W19" i="80"/>
  <c r="X19" i="80" s="1"/>
  <c r="Y19" i="80" s="1"/>
  <c r="Z19" i="80" s="1"/>
  <c r="AA19" i="80" s="1"/>
  <c r="AB19" i="80" s="1"/>
  <c r="AC19" i="80" s="1"/>
  <c r="AD19" i="80" s="1"/>
  <c r="AE19" i="80" s="1"/>
  <c r="AF19" i="80" s="1"/>
  <c r="AG19" i="80" s="1"/>
  <c r="AH19" i="80" s="1"/>
  <c r="AI19" i="80" s="1"/>
  <c r="AJ19" i="80" s="1"/>
  <c r="AK19" i="80" s="1"/>
  <c r="AL19" i="80" s="1"/>
  <c r="AM19" i="80" s="1"/>
  <c r="AN19" i="80" s="1"/>
  <c r="AO19" i="80" s="1"/>
  <c r="AP19" i="80" s="1"/>
  <c r="AQ19" i="80" s="1"/>
  <c r="AR19" i="80" s="1"/>
  <c r="AS19" i="80" s="1"/>
  <c r="AT19" i="80" s="1"/>
  <c r="AU19" i="80" s="1"/>
  <c r="AV19" i="80" s="1"/>
  <c r="AW19" i="80" s="1"/>
  <c r="AX19" i="80" s="1"/>
  <c r="AY19" i="80" s="1"/>
  <c r="AZ19" i="80" s="1"/>
  <c r="BA19" i="80" s="1"/>
  <c r="BB19" i="80" s="1"/>
  <c r="BC19" i="80" s="1"/>
  <c r="BD19" i="80" s="1"/>
  <c r="BE19" i="80" s="1"/>
  <c r="BF19" i="80" s="1"/>
  <c r="BG19" i="80" s="1"/>
  <c r="BH19" i="80" s="1"/>
  <c r="BI19" i="80" s="1"/>
  <c r="BJ19" i="80" s="1"/>
  <c r="BK19" i="80" s="1"/>
  <c r="BL19" i="80" s="1"/>
  <c r="BM19" i="80" s="1"/>
  <c r="BN19" i="80" s="1"/>
  <c r="BO19" i="80" s="1"/>
  <c r="BP19" i="80" s="1"/>
  <c r="BQ19" i="80" s="1"/>
  <c r="BR19" i="80" s="1"/>
  <c r="BS19" i="80" s="1"/>
  <c r="BT19" i="80" s="1"/>
  <c r="BU19" i="80" s="1"/>
  <c r="BV19" i="80" s="1"/>
  <c r="BW19" i="80" s="1"/>
  <c r="BX19" i="80" s="1"/>
  <c r="BY19" i="80" s="1"/>
  <c r="BZ19" i="80" s="1"/>
  <c r="CA19" i="80" s="1"/>
  <c r="CB19" i="80" s="1"/>
  <c r="CC19" i="80" s="1"/>
  <c r="CD19" i="80" s="1"/>
  <c r="CE19" i="80" s="1"/>
  <c r="CF19" i="80" s="1"/>
  <c r="CG19" i="80" s="1"/>
  <c r="CH19" i="80" s="1"/>
  <c r="CI19" i="80" s="1"/>
  <c r="CJ19" i="80" s="1"/>
  <c r="CK19" i="80" s="1"/>
  <c r="CL19" i="80" s="1"/>
  <c r="CM19" i="80" s="1"/>
  <c r="CN19" i="80" s="1"/>
  <c r="CO19" i="80" s="1"/>
  <c r="CP19" i="80" s="1"/>
  <c r="CQ19" i="80" s="1"/>
  <c r="CR19" i="80" s="1"/>
  <c r="CS19" i="80" s="1"/>
  <c r="CT19" i="80" s="1"/>
  <c r="CU19" i="80" s="1"/>
  <c r="CV19" i="80" s="1"/>
  <c r="CW19" i="80" s="1"/>
  <c r="CX19" i="80" s="1"/>
  <c r="CY19" i="80" s="1"/>
  <c r="CZ19" i="80" s="1"/>
  <c r="DA19" i="80" s="1"/>
  <c r="DB19" i="80" s="1"/>
  <c r="DC19" i="80" s="1"/>
  <c r="DD19" i="80" s="1"/>
  <c r="DE19" i="80" s="1"/>
  <c r="DF19" i="80" s="1"/>
  <c r="DG19" i="80" s="1"/>
  <c r="DH19" i="80" s="1"/>
  <c r="DI19" i="80" s="1"/>
  <c r="DJ19" i="80" s="1"/>
  <c r="DK19" i="80" s="1"/>
  <c r="DL19" i="80" s="1"/>
  <c r="DM19" i="80" s="1"/>
  <c r="DN19" i="80" s="1"/>
  <c r="DO19" i="80" s="1"/>
  <c r="DP19" i="80" s="1"/>
  <c r="DQ19" i="80" s="1"/>
  <c r="DR19" i="80" s="1"/>
  <c r="DS19" i="80" s="1"/>
  <c r="DT19" i="80" s="1"/>
  <c r="DU19" i="80" s="1"/>
  <c r="DV19" i="80" s="1"/>
  <c r="DW19" i="80" s="1"/>
  <c r="DX19" i="80" s="1"/>
  <c r="DY19" i="80" s="1"/>
  <c r="DZ19" i="80" s="1"/>
  <c r="EA19" i="80" s="1"/>
  <c r="EB19" i="80" s="1"/>
  <c r="EC19" i="80" s="1"/>
  <c r="ED19" i="80" s="1"/>
  <c r="EE19" i="80" s="1"/>
  <c r="EF19" i="80" s="1"/>
  <c r="EG19" i="80" s="1"/>
  <c r="EH19" i="80" s="1"/>
  <c r="EI19" i="80" s="1"/>
  <c r="EJ19" i="80" s="1"/>
  <c r="EK19" i="80" s="1"/>
  <c r="EL19" i="80" s="1"/>
  <c r="EM19" i="80" s="1"/>
  <c r="EN19" i="80" s="1"/>
  <c r="EO19" i="80" s="1"/>
  <c r="EP19" i="80" s="1"/>
  <c r="EQ19" i="80" s="1"/>
  <c r="ER19" i="80" s="1"/>
  <c r="ES19" i="80" s="1"/>
  <c r="ET19" i="80" s="1"/>
  <c r="EU19" i="80" s="1"/>
  <c r="EV19" i="80" s="1"/>
  <c r="EW19" i="80" s="1"/>
  <c r="EX19" i="80" s="1"/>
  <c r="EY19" i="80" s="1"/>
  <c r="EZ19" i="80" s="1"/>
  <c r="FA19" i="80" s="1"/>
  <c r="FB19" i="80" s="1"/>
  <c r="FC19" i="80" s="1"/>
  <c r="FD19" i="80" s="1"/>
  <c r="FE19" i="80" s="1"/>
  <c r="FF19" i="80" s="1"/>
  <c r="FG19" i="80" s="1"/>
  <c r="FH19" i="80" s="1"/>
  <c r="FI19" i="80" s="1"/>
  <c r="FJ19" i="80" s="1"/>
  <c r="FK19" i="80" s="1"/>
  <c r="FL19" i="80" s="1"/>
  <c r="FM19" i="80" s="1"/>
  <c r="FN19" i="80" s="1"/>
  <c r="FO19" i="80" s="1"/>
  <c r="FP19" i="80" s="1"/>
  <c r="FQ19" i="80" s="1"/>
  <c r="FR19" i="80" s="1"/>
  <c r="FS19" i="80" s="1"/>
  <c r="FT19" i="80" s="1"/>
  <c r="FU19" i="80" s="1"/>
  <c r="FV19" i="80" s="1"/>
  <c r="FW19" i="80" s="1"/>
  <c r="FX19" i="80" s="1"/>
  <c r="FY19" i="80" s="1"/>
  <c r="FZ19" i="80" s="1"/>
  <c r="GA19" i="80" s="1"/>
  <c r="GB19" i="80" s="1"/>
  <c r="GC19" i="80" s="1"/>
  <c r="GD19" i="80" s="1"/>
  <c r="GE19" i="80" s="1"/>
  <c r="GF19" i="80" s="1"/>
  <c r="GG19" i="80" s="1"/>
  <c r="GH19" i="80" s="1"/>
  <c r="GI19" i="80" s="1"/>
  <c r="GJ19" i="80" s="1"/>
  <c r="GK19" i="80" s="1"/>
  <c r="GL19" i="80" s="1"/>
  <c r="GM19" i="80" s="1"/>
  <c r="GN19" i="80" s="1"/>
  <c r="GO19" i="80" s="1"/>
  <c r="GP19" i="80" s="1"/>
  <c r="GQ19" i="80" s="1"/>
  <c r="GR19" i="80" s="1"/>
  <c r="GS19" i="80" s="1"/>
  <c r="GT19" i="80" s="1"/>
  <c r="GU19" i="80" s="1"/>
  <c r="GV19" i="80" s="1"/>
  <c r="GW19" i="80" s="1"/>
  <c r="GX19" i="80" s="1"/>
  <c r="GY19" i="80" s="1"/>
  <c r="GZ19" i="80" s="1"/>
  <c r="HA19" i="80" s="1"/>
  <c r="HB19" i="80" s="1"/>
  <c r="HC19" i="80" s="1"/>
  <c r="HD19" i="80" s="1"/>
  <c r="HE19" i="80" s="1"/>
  <c r="HF19" i="80" s="1"/>
  <c r="HG19" i="80" s="1"/>
  <c r="HH19" i="80" s="1"/>
  <c r="HI19" i="80" s="1"/>
  <c r="O24" i="81"/>
  <c r="O26" i="80"/>
  <c r="W13" i="78"/>
  <c r="O9" i="81"/>
  <c r="W22" i="78"/>
  <c r="O12" i="81"/>
  <c r="O11" i="81"/>
  <c r="W24" i="78"/>
  <c r="W23" i="78"/>
  <c r="X23" i="78" s="1"/>
  <c r="Y23" i="78" s="1"/>
  <c r="Z23" i="78" s="1"/>
  <c r="AA23" i="78" s="1"/>
  <c r="AB23" i="78" s="1"/>
  <c r="AC23" i="78" s="1"/>
  <c r="AD23" i="78" s="1"/>
  <c r="AE23" i="78" s="1"/>
  <c r="AF23" i="78" s="1"/>
  <c r="AG23" i="78" s="1"/>
  <c r="AH23" i="78" s="1"/>
  <c r="AI23" i="78" s="1"/>
  <c r="AJ23" i="78" s="1"/>
  <c r="AK23" i="78" s="1"/>
  <c r="AL23" i="78" s="1"/>
  <c r="AM23" i="78" s="1"/>
  <c r="AN23" i="78" s="1"/>
  <c r="AO23" i="78" s="1"/>
  <c r="AP23" i="78" s="1"/>
  <c r="AQ23" i="78" s="1"/>
  <c r="AR23" i="78" s="1"/>
  <c r="AS23" i="78" s="1"/>
  <c r="AT23" i="78" s="1"/>
  <c r="AU23" i="78" s="1"/>
  <c r="AV23" i="78" s="1"/>
  <c r="AW23" i="78" s="1"/>
  <c r="AX23" i="78" s="1"/>
  <c r="AY23" i="78" s="1"/>
  <c r="AZ23" i="78" s="1"/>
  <c r="BA23" i="78" s="1"/>
  <c r="BB23" i="78" s="1"/>
  <c r="BC23" i="78" s="1"/>
  <c r="BD23" i="78" s="1"/>
  <c r="BE23" i="78" s="1"/>
  <c r="BF23" i="78" s="1"/>
  <c r="BG23" i="78" s="1"/>
  <c r="BH23" i="78" s="1"/>
  <c r="BI23" i="78" s="1"/>
  <c r="BJ23" i="78" s="1"/>
  <c r="BK23" i="78" s="1"/>
  <c r="BL23" i="78" s="1"/>
  <c r="BM23" i="78" s="1"/>
  <c r="BN23" i="78" s="1"/>
  <c r="BO23" i="78" s="1"/>
  <c r="BP23" i="78" s="1"/>
  <c r="BQ23" i="78" s="1"/>
  <c r="BR23" i="78" s="1"/>
  <c r="BS23" i="78" s="1"/>
  <c r="BT23" i="78" s="1"/>
  <c r="BU23" i="78" s="1"/>
  <c r="BV23" i="78" s="1"/>
  <c r="BW23" i="78" s="1"/>
  <c r="BX23" i="78" s="1"/>
  <c r="BY23" i="78" s="1"/>
  <c r="BZ23" i="78" s="1"/>
  <c r="CA23" i="78" s="1"/>
  <c r="CB23" i="78" s="1"/>
  <c r="CC23" i="78" s="1"/>
  <c r="CD23" i="78" s="1"/>
  <c r="CE23" i="78" s="1"/>
  <c r="CF23" i="78" s="1"/>
  <c r="CG23" i="78" s="1"/>
  <c r="CH23" i="78" s="1"/>
  <c r="CI23" i="78" s="1"/>
  <c r="CJ23" i="78" s="1"/>
  <c r="CK23" i="78" s="1"/>
  <c r="CL23" i="78" s="1"/>
  <c r="CM23" i="78" s="1"/>
  <c r="CN23" i="78" s="1"/>
  <c r="CO23" i="78" s="1"/>
  <c r="CP23" i="78" s="1"/>
  <c r="CQ23" i="78" s="1"/>
  <c r="CR23" i="78" s="1"/>
  <c r="CS23" i="78" s="1"/>
  <c r="CT23" i="78" s="1"/>
  <c r="CU23" i="78" s="1"/>
  <c r="CV23" i="78" s="1"/>
  <c r="CW23" i="78" s="1"/>
  <c r="CX23" i="78" s="1"/>
  <c r="CY23" i="78" s="1"/>
  <c r="CZ23" i="78" s="1"/>
  <c r="DA23" i="78" s="1"/>
  <c r="DB23" i="78" s="1"/>
  <c r="DC23" i="78" s="1"/>
  <c r="DD23" i="78" s="1"/>
  <c r="DE23" i="78" s="1"/>
  <c r="DF23" i="78" s="1"/>
  <c r="DG23" i="78" s="1"/>
  <c r="DH23" i="78" s="1"/>
  <c r="DI23" i="78" s="1"/>
  <c r="DJ23" i="78" s="1"/>
  <c r="DK23" i="78" s="1"/>
  <c r="DL23" i="78" s="1"/>
  <c r="DM23" i="78" s="1"/>
  <c r="DN23" i="78" s="1"/>
  <c r="DO23" i="78" s="1"/>
  <c r="DP23" i="78" s="1"/>
  <c r="DQ23" i="78" s="1"/>
  <c r="DR23" i="78" s="1"/>
  <c r="DS23" i="78" s="1"/>
  <c r="DT23" i="78" s="1"/>
  <c r="DU23" i="78" s="1"/>
  <c r="DV23" i="78" s="1"/>
  <c r="DW23" i="78" s="1"/>
  <c r="DX23" i="78" s="1"/>
  <c r="DY23" i="78" s="1"/>
  <c r="DZ23" i="78" s="1"/>
  <c r="EA23" i="78" s="1"/>
  <c r="EB23" i="78" s="1"/>
  <c r="EC23" i="78" s="1"/>
  <c r="ED23" i="78" s="1"/>
  <c r="EE23" i="78" s="1"/>
  <c r="EF23" i="78" s="1"/>
  <c r="EG23" i="78" s="1"/>
  <c r="EH23" i="78" s="1"/>
  <c r="EI23" i="78" s="1"/>
  <c r="EJ23" i="78" s="1"/>
  <c r="EK23" i="78" s="1"/>
  <c r="EL23" i="78" s="1"/>
  <c r="EM23" i="78" s="1"/>
  <c r="EN23" i="78" s="1"/>
  <c r="EO23" i="78" s="1"/>
  <c r="EP23" i="78" s="1"/>
  <c r="EQ23" i="78" s="1"/>
  <c r="ER23" i="78" s="1"/>
  <c r="ES23" i="78" s="1"/>
  <c r="ET23" i="78" s="1"/>
  <c r="EU23" i="78" s="1"/>
  <c r="EV23" i="78" s="1"/>
  <c r="EW23" i="78" s="1"/>
  <c r="EX23" i="78" s="1"/>
  <c r="EY23" i="78" s="1"/>
  <c r="EZ23" i="78" s="1"/>
  <c r="FA23" i="78" s="1"/>
  <c r="FB23" i="78" s="1"/>
  <c r="FC23" i="78" s="1"/>
  <c r="FD23" i="78" s="1"/>
  <c r="FE23" i="78" s="1"/>
  <c r="FF23" i="78" s="1"/>
  <c r="FG23" i="78" s="1"/>
  <c r="FH23" i="78" s="1"/>
  <c r="FI23" i="78" s="1"/>
  <c r="FJ23" i="78" s="1"/>
  <c r="FK23" i="78" s="1"/>
  <c r="FL23" i="78" s="1"/>
  <c r="FM23" i="78" s="1"/>
  <c r="FN23" i="78" s="1"/>
  <c r="FO23" i="78" s="1"/>
  <c r="FP23" i="78" s="1"/>
  <c r="FQ23" i="78" s="1"/>
  <c r="FR23" i="78" s="1"/>
  <c r="FS23" i="78" s="1"/>
  <c r="FT23" i="78" s="1"/>
  <c r="FU23" i="78" s="1"/>
  <c r="FV23" i="78" s="1"/>
  <c r="FW23" i="78" s="1"/>
  <c r="FX23" i="78" s="1"/>
  <c r="FY23" i="78" s="1"/>
  <c r="FZ23" i="78" s="1"/>
  <c r="GA23" i="78" s="1"/>
  <c r="GB23" i="78" s="1"/>
  <c r="GC23" i="78" s="1"/>
  <c r="GD23" i="78" s="1"/>
  <c r="GE23" i="78" s="1"/>
  <c r="GF23" i="78" s="1"/>
  <c r="GG23" i="78" s="1"/>
  <c r="GH23" i="78" s="1"/>
  <c r="GI23" i="78" s="1"/>
  <c r="GJ23" i="78" s="1"/>
  <c r="GK23" i="78" s="1"/>
  <c r="GL23" i="78" s="1"/>
  <c r="GM23" i="78" s="1"/>
  <c r="GN23" i="78" s="1"/>
  <c r="GO23" i="78" s="1"/>
  <c r="GP23" i="78" s="1"/>
  <c r="GQ23" i="78" s="1"/>
  <c r="GR23" i="78" s="1"/>
  <c r="GS23" i="78" s="1"/>
  <c r="GT23" i="78" s="1"/>
  <c r="GU23" i="78" s="1"/>
  <c r="GV23" i="78" s="1"/>
  <c r="GW23" i="78" s="1"/>
  <c r="GX23" i="78" s="1"/>
  <c r="GY23" i="78" s="1"/>
  <c r="GZ23" i="78" s="1"/>
  <c r="HA23" i="78" s="1"/>
  <c r="HB23" i="78" s="1"/>
  <c r="HC23" i="78" s="1"/>
  <c r="HD23" i="78" s="1"/>
  <c r="HE23" i="78" s="1"/>
  <c r="HF23" i="78" s="1"/>
  <c r="HG23" i="78" s="1"/>
  <c r="HH23" i="78" s="1"/>
  <c r="HI23" i="78" s="1"/>
  <c r="W18" i="78"/>
  <c r="J21" i="80"/>
  <c r="K21" i="80" s="1"/>
  <c r="L21" i="80" s="1"/>
  <c r="M21" i="80" s="1"/>
  <c r="W21" i="80"/>
  <c r="S18" i="80"/>
  <c r="T18" i="80" s="1"/>
  <c r="U18" i="80" s="1"/>
  <c r="V18" i="80" s="1"/>
  <c r="W18" i="80" s="1"/>
  <c r="X18" i="80" s="1"/>
  <c r="Y18" i="80" s="1"/>
  <c r="Z18" i="80" s="1"/>
  <c r="AA18" i="80" s="1"/>
  <c r="AB18" i="80" s="1"/>
  <c r="AC18" i="80" s="1"/>
  <c r="AD18" i="80" s="1"/>
  <c r="AE18" i="80" s="1"/>
  <c r="AF18" i="80" s="1"/>
  <c r="AG18" i="80" s="1"/>
  <c r="AH18" i="80" s="1"/>
  <c r="AI18" i="80" s="1"/>
  <c r="AJ18" i="80" s="1"/>
  <c r="AK18" i="80" s="1"/>
  <c r="AL18" i="80" s="1"/>
  <c r="AM18" i="80" s="1"/>
  <c r="AN18" i="80" s="1"/>
  <c r="AO18" i="80" s="1"/>
  <c r="AP18" i="80" s="1"/>
  <c r="AQ18" i="80" s="1"/>
  <c r="AR18" i="80" s="1"/>
  <c r="AS18" i="80" s="1"/>
  <c r="AT18" i="80" s="1"/>
  <c r="AU18" i="80" s="1"/>
  <c r="AV18" i="80" s="1"/>
  <c r="AW18" i="80" s="1"/>
  <c r="AX18" i="80" s="1"/>
  <c r="AY18" i="80" s="1"/>
  <c r="AZ18" i="80" s="1"/>
  <c r="BA18" i="80" s="1"/>
  <c r="BB18" i="80" s="1"/>
  <c r="BC18" i="80" s="1"/>
  <c r="BD18" i="80" s="1"/>
  <c r="BE18" i="80" s="1"/>
  <c r="BF18" i="80" s="1"/>
  <c r="BG18" i="80" s="1"/>
  <c r="BH18" i="80" s="1"/>
  <c r="BI18" i="80" s="1"/>
  <c r="BJ18" i="80" s="1"/>
  <c r="BK18" i="80" s="1"/>
  <c r="BL18" i="80" s="1"/>
  <c r="BM18" i="80" s="1"/>
  <c r="BN18" i="80" s="1"/>
  <c r="BO18" i="80" s="1"/>
  <c r="BP18" i="80" s="1"/>
  <c r="BQ18" i="80" s="1"/>
  <c r="BR18" i="80" s="1"/>
  <c r="BS18" i="80" s="1"/>
  <c r="BT18" i="80" s="1"/>
  <c r="BU18" i="80" s="1"/>
  <c r="BV18" i="80" s="1"/>
  <c r="BW18" i="80" s="1"/>
  <c r="BX18" i="80" s="1"/>
  <c r="BY18" i="80" s="1"/>
  <c r="BZ18" i="80" s="1"/>
  <c r="CA18" i="80" s="1"/>
  <c r="CB18" i="80" s="1"/>
  <c r="CC18" i="80" s="1"/>
  <c r="CD18" i="80" s="1"/>
  <c r="CE18" i="80" s="1"/>
  <c r="CF18" i="80" s="1"/>
  <c r="CG18" i="80" s="1"/>
  <c r="CH18" i="80" s="1"/>
  <c r="CI18" i="80" s="1"/>
  <c r="CJ18" i="80" s="1"/>
  <c r="CK18" i="80" s="1"/>
  <c r="CL18" i="80" s="1"/>
  <c r="CM18" i="80" s="1"/>
  <c r="CN18" i="80" s="1"/>
  <c r="CO18" i="80" s="1"/>
  <c r="CP18" i="80" s="1"/>
  <c r="CQ18" i="80" s="1"/>
  <c r="CR18" i="80" s="1"/>
  <c r="CS18" i="80" s="1"/>
  <c r="CT18" i="80" s="1"/>
  <c r="CU18" i="80" s="1"/>
  <c r="CV18" i="80" s="1"/>
  <c r="CW18" i="80" s="1"/>
  <c r="CX18" i="80" s="1"/>
  <c r="CY18" i="80" s="1"/>
  <c r="CZ18" i="80" s="1"/>
  <c r="DA18" i="80" s="1"/>
  <c r="DB18" i="80" s="1"/>
  <c r="DC18" i="80" s="1"/>
  <c r="DD18" i="80" s="1"/>
  <c r="DE18" i="80" s="1"/>
  <c r="DF18" i="80" s="1"/>
  <c r="DG18" i="80" s="1"/>
  <c r="DH18" i="80" s="1"/>
  <c r="DI18" i="80" s="1"/>
  <c r="DJ18" i="80" s="1"/>
  <c r="DK18" i="80" s="1"/>
  <c r="DL18" i="80" s="1"/>
  <c r="DM18" i="80" s="1"/>
  <c r="DN18" i="80" s="1"/>
  <c r="DO18" i="80" s="1"/>
  <c r="DP18" i="80" s="1"/>
  <c r="DQ18" i="80" s="1"/>
  <c r="DR18" i="80" s="1"/>
  <c r="DS18" i="80" s="1"/>
  <c r="DT18" i="80" s="1"/>
  <c r="DU18" i="80" s="1"/>
  <c r="DV18" i="80" s="1"/>
  <c r="DW18" i="80" s="1"/>
  <c r="DX18" i="80" s="1"/>
  <c r="DY18" i="80" s="1"/>
  <c r="DZ18" i="80" s="1"/>
  <c r="EA18" i="80" s="1"/>
  <c r="EB18" i="80" s="1"/>
  <c r="EC18" i="80" s="1"/>
  <c r="ED18" i="80" s="1"/>
  <c r="EE18" i="80" s="1"/>
  <c r="EF18" i="80" s="1"/>
  <c r="EG18" i="80" s="1"/>
  <c r="EH18" i="80" s="1"/>
  <c r="EI18" i="80" s="1"/>
  <c r="EJ18" i="80" s="1"/>
  <c r="EK18" i="80" s="1"/>
  <c r="EL18" i="80" s="1"/>
  <c r="EM18" i="80" s="1"/>
  <c r="EN18" i="80" s="1"/>
  <c r="EO18" i="80" s="1"/>
  <c r="EP18" i="80" s="1"/>
  <c r="EQ18" i="80" s="1"/>
  <c r="ER18" i="80" s="1"/>
  <c r="ES18" i="80" s="1"/>
  <c r="ET18" i="80" s="1"/>
  <c r="EU18" i="80" s="1"/>
  <c r="EV18" i="80" s="1"/>
  <c r="EW18" i="80" s="1"/>
  <c r="EX18" i="80" s="1"/>
  <c r="EY18" i="80" s="1"/>
  <c r="EZ18" i="80" s="1"/>
  <c r="FA18" i="80" s="1"/>
  <c r="FB18" i="80" s="1"/>
  <c r="FC18" i="80" s="1"/>
  <c r="FD18" i="80" s="1"/>
  <c r="FE18" i="80" s="1"/>
  <c r="FF18" i="80" s="1"/>
  <c r="FG18" i="80" s="1"/>
  <c r="FH18" i="80" s="1"/>
  <c r="FI18" i="80" s="1"/>
  <c r="FJ18" i="80" s="1"/>
  <c r="FK18" i="80" s="1"/>
  <c r="FL18" i="80" s="1"/>
  <c r="FM18" i="80" s="1"/>
  <c r="FN18" i="80" s="1"/>
  <c r="FO18" i="80" s="1"/>
  <c r="FP18" i="80" s="1"/>
  <c r="FQ18" i="80" s="1"/>
  <c r="FR18" i="80" s="1"/>
  <c r="FS18" i="80" s="1"/>
  <c r="FT18" i="80" s="1"/>
  <c r="FU18" i="80" s="1"/>
  <c r="FV18" i="80" s="1"/>
  <c r="FW18" i="80" s="1"/>
  <c r="FX18" i="80" s="1"/>
  <c r="FY18" i="80" s="1"/>
  <c r="FZ18" i="80" s="1"/>
  <c r="GA18" i="80" s="1"/>
  <c r="GB18" i="80" s="1"/>
  <c r="GC18" i="80" s="1"/>
  <c r="GD18" i="80" s="1"/>
  <c r="GE18" i="80" s="1"/>
  <c r="GF18" i="80" s="1"/>
  <c r="GG18" i="80" s="1"/>
  <c r="GH18" i="80" s="1"/>
  <c r="GI18" i="80" s="1"/>
  <c r="GJ18" i="80" s="1"/>
  <c r="GK18" i="80" s="1"/>
  <c r="GL18" i="80" s="1"/>
  <c r="GM18" i="80" s="1"/>
  <c r="GN18" i="80" s="1"/>
  <c r="GO18" i="80" s="1"/>
  <c r="GP18" i="80" s="1"/>
  <c r="GQ18" i="80" s="1"/>
  <c r="GR18" i="80" s="1"/>
  <c r="GS18" i="80" s="1"/>
  <c r="GT18" i="80" s="1"/>
  <c r="GU18" i="80" s="1"/>
  <c r="GV18" i="80" s="1"/>
  <c r="GW18" i="80" s="1"/>
  <c r="GX18" i="80" s="1"/>
  <c r="GY18" i="80" s="1"/>
  <c r="GZ18" i="80" s="1"/>
  <c r="HA18" i="80" s="1"/>
  <c r="HB18" i="80" s="1"/>
  <c r="HC18" i="80" s="1"/>
  <c r="HD18" i="80" s="1"/>
  <c r="HE18" i="80" s="1"/>
  <c r="HF18" i="80" s="1"/>
  <c r="HG18" i="80" s="1"/>
  <c r="HH18" i="80" s="1"/>
  <c r="HI18" i="80" s="1"/>
  <c r="W11" i="78"/>
  <c r="X11" i="78" s="1"/>
  <c r="Y11" i="78" s="1"/>
  <c r="Z11" i="78" s="1"/>
  <c r="AA11" i="78" s="1"/>
  <c r="AB11" i="78" s="1"/>
  <c r="AC11" i="78" s="1"/>
  <c r="AD11" i="78" s="1"/>
  <c r="AE11" i="78" s="1"/>
  <c r="AF11" i="78" s="1"/>
  <c r="AG11" i="78" s="1"/>
  <c r="AH11" i="78" s="1"/>
  <c r="AI11" i="78" s="1"/>
  <c r="AJ11" i="78" s="1"/>
  <c r="AK11" i="78" s="1"/>
  <c r="AL11" i="78" s="1"/>
  <c r="AM11" i="78" s="1"/>
  <c r="AN11" i="78" s="1"/>
  <c r="AO11" i="78" s="1"/>
  <c r="AP11" i="78" s="1"/>
  <c r="AQ11" i="78" s="1"/>
  <c r="AR11" i="78" s="1"/>
  <c r="AS11" i="78" s="1"/>
  <c r="AT11" i="78" s="1"/>
  <c r="AU11" i="78" s="1"/>
  <c r="AV11" i="78" s="1"/>
  <c r="AW11" i="78" s="1"/>
  <c r="AX11" i="78" s="1"/>
  <c r="AY11" i="78" s="1"/>
  <c r="AZ11" i="78" s="1"/>
  <c r="BA11" i="78" s="1"/>
  <c r="BB11" i="78" s="1"/>
  <c r="BC11" i="78" s="1"/>
  <c r="BD11" i="78" s="1"/>
  <c r="BE11" i="78" s="1"/>
  <c r="BF11" i="78" s="1"/>
  <c r="BG11" i="78" s="1"/>
  <c r="BH11" i="78" s="1"/>
  <c r="BI11" i="78" s="1"/>
  <c r="BJ11" i="78" s="1"/>
  <c r="BK11" i="78" s="1"/>
  <c r="BL11" i="78" s="1"/>
  <c r="BM11" i="78" s="1"/>
  <c r="BN11" i="78" s="1"/>
  <c r="BO11" i="78" s="1"/>
  <c r="BP11" i="78" s="1"/>
  <c r="BQ11" i="78" s="1"/>
  <c r="BR11" i="78" s="1"/>
  <c r="BS11" i="78" s="1"/>
  <c r="BT11" i="78" s="1"/>
  <c r="BU11" i="78" s="1"/>
  <c r="BV11" i="78" s="1"/>
  <c r="BW11" i="78" s="1"/>
  <c r="BX11" i="78" s="1"/>
  <c r="BY11" i="78" s="1"/>
  <c r="BZ11" i="78" s="1"/>
  <c r="CA11" i="78" s="1"/>
  <c r="CB11" i="78" s="1"/>
  <c r="CC11" i="78" s="1"/>
  <c r="CD11" i="78" s="1"/>
  <c r="CE11" i="78" s="1"/>
  <c r="CF11" i="78" s="1"/>
  <c r="CG11" i="78" s="1"/>
  <c r="CH11" i="78" s="1"/>
  <c r="CI11" i="78" s="1"/>
  <c r="CJ11" i="78" s="1"/>
  <c r="CK11" i="78" s="1"/>
  <c r="CL11" i="78" s="1"/>
  <c r="CM11" i="78" s="1"/>
  <c r="CN11" i="78" s="1"/>
  <c r="CO11" i="78" s="1"/>
  <c r="CP11" i="78" s="1"/>
  <c r="CQ11" i="78" s="1"/>
  <c r="CR11" i="78" s="1"/>
  <c r="CS11" i="78" s="1"/>
  <c r="CT11" i="78" s="1"/>
  <c r="CU11" i="78" s="1"/>
  <c r="CV11" i="78" s="1"/>
  <c r="CW11" i="78" s="1"/>
  <c r="CX11" i="78" s="1"/>
  <c r="CY11" i="78" s="1"/>
  <c r="CZ11" i="78" s="1"/>
  <c r="DA11" i="78" s="1"/>
  <c r="DB11" i="78" s="1"/>
  <c r="DC11" i="78" s="1"/>
  <c r="DD11" i="78" s="1"/>
  <c r="DE11" i="78" s="1"/>
  <c r="DF11" i="78" s="1"/>
  <c r="DG11" i="78" s="1"/>
  <c r="DH11" i="78" s="1"/>
  <c r="DI11" i="78" s="1"/>
  <c r="DJ11" i="78" s="1"/>
  <c r="DK11" i="78" s="1"/>
  <c r="DL11" i="78" s="1"/>
  <c r="DM11" i="78" s="1"/>
  <c r="DN11" i="78" s="1"/>
  <c r="DO11" i="78" s="1"/>
  <c r="DP11" i="78" s="1"/>
  <c r="DQ11" i="78" s="1"/>
  <c r="DR11" i="78" s="1"/>
  <c r="DS11" i="78" s="1"/>
  <c r="DT11" i="78" s="1"/>
  <c r="DU11" i="78" s="1"/>
  <c r="DV11" i="78" s="1"/>
  <c r="DW11" i="78" s="1"/>
  <c r="DX11" i="78" s="1"/>
  <c r="DY11" i="78" s="1"/>
  <c r="DZ11" i="78" s="1"/>
  <c r="EA11" i="78" s="1"/>
  <c r="EB11" i="78" s="1"/>
  <c r="EC11" i="78" s="1"/>
  <c r="ED11" i="78" s="1"/>
  <c r="EE11" i="78" s="1"/>
  <c r="EF11" i="78" s="1"/>
  <c r="EG11" i="78" s="1"/>
  <c r="EH11" i="78" s="1"/>
  <c r="EI11" i="78" s="1"/>
  <c r="EJ11" i="78" s="1"/>
  <c r="EK11" i="78" s="1"/>
  <c r="EL11" i="78" s="1"/>
  <c r="EM11" i="78" s="1"/>
  <c r="EN11" i="78" s="1"/>
  <c r="EO11" i="78" s="1"/>
  <c r="EP11" i="78" s="1"/>
  <c r="EQ11" i="78" s="1"/>
  <c r="ER11" i="78" s="1"/>
  <c r="ES11" i="78" s="1"/>
  <c r="ET11" i="78" s="1"/>
  <c r="EU11" i="78" s="1"/>
  <c r="EV11" i="78" s="1"/>
  <c r="EW11" i="78" s="1"/>
  <c r="EX11" i="78" s="1"/>
  <c r="EY11" i="78" s="1"/>
  <c r="EZ11" i="78" s="1"/>
  <c r="FA11" i="78" s="1"/>
  <c r="FB11" i="78" s="1"/>
  <c r="FC11" i="78" s="1"/>
  <c r="FD11" i="78" s="1"/>
  <c r="FE11" i="78" s="1"/>
  <c r="FF11" i="78" s="1"/>
  <c r="FG11" i="78" s="1"/>
  <c r="FH11" i="78" s="1"/>
  <c r="FI11" i="78" s="1"/>
  <c r="FJ11" i="78" s="1"/>
  <c r="FK11" i="78" s="1"/>
  <c r="FL11" i="78" s="1"/>
  <c r="FM11" i="78" s="1"/>
  <c r="FN11" i="78" s="1"/>
  <c r="FO11" i="78" s="1"/>
  <c r="FP11" i="78" s="1"/>
  <c r="FQ11" i="78" s="1"/>
  <c r="FR11" i="78" s="1"/>
  <c r="FS11" i="78" s="1"/>
  <c r="FT11" i="78" s="1"/>
  <c r="FU11" i="78" s="1"/>
  <c r="FV11" i="78" s="1"/>
  <c r="FW11" i="78" s="1"/>
  <c r="FX11" i="78" s="1"/>
  <c r="FY11" i="78" s="1"/>
  <c r="FZ11" i="78" s="1"/>
  <c r="GA11" i="78" s="1"/>
  <c r="GB11" i="78" s="1"/>
  <c r="GC11" i="78" s="1"/>
  <c r="GD11" i="78" s="1"/>
  <c r="GE11" i="78" s="1"/>
  <c r="GF11" i="78" s="1"/>
  <c r="GG11" i="78" s="1"/>
  <c r="GH11" i="78" s="1"/>
  <c r="GI11" i="78" s="1"/>
  <c r="GJ11" i="78" s="1"/>
  <c r="GK11" i="78" s="1"/>
  <c r="GL11" i="78" s="1"/>
  <c r="GM11" i="78" s="1"/>
  <c r="GN11" i="78" s="1"/>
  <c r="GO11" i="78" s="1"/>
  <c r="GP11" i="78" s="1"/>
  <c r="GQ11" i="78" s="1"/>
  <c r="GR11" i="78" s="1"/>
  <c r="GS11" i="78" s="1"/>
  <c r="GT11" i="78" s="1"/>
  <c r="GU11" i="78" s="1"/>
  <c r="GV11" i="78" s="1"/>
  <c r="GW11" i="78" s="1"/>
  <c r="GX11" i="78" s="1"/>
  <c r="GY11" i="78" s="1"/>
  <c r="GZ11" i="78" s="1"/>
  <c r="HA11" i="78" s="1"/>
  <c r="HB11" i="78" s="1"/>
  <c r="HC11" i="78" s="1"/>
  <c r="HD11" i="78" s="1"/>
  <c r="HE11" i="78" s="1"/>
  <c r="HF11" i="78" s="1"/>
  <c r="HG11" i="78" s="1"/>
  <c r="HH11" i="78" s="1"/>
  <c r="HI11" i="78" s="1"/>
  <c r="O23" i="80"/>
  <c r="W15" i="81"/>
  <c r="S19" i="81"/>
  <c r="T19" i="81" s="1"/>
  <c r="U19" i="81" s="1"/>
  <c r="V19" i="81" s="1"/>
  <c r="W19" i="81" s="1"/>
  <c r="X19" i="81" s="1"/>
  <c r="Y19" i="81" s="1"/>
  <c r="Z19" i="81" s="1"/>
  <c r="AA19" i="81" s="1"/>
  <c r="AB19" i="81" s="1"/>
  <c r="AC19" i="81" s="1"/>
  <c r="AD19" i="81" s="1"/>
  <c r="AE19" i="81" s="1"/>
  <c r="AF19" i="81" s="1"/>
  <c r="AG19" i="81" s="1"/>
  <c r="AH19" i="81" s="1"/>
  <c r="AI19" i="81" s="1"/>
  <c r="AJ19" i="81" s="1"/>
  <c r="AK19" i="81" s="1"/>
  <c r="AL19" i="81" s="1"/>
  <c r="AM19" i="81" s="1"/>
  <c r="AN19" i="81" s="1"/>
  <c r="AO19" i="81" s="1"/>
  <c r="AP19" i="81" s="1"/>
  <c r="AQ19" i="81" s="1"/>
  <c r="AR19" i="81" s="1"/>
  <c r="AS19" i="81" s="1"/>
  <c r="AT19" i="81" s="1"/>
  <c r="AU19" i="81" s="1"/>
  <c r="AV19" i="81" s="1"/>
  <c r="AW19" i="81" s="1"/>
  <c r="AX19" i="81" s="1"/>
  <c r="AY19" i="81" s="1"/>
  <c r="AZ19" i="81" s="1"/>
  <c r="BA19" i="81" s="1"/>
  <c r="BB19" i="81" s="1"/>
  <c r="BC19" i="81" s="1"/>
  <c r="BD19" i="81" s="1"/>
  <c r="BE19" i="81" s="1"/>
  <c r="BF19" i="81" s="1"/>
  <c r="BG19" i="81" s="1"/>
  <c r="BH19" i="81" s="1"/>
  <c r="BI19" i="81" s="1"/>
  <c r="BJ19" i="81" s="1"/>
  <c r="BK19" i="81" s="1"/>
  <c r="BL19" i="81" s="1"/>
  <c r="BM19" i="81" s="1"/>
  <c r="BN19" i="81" s="1"/>
  <c r="BO19" i="81" s="1"/>
  <c r="BP19" i="81" s="1"/>
  <c r="BQ19" i="81" s="1"/>
  <c r="BR19" i="81" s="1"/>
  <c r="BS19" i="81" s="1"/>
  <c r="BT19" i="81" s="1"/>
  <c r="BU19" i="81" s="1"/>
  <c r="BV19" i="81" s="1"/>
  <c r="BW19" i="81" s="1"/>
  <c r="BX19" i="81" s="1"/>
  <c r="BY19" i="81" s="1"/>
  <c r="BZ19" i="81" s="1"/>
  <c r="CA19" i="81" s="1"/>
  <c r="CB19" i="81" s="1"/>
  <c r="CC19" i="81" s="1"/>
  <c r="CD19" i="81" s="1"/>
  <c r="CE19" i="81" s="1"/>
  <c r="CF19" i="81" s="1"/>
  <c r="CG19" i="81" s="1"/>
  <c r="CH19" i="81" s="1"/>
  <c r="CI19" i="81" s="1"/>
  <c r="CJ19" i="81" s="1"/>
  <c r="CK19" i="81" s="1"/>
  <c r="CL19" i="81" s="1"/>
  <c r="CM19" i="81" s="1"/>
  <c r="CN19" i="81" s="1"/>
  <c r="CO19" i="81" s="1"/>
  <c r="CP19" i="81" s="1"/>
  <c r="CQ19" i="81" s="1"/>
  <c r="CR19" i="81" s="1"/>
  <c r="CS19" i="81" s="1"/>
  <c r="CT19" i="81" s="1"/>
  <c r="CU19" i="81" s="1"/>
  <c r="CV19" i="81" s="1"/>
  <c r="CW19" i="81" s="1"/>
  <c r="CX19" i="81" s="1"/>
  <c r="CY19" i="81" s="1"/>
  <c r="CZ19" i="81" s="1"/>
  <c r="DA19" i="81" s="1"/>
  <c r="DB19" i="81" s="1"/>
  <c r="DC19" i="81" s="1"/>
  <c r="DD19" i="81" s="1"/>
  <c r="DE19" i="81" s="1"/>
  <c r="DF19" i="81" s="1"/>
  <c r="DG19" i="81" s="1"/>
  <c r="DH19" i="81" s="1"/>
  <c r="DI19" i="81" s="1"/>
  <c r="DJ19" i="81" s="1"/>
  <c r="DK19" i="81" s="1"/>
  <c r="DL19" i="81" s="1"/>
  <c r="DM19" i="81" s="1"/>
  <c r="DN19" i="81" s="1"/>
  <c r="DO19" i="81" s="1"/>
  <c r="DP19" i="81" s="1"/>
  <c r="DQ19" i="81" s="1"/>
  <c r="DR19" i="81" s="1"/>
  <c r="DS19" i="81" s="1"/>
  <c r="DT19" i="81" s="1"/>
  <c r="DU19" i="81" s="1"/>
  <c r="DV19" i="81" s="1"/>
  <c r="DW19" i="81" s="1"/>
  <c r="DX19" i="81" s="1"/>
  <c r="DY19" i="81" s="1"/>
  <c r="DZ19" i="81" s="1"/>
  <c r="EA19" i="81" s="1"/>
  <c r="EB19" i="81" s="1"/>
  <c r="EC19" i="81" s="1"/>
  <c r="ED19" i="81" s="1"/>
  <c r="EE19" i="81" s="1"/>
  <c r="EF19" i="81" s="1"/>
  <c r="EG19" i="81" s="1"/>
  <c r="EH19" i="81" s="1"/>
  <c r="EI19" i="81" s="1"/>
  <c r="EJ19" i="81" s="1"/>
  <c r="EK19" i="81" s="1"/>
  <c r="EL19" i="81" s="1"/>
  <c r="EM19" i="81" s="1"/>
  <c r="EN19" i="81" s="1"/>
  <c r="EO19" i="81" s="1"/>
  <c r="EP19" i="81" s="1"/>
  <c r="EQ19" i="81" s="1"/>
  <c r="ER19" i="81" s="1"/>
  <c r="ES19" i="81" s="1"/>
  <c r="ET19" i="81" s="1"/>
  <c r="EU19" i="81" s="1"/>
  <c r="EV19" i="81" s="1"/>
  <c r="EW19" i="81" s="1"/>
  <c r="EX19" i="81" s="1"/>
  <c r="EY19" i="81" s="1"/>
  <c r="EZ19" i="81" s="1"/>
  <c r="FA19" i="81" s="1"/>
  <c r="FB19" i="81" s="1"/>
  <c r="FC19" i="81" s="1"/>
  <c r="FD19" i="81" s="1"/>
  <c r="FE19" i="81" s="1"/>
  <c r="FF19" i="81" s="1"/>
  <c r="FG19" i="81" s="1"/>
  <c r="FH19" i="81" s="1"/>
  <c r="FI19" i="81" s="1"/>
  <c r="FJ19" i="81" s="1"/>
  <c r="FK19" i="81" s="1"/>
  <c r="FL19" i="81" s="1"/>
  <c r="FM19" i="81" s="1"/>
  <c r="FN19" i="81" s="1"/>
  <c r="FO19" i="81" s="1"/>
  <c r="FP19" i="81" s="1"/>
  <c r="FQ19" i="81" s="1"/>
  <c r="FR19" i="81" s="1"/>
  <c r="FS19" i="81" s="1"/>
  <c r="FT19" i="81" s="1"/>
  <c r="FU19" i="81" s="1"/>
  <c r="FV19" i="81" s="1"/>
  <c r="FW19" i="81" s="1"/>
  <c r="FX19" i="81" s="1"/>
  <c r="FY19" i="81" s="1"/>
  <c r="FZ19" i="81" s="1"/>
  <c r="GA19" i="81" s="1"/>
  <c r="GB19" i="81" s="1"/>
  <c r="GC19" i="81" s="1"/>
  <c r="GD19" i="81" s="1"/>
  <c r="GE19" i="81" s="1"/>
  <c r="GF19" i="81" s="1"/>
  <c r="GG19" i="81" s="1"/>
  <c r="GH19" i="81" s="1"/>
  <c r="GI19" i="81" s="1"/>
  <c r="GJ19" i="81" s="1"/>
  <c r="GK19" i="81" s="1"/>
  <c r="GL19" i="81" s="1"/>
  <c r="GM19" i="81" s="1"/>
  <c r="GN19" i="81" s="1"/>
  <c r="GO19" i="81" s="1"/>
  <c r="GP19" i="81" s="1"/>
  <c r="GQ19" i="81" s="1"/>
  <c r="GR19" i="81" s="1"/>
  <c r="GS19" i="81" s="1"/>
  <c r="GT19" i="81" s="1"/>
  <c r="GU19" i="81" s="1"/>
  <c r="GV19" i="81" s="1"/>
  <c r="GW19" i="81" s="1"/>
  <c r="GX19" i="81" s="1"/>
  <c r="GY19" i="81" s="1"/>
  <c r="GZ19" i="81" s="1"/>
  <c r="HA19" i="81" s="1"/>
  <c r="HB19" i="81" s="1"/>
  <c r="HC19" i="81" s="1"/>
  <c r="HD19" i="81" s="1"/>
  <c r="HE19" i="81" s="1"/>
  <c r="HF19" i="81" s="1"/>
  <c r="HG19" i="81" s="1"/>
  <c r="HH19" i="81" s="1"/>
  <c r="HI19" i="81" s="1"/>
  <c r="S20" i="81"/>
  <c r="T20" i="81" s="1"/>
  <c r="U20" i="81" s="1"/>
  <c r="V20" i="81" s="1"/>
  <c r="W20" i="81" s="1"/>
  <c r="X20" i="81" s="1"/>
  <c r="Y20" i="81" s="1"/>
  <c r="Z20" i="81" s="1"/>
  <c r="AA20" i="81" s="1"/>
  <c r="AB20" i="81" s="1"/>
  <c r="AC20" i="81" s="1"/>
  <c r="AD20" i="81" s="1"/>
  <c r="AE20" i="81" s="1"/>
  <c r="AF20" i="81" s="1"/>
  <c r="AG20" i="81" s="1"/>
  <c r="AH20" i="81" s="1"/>
  <c r="AI20" i="81" s="1"/>
  <c r="AJ20" i="81" s="1"/>
  <c r="AK20" i="81" s="1"/>
  <c r="AL20" i="81" s="1"/>
  <c r="AM20" i="81" s="1"/>
  <c r="AN20" i="81" s="1"/>
  <c r="AO20" i="81" s="1"/>
  <c r="AP20" i="81" s="1"/>
  <c r="AQ20" i="81" s="1"/>
  <c r="AR20" i="81" s="1"/>
  <c r="AS20" i="81" s="1"/>
  <c r="AT20" i="81" s="1"/>
  <c r="AU20" i="81" s="1"/>
  <c r="AV20" i="81" s="1"/>
  <c r="AW20" i="81" s="1"/>
  <c r="AX20" i="81" s="1"/>
  <c r="AY20" i="81" s="1"/>
  <c r="AZ20" i="81" s="1"/>
  <c r="BA20" i="81" s="1"/>
  <c r="BB20" i="81" s="1"/>
  <c r="BC20" i="81" s="1"/>
  <c r="BD20" i="81" s="1"/>
  <c r="BE20" i="81" s="1"/>
  <c r="BF20" i="81" s="1"/>
  <c r="BG20" i="81" s="1"/>
  <c r="BH20" i="81" s="1"/>
  <c r="BI20" i="81" s="1"/>
  <c r="BJ20" i="81" s="1"/>
  <c r="BK20" i="81" s="1"/>
  <c r="BL20" i="81" s="1"/>
  <c r="BM20" i="81" s="1"/>
  <c r="BN20" i="81" s="1"/>
  <c r="BO20" i="81" s="1"/>
  <c r="BP20" i="81" s="1"/>
  <c r="BQ20" i="81" s="1"/>
  <c r="BR20" i="81" s="1"/>
  <c r="BS20" i="81" s="1"/>
  <c r="BT20" i="81" s="1"/>
  <c r="BU20" i="81" s="1"/>
  <c r="BV20" i="81" s="1"/>
  <c r="BW20" i="81" s="1"/>
  <c r="BX20" i="81" s="1"/>
  <c r="BY20" i="81" s="1"/>
  <c r="BZ20" i="81" s="1"/>
  <c r="CA20" i="81" s="1"/>
  <c r="CB20" i="81" s="1"/>
  <c r="CC20" i="81" s="1"/>
  <c r="CD20" i="81" s="1"/>
  <c r="CE20" i="81" s="1"/>
  <c r="CF20" i="81" s="1"/>
  <c r="CG20" i="81" s="1"/>
  <c r="CH20" i="81" s="1"/>
  <c r="CI20" i="81" s="1"/>
  <c r="CJ20" i="81" s="1"/>
  <c r="CK20" i="81" s="1"/>
  <c r="CL20" i="81" s="1"/>
  <c r="CM20" i="81" s="1"/>
  <c r="CN20" i="81" s="1"/>
  <c r="CO20" i="81" s="1"/>
  <c r="CP20" i="81" s="1"/>
  <c r="CQ20" i="81" s="1"/>
  <c r="CR20" i="81" s="1"/>
  <c r="CS20" i="81" s="1"/>
  <c r="CT20" i="81" s="1"/>
  <c r="CU20" i="81" s="1"/>
  <c r="CV20" i="81" s="1"/>
  <c r="CW20" i="81" s="1"/>
  <c r="CX20" i="81" s="1"/>
  <c r="CY20" i="81" s="1"/>
  <c r="CZ20" i="81" s="1"/>
  <c r="DA20" i="81" s="1"/>
  <c r="DB20" i="81" s="1"/>
  <c r="DC20" i="81" s="1"/>
  <c r="DD20" i="81" s="1"/>
  <c r="DE20" i="81" s="1"/>
  <c r="DF20" i="81" s="1"/>
  <c r="DG20" i="81" s="1"/>
  <c r="DH20" i="81" s="1"/>
  <c r="DI20" i="81" s="1"/>
  <c r="DJ20" i="81" s="1"/>
  <c r="DK20" i="81" s="1"/>
  <c r="DL20" i="81" s="1"/>
  <c r="DM20" i="81" s="1"/>
  <c r="DN20" i="81" s="1"/>
  <c r="DO20" i="81" s="1"/>
  <c r="DP20" i="81" s="1"/>
  <c r="DQ20" i="81" s="1"/>
  <c r="DR20" i="81" s="1"/>
  <c r="DS20" i="81" s="1"/>
  <c r="DT20" i="81" s="1"/>
  <c r="DU20" i="81" s="1"/>
  <c r="DV20" i="81" s="1"/>
  <c r="DW20" i="81" s="1"/>
  <c r="DX20" i="81" s="1"/>
  <c r="DY20" i="81" s="1"/>
  <c r="DZ20" i="81" s="1"/>
  <c r="EA20" i="81" s="1"/>
  <c r="EB20" i="81" s="1"/>
  <c r="EC20" i="81" s="1"/>
  <c r="ED20" i="81" s="1"/>
  <c r="EE20" i="81" s="1"/>
  <c r="EF20" i="81" s="1"/>
  <c r="EG20" i="81" s="1"/>
  <c r="EH20" i="81" s="1"/>
  <c r="EI20" i="81" s="1"/>
  <c r="EJ20" i="81" s="1"/>
  <c r="EK20" i="81" s="1"/>
  <c r="EL20" i="81" s="1"/>
  <c r="EM20" i="81" s="1"/>
  <c r="EN20" i="81" s="1"/>
  <c r="EO20" i="81" s="1"/>
  <c r="EP20" i="81" s="1"/>
  <c r="EQ20" i="81" s="1"/>
  <c r="ER20" i="81" s="1"/>
  <c r="ES20" i="81" s="1"/>
  <c r="ET20" i="81" s="1"/>
  <c r="EU20" i="81" s="1"/>
  <c r="EV20" i="81" s="1"/>
  <c r="EW20" i="81" s="1"/>
  <c r="EX20" i="81" s="1"/>
  <c r="EY20" i="81" s="1"/>
  <c r="EZ20" i="81" s="1"/>
  <c r="FA20" i="81" s="1"/>
  <c r="FB20" i="81" s="1"/>
  <c r="FC20" i="81" s="1"/>
  <c r="FD20" i="81" s="1"/>
  <c r="FE20" i="81" s="1"/>
  <c r="FF20" i="81" s="1"/>
  <c r="FG20" i="81" s="1"/>
  <c r="FH20" i="81" s="1"/>
  <c r="FI20" i="81" s="1"/>
  <c r="FJ20" i="81" s="1"/>
  <c r="FK20" i="81" s="1"/>
  <c r="FL20" i="81" s="1"/>
  <c r="FM20" i="81" s="1"/>
  <c r="FN20" i="81" s="1"/>
  <c r="FO20" i="81" s="1"/>
  <c r="FP20" i="81" s="1"/>
  <c r="FQ20" i="81" s="1"/>
  <c r="FR20" i="81" s="1"/>
  <c r="FS20" i="81" s="1"/>
  <c r="FT20" i="81" s="1"/>
  <c r="FU20" i="81" s="1"/>
  <c r="FV20" i="81" s="1"/>
  <c r="FW20" i="81" s="1"/>
  <c r="FX20" i="81" s="1"/>
  <c r="FY20" i="81" s="1"/>
  <c r="FZ20" i="81" s="1"/>
  <c r="GA20" i="81" s="1"/>
  <c r="GB20" i="81" s="1"/>
  <c r="GC20" i="81" s="1"/>
  <c r="GD20" i="81" s="1"/>
  <c r="GE20" i="81" s="1"/>
  <c r="GF20" i="81" s="1"/>
  <c r="GG20" i="81" s="1"/>
  <c r="GH20" i="81" s="1"/>
  <c r="GI20" i="81" s="1"/>
  <c r="GJ20" i="81" s="1"/>
  <c r="GK20" i="81" s="1"/>
  <c r="GL20" i="81" s="1"/>
  <c r="GM20" i="81" s="1"/>
  <c r="GN20" i="81" s="1"/>
  <c r="GO20" i="81" s="1"/>
  <c r="GP20" i="81" s="1"/>
  <c r="GQ20" i="81" s="1"/>
  <c r="GR20" i="81" s="1"/>
  <c r="GS20" i="81" s="1"/>
  <c r="GT20" i="81" s="1"/>
  <c r="GU20" i="81" s="1"/>
  <c r="GV20" i="81" s="1"/>
  <c r="GW20" i="81" s="1"/>
  <c r="GX20" i="81" s="1"/>
  <c r="GY20" i="81" s="1"/>
  <c r="GZ20" i="81" s="1"/>
  <c r="HA20" i="81" s="1"/>
  <c r="HB20" i="81" s="1"/>
  <c r="HC20" i="81" s="1"/>
  <c r="HD20" i="81" s="1"/>
  <c r="HE20" i="81" s="1"/>
  <c r="HF20" i="81" s="1"/>
  <c r="HG20" i="81" s="1"/>
  <c r="HH20" i="81" s="1"/>
  <c r="HI20" i="81" s="1"/>
  <c r="S18" i="81"/>
  <c r="T18" i="81" s="1"/>
  <c r="U18" i="81" s="1"/>
  <c r="V18" i="81" s="1"/>
  <c r="W18" i="81" s="1"/>
  <c r="X18" i="81" s="1"/>
  <c r="Y18" i="81" s="1"/>
  <c r="Z18" i="81" s="1"/>
  <c r="AA18" i="81" s="1"/>
  <c r="AB18" i="81" s="1"/>
  <c r="AC18" i="81" s="1"/>
  <c r="AD18" i="81" s="1"/>
  <c r="AE18" i="81" s="1"/>
  <c r="AF18" i="81" s="1"/>
  <c r="AG18" i="81" s="1"/>
  <c r="AH18" i="81" s="1"/>
  <c r="AI18" i="81" s="1"/>
  <c r="AJ18" i="81" s="1"/>
  <c r="AK18" i="81" s="1"/>
  <c r="AL18" i="81" s="1"/>
  <c r="AM18" i="81" s="1"/>
  <c r="AN18" i="81" s="1"/>
  <c r="AO18" i="81" s="1"/>
  <c r="AP18" i="81" s="1"/>
  <c r="AQ18" i="81" s="1"/>
  <c r="AR18" i="81" s="1"/>
  <c r="AS18" i="81" s="1"/>
  <c r="AT18" i="81" s="1"/>
  <c r="AU18" i="81" s="1"/>
  <c r="AV18" i="81" s="1"/>
  <c r="AW18" i="81" s="1"/>
  <c r="AX18" i="81" s="1"/>
  <c r="AY18" i="81" s="1"/>
  <c r="AZ18" i="81" s="1"/>
  <c r="BA18" i="81" s="1"/>
  <c r="BB18" i="81" s="1"/>
  <c r="BC18" i="81" s="1"/>
  <c r="BD18" i="81" s="1"/>
  <c r="BE18" i="81" s="1"/>
  <c r="BF18" i="81" s="1"/>
  <c r="BG18" i="81" s="1"/>
  <c r="BH18" i="81" s="1"/>
  <c r="BI18" i="81" s="1"/>
  <c r="BJ18" i="81" s="1"/>
  <c r="BK18" i="81" s="1"/>
  <c r="BL18" i="81" s="1"/>
  <c r="BM18" i="81" s="1"/>
  <c r="BN18" i="81" s="1"/>
  <c r="BO18" i="81" s="1"/>
  <c r="BP18" i="81" s="1"/>
  <c r="BQ18" i="81" s="1"/>
  <c r="BR18" i="81" s="1"/>
  <c r="BS18" i="81" s="1"/>
  <c r="BT18" i="81" s="1"/>
  <c r="BU18" i="81" s="1"/>
  <c r="BV18" i="81" s="1"/>
  <c r="BW18" i="81" s="1"/>
  <c r="BX18" i="81" s="1"/>
  <c r="BY18" i="81" s="1"/>
  <c r="BZ18" i="81" s="1"/>
  <c r="CA18" i="81" s="1"/>
  <c r="CB18" i="81" s="1"/>
  <c r="CC18" i="81" s="1"/>
  <c r="CD18" i="81" s="1"/>
  <c r="CE18" i="81" s="1"/>
  <c r="CF18" i="81" s="1"/>
  <c r="CG18" i="81" s="1"/>
  <c r="CH18" i="81" s="1"/>
  <c r="CI18" i="81" s="1"/>
  <c r="CJ18" i="81" s="1"/>
  <c r="CK18" i="81" s="1"/>
  <c r="CL18" i="81" s="1"/>
  <c r="CM18" i="81" s="1"/>
  <c r="CN18" i="81" s="1"/>
  <c r="CO18" i="81" s="1"/>
  <c r="CP18" i="81" s="1"/>
  <c r="CQ18" i="81" s="1"/>
  <c r="CR18" i="81" s="1"/>
  <c r="CS18" i="81" s="1"/>
  <c r="CT18" i="81" s="1"/>
  <c r="CU18" i="81" s="1"/>
  <c r="CV18" i="81" s="1"/>
  <c r="CW18" i="81" s="1"/>
  <c r="CX18" i="81" s="1"/>
  <c r="CY18" i="81" s="1"/>
  <c r="CZ18" i="81" s="1"/>
  <c r="DA18" i="81" s="1"/>
  <c r="DB18" i="81" s="1"/>
  <c r="DC18" i="81" s="1"/>
  <c r="DD18" i="81" s="1"/>
  <c r="DE18" i="81" s="1"/>
  <c r="DF18" i="81" s="1"/>
  <c r="DG18" i="81" s="1"/>
  <c r="DH18" i="81" s="1"/>
  <c r="DI18" i="81" s="1"/>
  <c r="DJ18" i="81" s="1"/>
  <c r="DK18" i="81" s="1"/>
  <c r="DL18" i="81" s="1"/>
  <c r="DM18" i="81" s="1"/>
  <c r="DN18" i="81" s="1"/>
  <c r="DO18" i="81" s="1"/>
  <c r="DP18" i="81" s="1"/>
  <c r="DQ18" i="81" s="1"/>
  <c r="DR18" i="81" s="1"/>
  <c r="DS18" i="81" s="1"/>
  <c r="DT18" i="81" s="1"/>
  <c r="DU18" i="81" s="1"/>
  <c r="DV18" i="81" s="1"/>
  <c r="DW18" i="81" s="1"/>
  <c r="DX18" i="81" s="1"/>
  <c r="DY18" i="81" s="1"/>
  <c r="DZ18" i="81" s="1"/>
  <c r="EA18" i="81" s="1"/>
  <c r="EB18" i="81" s="1"/>
  <c r="EC18" i="81" s="1"/>
  <c r="ED18" i="81" s="1"/>
  <c r="EE18" i="81" s="1"/>
  <c r="EF18" i="81" s="1"/>
  <c r="EG18" i="81" s="1"/>
  <c r="EH18" i="81" s="1"/>
  <c r="EI18" i="81" s="1"/>
  <c r="EJ18" i="81" s="1"/>
  <c r="EK18" i="81" s="1"/>
  <c r="EL18" i="81" s="1"/>
  <c r="EM18" i="81" s="1"/>
  <c r="EN18" i="81" s="1"/>
  <c r="EO18" i="81" s="1"/>
  <c r="EP18" i="81" s="1"/>
  <c r="EQ18" i="81" s="1"/>
  <c r="ER18" i="81" s="1"/>
  <c r="ES18" i="81" s="1"/>
  <c r="ET18" i="81" s="1"/>
  <c r="EU18" i="81" s="1"/>
  <c r="EV18" i="81" s="1"/>
  <c r="EW18" i="81" s="1"/>
  <c r="EX18" i="81" s="1"/>
  <c r="EY18" i="81" s="1"/>
  <c r="EZ18" i="81" s="1"/>
  <c r="FA18" i="81" s="1"/>
  <c r="FB18" i="81" s="1"/>
  <c r="FC18" i="81" s="1"/>
  <c r="FD18" i="81" s="1"/>
  <c r="FE18" i="81" s="1"/>
  <c r="FF18" i="81" s="1"/>
  <c r="FG18" i="81" s="1"/>
  <c r="FH18" i="81" s="1"/>
  <c r="FI18" i="81" s="1"/>
  <c r="FJ18" i="81" s="1"/>
  <c r="FK18" i="81" s="1"/>
  <c r="FL18" i="81" s="1"/>
  <c r="FM18" i="81" s="1"/>
  <c r="FN18" i="81" s="1"/>
  <c r="FO18" i="81" s="1"/>
  <c r="FP18" i="81" s="1"/>
  <c r="FQ18" i="81" s="1"/>
  <c r="FR18" i="81" s="1"/>
  <c r="FS18" i="81" s="1"/>
  <c r="FT18" i="81" s="1"/>
  <c r="FU18" i="81" s="1"/>
  <c r="FV18" i="81" s="1"/>
  <c r="FW18" i="81" s="1"/>
  <c r="FX18" i="81" s="1"/>
  <c r="FY18" i="81" s="1"/>
  <c r="FZ18" i="81" s="1"/>
  <c r="GA18" i="81" s="1"/>
  <c r="GB18" i="81" s="1"/>
  <c r="GC18" i="81" s="1"/>
  <c r="GD18" i="81" s="1"/>
  <c r="GE18" i="81" s="1"/>
  <c r="GF18" i="81" s="1"/>
  <c r="GG18" i="81" s="1"/>
  <c r="GH18" i="81" s="1"/>
  <c r="GI18" i="81" s="1"/>
  <c r="GJ18" i="81" s="1"/>
  <c r="GK18" i="81" s="1"/>
  <c r="GL18" i="81" s="1"/>
  <c r="GM18" i="81" s="1"/>
  <c r="GN18" i="81" s="1"/>
  <c r="GO18" i="81" s="1"/>
  <c r="GP18" i="81" s="1"/>
  <c r="GQ18" i="81" s="1"/>
  <c r="GR18" i="81" s="1"/>
  <c r="GS18" i="81" s="1"/>
  <c r="GT18" i="81" s="1"/>
  <c r="GU18" i="81" s="1"/>
  <c r="GV18" i="81" s="1"/>
  <c r="GW18" i="81" s="1"/>
  <c r="GX18" i="81" s="1"/>
  <c r="GY18" i="81" s="1"/>
  <c r="GZ18" i="81" s="1"/>
  <c r="HA18" i="81" s="1"/>
  <c r="HB18" i="81" s="1"/>
  <c r="HC18" i="81" s="1"/>
  <c r="HD18" i="81" s="1"/>
  <c r="HE18" i="81" s="1"/>
  <c r="HF18" i="81" s="1"/>
  <c r="HG18" i="81" s="1"/>
  <c r="HH18" i="81" s="1"/>
  <c r="HI18" i="81" s="1"/>
  <c r="S22" i="81"/>
  <c r="T22" i="81" s="1"/>
  <c r="U22" i="81" s="1"/>
  <c r="V22" i="81" s="1"/>
  <c r="W22" i="81" s="1"/>
  <c r="X22" i="81" s="1"/>
  <c r="Y22" i="81" s="1"/>
  <c r="Z22" i="81" s="1"/>
  <c r="AA22" i="81" s="1"/>
  <c r="AB22" i="81" s="1"/>
  <c r="AC22" i="81" s="1"/>
  <c r="AD22" i="81" s="1"/>
  <c r="AE22" i="81" s="1"/>
  <c r="AF22" i="81" s="1"/>
  <c r="AG22" i="81" s="1"/>
  <c r="AH22" i="81" s="1"/>
  <c r="AI22" i="81" s="1"/>
  <c r="AJ22" i="81" s="1"/>
  <c r="AK22" i="81" s="1"/>
  <c r="AL22" i="81" s="1"/>
  <c r="AM22" i="81" s="1"/>
  <c r="AN22" i="81" s="1"/>
  <c r="AO22" i="81" s="1"/>
  <c r="AP22" i="81" s="1"/>
  <c r="AQ22" i="81" s="1"/>
  <c r="AR22" i="81" s="1"/>
  <c r="AS22" i="81" s="1"/>
  <c r="AT22" i="81" s="1"/>
  <c r="AU22" i="81" s="1"/>
  <c r="AV22" i="81" s="1"/>
  <c r="AW22" i="81" s="1"/>
  <c r="AX22" i="81" s="1"/>
  <c r="AY22" i="81" s="1"/>
  <c r="AZ22" i="81" s="1"/>
  <c r="BA22" i="81" s="1"/>
  <c r="BB22" i="81" s="1"/>
  <c r="BC22" i="81" s="1"/>
  <c r="BD22" i="81" s="1"/>
  <c r="BE22" i="81" s="1"/>
  <c r="BF22" i="81" s="1"/>
  <c r="BG22" i="81" s="1"/>
  <c r="BH22" i="81" s="1"/>
  <c r="BI22" i="81" s="1"/>
  <c r="BJ22" i="81" s="1"/>
  <c r="BK22" i="81" s="1"/>
  <c r="BL22" i="81" s="1"/>
  <c r="BM22" i="81" s="1"/>
  <c r="BN22" i="81" s="1"/>
  <c r="BO22" i="81" s="1"/>
  <c r="BP22" i="81" s="1"/>
  <c r="BQ22" i="81" s="1"/>
  <c r="BR22" i="81" s="1"/>
  <c r="BS22" i="81" s="1"/>
  <c r="BT22" i="81" s="1"/>
  <c r="BU22" i="81" s="1"/>
  <c r="BV22" i="81" s="1"/>
  <c r="BW22" i="81" s="1"/>
  <c r="BX22" i="81" s="1"/>
  <c r="BY22" i="81" s="1"/>
  <c r="BZ22" i="81" s="1"/>
  <c r="CA22" i="81" s="1"/>
  <c r="CB22" i="81" s="1"/>
  <c r="CC22" i="81" s="1"/>
  <c r="CD22" i="81" s="1"/>
  <c r="CE22" i="81" s="1"/>
  <c r="CF22" i="81" s="1"/>
  <c r="CG22" i="81" s="1"/>
  <c r="CH22" i="81" s="1"/>
  <c r="CI22" i="81" s="1"/>
  <c r="CJ22" i="81" s="1"/>
  <c r="CK22" i="81" s="1"/>
  <c r="CL22" i="81" s="1"/>
  <c r="CM22" i="81" s="1"/>
  <c r="CN22" i="81" s="1"/>
  <c r="CO22" i="81" s="1"/>
  <c r="CP22" i="81" s="1"/>
  <c r="CQ22" i="81" s="1"/>
  <c r="CR22" i="81" s="1"/>
  <c r="CS22" i="81" s="1"/>
  <c r="CT22" i="81" s="1"/>
  <c r="CU22" i="81" s="1"/>
  <c r="CV22" i="81" s="1"/>
  <c r="CW22" i="81" s="1"/>
  <c r="CX22" i="81" s="1"/>
  <c r="CY22" i="81" s="1"/>
  <c r="CZ22" i="81" s="1"/>
  <c r="DA22" i="81" s="1"/>
  <c r="DB22" i="81" s="1"/>
  <c r="DC22" i="81" s="1"/>
  <c r="DD22" i="81" s="1"/>
  <c r="DE22" i="81" s="1"/>
  <c r="DF22" i="81" s="1"/>
  <c r="DG22" i="81" s="1"/>
  <c r="DH22" i="81" s="1"/>
  <c r="DI22" i="81" s="1"/>
  <c r="DJ22" i="81" s="1"/>
  <c r="DK22" i="81" s="1"/>
  <c r="DL22" i="81" s="1"/>
  <c r="DM22" i="81" s="1"/>
  <c r="DN22" i="81" s="1"/>
  <c r="DO22" i="81" s="1"/>
  <c r="DP22" i="81" s="1"/>
  <c r="DQ22" i="81" s="1"/>
  <c r="DR22" i="81" s="1"/>
  <c r="DS22" i="81" s="1"/>
  <c r="DT22" i="81" s="1"/>
  <c r="DU22" i="81" s="1"/>
  <c r="DV22" i="81" s="1"/>
  <c r="DW22" i="81" s="1"/>
  <c r="DX22" i="81" s="1"/>
  <c r="DY22" i="81" s="1"/>
  <c r="DZ22" i="81" s="1"/>
  <c r="EA22" i="81" s="1"/>
  <c r="EB22" i="81" s="1"/>
  <c r="EC22" i="81" s="1"/>
  <c r="ED22" i="81" s="1"/>
  <c r="EE22" i="81" s="1"/>
  <c r="EF22" i="81" s="1"/>
  <c r="EG22" i="81" s="1"/>
  <c r="EH22" i="81" s="1"/>
  <c r="EI22" i="81" s="1"/>
  <c r="EJ22" i="81" s="1"/>
  <c r="EK22" i="81" s="1"/>
  <c r="EL22" i="81" s="1"/>
  <c r="EM22" i="81" s="1"/>
  <c r="EN22" i="81" s="1"/>
  <c r="EO22" i="81" s="1"/>
  <c r="EP22" i="81" s="1"/>
  <c r="EQ22" i="81" s="1"/>
  <c r="ER22" i="81" s="1"/>
  <c r="ES22" i="81" s="1"/>
  <c r="ET22" i="81" s="1"/>
  <c r="EU22" i="81" s="1"/>
  <c r="EV22" i="81" s="1"/>
  <c r="EW22" i="81" s="1"/>
  <c r="EX22" i="81" s="1"/>
  <c r="EY22" i="81" s="1"/>
  <c r="EZ22" i="81" s="1"/>
  <c r="FA22" i="81" s="1"/>
  <c r="FB22" i="81" s="1"/>
  <c r="FC22" i="81" s="1"/>
  <c r="FD22" i="81" s="1"/>
  <c r="FE22" i="81" s="1"/>
  <c r="FF22" i="81" s="1"/>
  <c r="FG22" i="81" s="1"/>
  <c r="FH22" i="81" s="1"/>
  <c r="FI22" i="81" s="1"/>
  <c r="FJ22" i="81" s="1"/>
  <c r="FK22" i="81" s="1"/>
  <c r="FL22" i="81" s="1"/>
  <c r="FM22" i="81" s="1"/>
  <c r="FN22" i="81" s="1"/>
  <c r="FO22" i="81" s="1"/>
  <c r="FP22" i="81" s="1"/>
  <c r="FQ22" i="81" s="1"/>
  <c r="FR22" i="81" s="1"/>
  <c r="FS22" i="81" s="1"/>
  <c r="FT22" i="81" s="1"/>
  <c r="FU22" i="81" s="1"/>
  <c r="FV22" i="81" s="1"/>
  <c r="FW22" i="81" s="1"/>
  <c r="FX22" i="81" s="1"/>
  <c r="FY22" i="81" s="1"/>
  <c r="FZ22" i="81" s="1"/>
  <c r="GA22" i="81" s="1"/>
  <c r="GB22" i="81" s="1"/>
  <c r="GC22" i="81" s="1"/>
  <c r="GD22" i="81" s="1"/>
  <c r="GE22" i="81" s="1"/>
  <c r="GF22" i="81" s="1"/>
  <c r="GG22" i="81" s="1"/>
  <c r="GH22" i="81" s="1"/>
  <c r="GI22" i="81" s="1"/>
  <c r="GJ22" i="81" s="1"/>
  <c r="GK22" i="81" s="1"/>
  <c r="GL22" i="81" s="1"/>
  <c r="GM22" i="81" s="1"/>
  <c r="GN22" i="81" s="1"/>
  <c r="GO22" i="81" s="1"/>
  <c r="GP22" i="81" s="1"/>
  <c r="GQ22" i="81" s="1"/>
  <c r="GR22" i="81" s="1"/>
  <c r="GS22" i="81" s="1"/>
  <c r="GT22" i="81" s="1"/>
  <c r="GU22" i="81" s="1"/>
  <c r="GV22" i="81" s="1"/>
  <c r="GW22" i="81" s="1"/>
  <c r="GX22" i="81" s="1"/>
  <c r="GY22" i="81" s="1"/>
  <c r="GZ22" i="81" s="1"/>
  <c r="HA22" i="81" s="1"/>
  <c r="HB22" i="81" s="1"/>
  <c r="HC22" i="81" s="1"/>
  <c r="HD22" i="81" s="1"/>
  <c r="HE22" i="81" s="1"/>
  <c r="HF22" i="81" s="1"/>
  <c r="HG22" i="81" s="1"/>
  <c r="HH22" i="81" s="1"/>
  <c r="HI22" i="81" s="1"/>
  <c r="S23" i="81"/>
  <c r="T23" i="81" s="1"/>
  <c r="U23" i="81" s="1"/>
  <c r="V23" i="81" s="1"/>
  <c r="W23" i="81" s="1"/>
  <c r="X23" i="81" s="1"/>
  <c r="Y23" i="81" s="1"/>
  <c r="Z23" i="81" s="1"/>
  <c r="AA23" i="81" s="1"/>
  <c r="AB23" i="81" s="1"/>
  <c r="AC23" i="81" s="1"/>
  <c r="AD23" i="81" s="1"/>
  <c r="AE23" i="81" s="1"/>
  <c r="AF23" i="81" s="1"/>
  <c r="AG23" i="81" s="1"/>
  <c r="AH23" i="81" s="1"/>
  <c r="AI23" i="81" s="1"/>
  <c r="AJ23" i="81" s="1"/>
  <c r="AK23" i="81" s="1"/>
  <c r="AL23" i="81" s="1"/>
  <c r="AM23" i="81" s="1"/>
  <c r="AN23" i="81" s="1"/>
  <c r="AO23" i="81" s="1"/>
  <c r="AP23" i="81" s="1"/>
  <c r="AQ23" i="81" s="1"/>
  <c r="AR23" i="81" s="1"/>
  <c r="AS23" i="81" s="1"/>
  <c r="AT23" i="81" s="1"/>
  <c r="AU23" i="81" s="1"/>
  <c r="AV23" i="81" s="1"/>
  <c r="AW23" i="81" s="1"/>
  <c r="AX23" i="81" s="1"/>
  <c r="AY23" i="81" s="1"/>
  <c r="AZ23" i="81" s="1"/>
  <c r="BA23" i="81" s="1"/>
  <c r="BB23" i="81" s="1"/>
  <c r="BC23" i="81" s="1"/>
  <c r="BD23" i="81" s="1"/>
  <c r="BE23" i="81" s="1"/>
  <c r="BF23" i="81" s="1"/>
  <c r="BG23" i="81" s="1"/>
  <c r="BH23" i="81" s="1"/>
  <c r="BI23" i="81" s="1"/>
  <c r="BJ23" i="81" s="1"/>
  <c r="BK23" i="81" s="1"/>
  <c r="BL23" i="81" s="1"/>
  <c r="BM23" i="81" s="1"/>
  <c r="BN23" i="81" s="1"/>
  <c r="BO23" i="81" s="1"/>
  <c r="BP23" i="81" s="1"/>
  <c r="BQ23" i="81" s="1"/>
  <c r="BR23" i="81" s="1"/>
  <c r="BS23" i="81" s="1"/>
  <c r="BT23" i="81" s="1"/>
  <c r="BU23" i="81" s="1"/>
  <c r="BV23" i="81" s="1"/>
  <c r="BW23" i="81" s="1"/>
  <c r="BX23" i="81" s="1"/>
  <c r="BY23" i="81" s="1"/>
  <c r="BZ23" i="81" s="1"/>
  <c r="CA23" i="81" s="1"/>
  <c r="CB23" i="81" s="1"/>
  <c r="CC23" i="81" s="1"/>
  <c r="CD23" i="81" s="1"/>
  <c r="CE23" i="81" s="1"/>
  <c r="CF23" i="81" s="1"/>
  <c r="CG23" i="81" s="1"/>
  <c r="CH23" i="81" s="1"/>
  <c r="CI23" i="81" s="1"/>
  <c r="CJ23" i="81" s="1"/>
  <c r="CK23" i="81" s="1"/>
  <c r="CL23" i="81" s="1"/>
  <c r="CM23" i="81" s="1"/>
  <c r="CN23" i="81" s="1"/>
  <c r="CO23" i="81" s="1"/>
  <c r="CP23" i="81" s="1"/>
  <c r="CQ23" i="81" s="1"/>
  <c r="CR23" i="81" s="1"/>
  <c r="CS23" i="81" s="1"/>
  <c r="CT23" i="81" s="1"/>
  <c r="CU23" i="81" s="1"/>
  <c r="CV23" i="81" s="1"/>
  <c r="CW23" i="81" s="1"/>
  <c r="CX23" i="81" s="1"/>
  <c r="CY23" i="81" s="1"/>
  <c r="CZ23" i="81" s="1"/>
  <c r="DA23" i="81" s="1"/>
  <c r="DB23" i="81" s="1"/>
  <c r="DC23" i="81" s="1"/>
  <c r="DD23" i="81" s="1"/>
  <c r="DE23" i="81" s="1"/>
  <c r="DF23" i="81" s="1"/>
  <c r="DG23" i="81" s="1"/>
  <c r="DH23" i="81" s="1"/>
  <c r="DI23" i="81" s="1"/>
  <c r="DJ23" i="81" s="1"/>
  <c r="DK23" i="81" s="1"/>
  <c r="DL23" i="81" s="1"/>
  <c r="DM23" i="81" s="1"/>
  <c r="DN23" i="81" s="1"/>
  <c r="DO23" i="81" s="1"/>
  <c r="DP23" i="81" s="1"/>
  <c r="DQ23" i="81" s="1"/>
  <c r="DR23" i="81" s="1"/>
  <c r="DS23" i="81" s="1"/>
  <c r="DT23" i="81" s="1"/>
  <c r="DU23" i="81" s="1"/>
  <c r="DV23" i="81" s="1"/>
  <c r="DW23" i="81" s="1"/>
  <c r="DX23" i="81" s="1"/>
  <c r="DY23" i="81" s="1"/>
  <c r="DZ23" i="81" s="1"/>
  <c r="EA23" i="81" s="1"/>
  <c r="EB23" i="81" s="1"/>
  <c r="EC23" i="81" s="1"/>
  <c r="ED23" i="81" s="1"/>
  <c r="EE23" i="81" s="1"/>
  <c r="EF23" i="81" s="1"/>
  <c r="EG23" i="81" s="1"/>
  <c r="EH23" i="81" s="1"/>
  <c r="EI23" i="81" s="1"/>
  <c r="EJ23" i="81" s="1"/>
  <c r="EK23" i="81" s="1"/>
  <c r="EL23" i="81" s="1"/>
  <c r="EM23" i="81" s="1"/>
  <c r="EN23" i="81" s="1"/>
  <c r="EO23" i="81" s="1"/>
  <c r="EP23" i="81" s="1"/>
  <c r="EQ23" i="81" s="1"/>
  <c r="ER23" i="81" s="1"/>
  <c r="ES23" i="81" s="1"/>
  <c r="ET23" i="81" s="1"/>
  <c r="EU23" i="81" s="1"/>
  <c r="EV23" i="81" s="1"/>
  <c r="EW23" i="81" s="1"/>
  <c r="EX23" i="81" s="1"/>
  <c r="EY23" i="81" s="1"/>
  <c r="EZ23" i="81" s="1"/>
  <c r="FA23" i="81" s="1"/>
  <c r="FB23" i="81" s="1"/>
  <c r="FC23" i="81" s="1"/>
  <c r="FD23" i="81" s="1"/>
  <c r="FE23" i="81" s="1"/>
  <c r="FF23" i="81" s="1"/>
  <c r="FG23" i="81" s="1"/>
  <c r="FH23" i="81" s="1"/>
  <c r="FI23" i="81" s="1"/>
  <c r="FJ23" i="81" s="1"/>
  <c r="FK23" i="81" s="1"/>
  <c r="FL23" i="81" s="1"/>
  <c r="FM23" i="81" s="1"/>
  <c r="FN23" i="81" s="1"/>
  <c r="FO23" i="81" s="1"/>
  <c r="FP23" i="81" s="1"/>
  <c r="FQ23" i="81" s="1"/>
  <c r="FR23" i="81" s="1"/>
  <c r="FS23" i="81" s="1"/>
  <c r="FT23" i="81" s="1"/>
  <c r="FU23" i="81" s="1"/>
  <c r="FV23" i="81" s="1"/>
  <c r="FW23" i="81" s="1"/>
  <c r="FX23" i="81" s="1"/>
  <c r="FY23" i="81" s="1"/>
  <c r="FZ23" i="81" s="1"/>
  <c r="GA23" i="81" s="1"/>
  <c r="GB23" i="81" s="1"/>
  <c r="GC23" i="81" s="1"/>
  <c r="GD23" i="81" s="1"/>
  <c r="GE23" i="81" s="1"/>
  <c r="GF23" i="81" s="1"/>
  <c r="GG23" i="81" s="1"/>
  <c r="GH23" i="81" s="1"/>
  <c r="GI23" i="81" s="1"/>
  <c r="GJ23" i="81" s="1"/>
  <c r="GK23" i="81" s="1"/>
  <c r="GL23" i="81" s="1"/>
  <c r="GM23" i="81" s="1"/>
  <c r="GN23" i="81" s="1"/>
  <c r="GO23" i="81" s="1"/>
  <c r="GP23" i="81" s="1"/>
  <c r="GQ23" i="81" s="1"/>
  <c r="GR23" i="81" s="1"/>
  <c r="GS23" i="81" s="1"/>
  <c r="GT23" i="81" s="1"/>
  <c r="GU23" i="81" s="1"/>
  <c r="GV23" i="81" s="1"/>
  <c r="GW23" i="81" s="1"/>
  <c r="GX23" i="81" s="1"/>
  <c r="GY23" i="81" s="1"/>
  <c r="GZ23" i="81" s="1"/>
  <c r="HA23" i="81" s="1"/>
  <c r="HB23" i="81" s="1"/>
  <c r="HC23" i="81" s="1"/>
  <c r="HD23" i="81" s="1"/>
  <c r="HE23" i="81" s="1"/>
  <c r="HF23" i="81" s="1"/>
  <c r="HG23" i="81" s="1"/>
  <c r="HH23" i="81" s="1"/>
  <c r="HI23" i="81" s="1"/>
  <c r="S17" i="81"/>
  <c r="T17" i="81" s="1"/>
  <c r="U17" i="81" s="1"/>
  <c r="V17" i="81" s="1"/>
  <c r="W17" i="81" s="1"/>
  <c r="X17" i="81" s="1"/>
  <c r="Y17" i="81" s="1"/>
  <c r="Z17" i="81" s="1"/>
  <c r="AA17" i="81" s="1"/>
  <c r="AB17" i="81" s="1"/>
  <c r="AC17" i="81" s="1"/>
  <c r="AD17" i="81" s="1"/>
  <c r="AE17" i="81" s="1"/>
  <c r="AF17" i="81" s="1"/>
  <c r="AG17" i="81" s="1"/>
  <c r="AH17" i="81" s="1"/>
  <c r="AI17" i="81" s="1"/>
  <c r="AJ17" i="81" s="1"/>
  <c r="AK17" i="81" s="1"/>
  <c r="AL17" i="81" s="1"/>
  <c r="AM17" i="81" s="1"/>
  <c r="AN17" i="81" s="1"/>
  <c r="AO17" i="81" s="1"/>
  <c r="AP17" i="81" s="1"/>
  <c r="AQ17" i="81" s="1"/>
  <c r="AR17" i="81" s="1"/>
  <c r="AS17" i="81" s="1"/>
  <c r="AT17" i="81" s="1"/>
  <c r="AU17" i="81" s="1"/>
  <c r="AV17" i="81" s="1"/>
  <c r="AW17" i="81" s="1"/>
  <c r="AX17" i="81" s="1"/>
  <c r="AY17" i="81" s="1"/>
  <c r="AZ17" i="81" s="1"/>
  <c r="BA17" i="81" s="1"/>
  <c r="BB17" i="81" s="1"/>
  <c r="BC17" i="81" s="1"/>
  <c r="BD17" i="81" s="1"/>
  <c r="BE17" i="81" s="1"/>
  <c r="BF17" i="81" s="1"/>
  <c r="BG17" i="81" s="1"/>
  <c r="BH17" i="81" s="1"/>
  <c r="BI17" i="81" s="1"/>
  <c r="BJ17" i="81" s="1"/>
  <c r="BK17" i="81" s="1"/>
  <c r="BL17" i="81" s="1"/>
  <c r="BM17" i="81" s="1"/>
  <c r="BN17" i="81" s="1"/>
  <c r="BO17" i="81" s="1"/>
  <c r="BP17" i="81" s="1"/>
  <c r="BQ17" i="81" s="1"/>
  <c r="BR17" i="81" s="1"/>
  <c r="BS17" i="81" s="1"/>
  <c r="BT17" i="81" s="1"/>
  <c r="BU17" i="81" s="1"/>
  <c r="BV17" i="81" s="1"/>
  <c r="BW17" i="81" s="1"/>
  <c r="BX17" i="81" s="1"/>
  <c r="BY17" i="81" s="1"/>
  <c r="BZ17" i="81" s="1"/>
  <c r="CA17" i="81" s="1"/>
  <c r="CB17" i="81" s="1"/>
  <c r="CC17" i="81" s="1"/>
  <c r="CD17" i="81" s="1"/>
  <c r="CE17" i="81" s="1"/>
  <c r="CF17" i="81" s="1"/>
  <c r="CG17" i="81" s="1"/>
  <c r="CH17" i="81" s="1"/>
  <c r="CI17" i="81" s="1"/>
  <c r="CJ17" i="81" s="1"/>
  <c r="CK17" i="81" s="1"/>
  <c r="CL17" i="81" s="1"/>
  <c r="CM17" i="81" s="1"/>
  <c r="CN17" i="81" s="1"/>
  <c r="CO17" i="81" s="1"/>
  <c r="CP17" i="81" s="1"/>
  <c r="CQ17" i="81" s="1"/>
  <c r="CR17" i="81" s="1"/>
  <c r="CS17" i="81" s="1"/>
  <c r="CT17" i="81" s="1"/>
  <c r="CU17" i="81" s="1"/>
  <c r="CV17" i="81" s="1"/>
  <c r="CW17" i="81" s="1"/>
  <c r="CX17" i="81" s="1"/>
  <c r="CY17" i="81" s="1"/>
  <c r="CZ17" i="81" s="1"/>
  <c r="DA17" i="81" s="1"/>
  <c r="DB17" i="81" s="1"/>
  <c r="DC17" i="81" s="1"/>
  <c r="DD17" i="81" s="1"/>
  <c r="DE17" i="81" s="1"/>
  <c r="DF17" i="81" s="1"/>
  <c r="DG17" i="81" s="1"/>
  <c r="DH17" i="81" s="1"/>
  <c r="DI17" i="81" s="1"/>
  <c r="DJ17" i="81" s="1"/>
  <c r="DK17" i="81" s="1"/>
  <c r="DL17" i="81" s="1"/>
  <c r="DM17" i="81" s="1"/>
  <c r="DN17" i="81" s="1"/>
  <c r="DO17" i="81" s="1"/>
  <c r="DP17" i="81" s="1"/>
  <c r="DQ17" i="81" s="1"/>
  <c r="DR17" i="81" s="1"/>
  <c r="DS17" i="81" s="1"/>
  <c r="DT17" i="81" s="1"/>
  <c r="DU17" i="81" s="1"/>
  <c r="DV17" i="81" s="1"/>
  <c r="DW17" i="81" s="1"/>
  <c r="DX17" i="81" s="1"/>
  <c r="DY17" i="81" s="1"/>
  <c r="DZ17" i="81" s="1"/>
  <c r="EA17" i="81" s="1"/>
  <c r="EB17" i="81" s="1"/>
  <c r="EC17" i="81" s="1"/>
  <c r="ED17" i="81" s="1"/>
  <c r="EE17" i="81" s="1"/>
  <c r="EF17" i="81" s="1"/>
  <c r="EG17" i="81" s="1"/>
  <c r="EH17" i="81" s="1"/>
  <c r="EI17" i="81" s="1"/>
  <c r="EJ17" i="81" s="1"/>
  <c r="EK17" i="81" s="1"/>
  <c r="EL17" i="81" s="1"/>
  <c r="EM17" i="81" s="1"/>
  <c r="EN17" i="81" s="1"/>
  <c r="EO17" i="81" s="1"/>
  <c r="EP17" i="81" s="1"/>
  <c r="EQ17" i="81" s="1"/>
  <c r="ER17" i="81" s="1"/>
  <c r="ES17" i="81" s="1"/>
  <c r="ET17" i="81" s="1"/>
  <c r="EU17" i="81" s="1"/>
  <c r="EV17" i="81" s="1"/>
  <c r="EW17" i="81" s="1"/>
  <c r="EX17" i="81" s="1"/>
  <c r="EY17" i="81" s="1"/>
  <c r="EZ17" i="81" s="1"/>
  <c r="FA17" i="81" s="1"/>
  <c r="FB17" i="81" s="1"/>
  <c r="FC17" i="81" s="1"/>
  <c r="FD17" i="81" s="1"/>
  <c r="FE17" i="81" s="1"/>
  <c r="FF17" i="81" s="1"/>
  <c r="FG17" i="81" s="1"/>
  <c r="FH17" i="81" s="1"/>
  <c r="FI17" i="81" s="1"/>
  <c r="FJ17" i="81" s="1"/>
  <c r="FK17" i="81" s="1"/>
  <c r="FL17" i="81" s="1"/>
  <c r="FM17" i="81" s="1"/>
  <c r="FN17" i="81" s="1"/>
  <c r="FO17" i="81" s="1"/>
  <c r="FP17" i="81" s="1"/>
  <c r="FQ17" i="81" s="1"/>
  <c r="FR17" i="81" s="1"/>
  <c r="FS17" i="81" s="1"/>
  <c r="FT17" i="81" s="1"/>
  <c r="FU17" i="81" s="1"/>
  <c r="FV17" i="81" s="1"/>
  <c r="FW17" i="81" s="1"/>
  <c r="FX17" i="81" s="1"/>
  <c r="FY17" i="81" s="1"/>
  <c r="FZ17" i="81" s="1"/>
  <c r="GA17" i="81" s="1"/>
  <c r="GB17" i="81" s="1"/>
  <c r="GC17" i="81" s="1"/>
  <c r="GD17" i="81" s="1"/>
  <c r="GE17" i="81" s="1"/>
  <c r="GF17" i="81" s="1"/>
  <c r="GG17" i="81" s="1"/>
  <c r="GH17" i="81" s="1"/>
  <c r="GI17" i="81" s="1"/>
  <c r="GJ17" i="81" s="1"/>
  <c r="GK17" i="81" s="1"/>
  <c r="GL17" i="81" s="1"/>
  <c r="GM17" i="81" s="1"/>
  <c r="GN17" i="81" s="1"/>
  <c r="GO17" i="81" s="1"/>
  <c r="GP17" i="81" s="1"/>
  <c r="GQ17" i="81" s="1"/>
  <c r="GR17" i="81" s="1"/>
  <c r="GS17" i="81" s="1"/>
  <c r="GT17" i="81" s="1"/>
  <c r="GU17" i="81" s="1"/>
  <c r="GV17" i="81" s="1"/>
  <c r="GW17" i="81" s="1"/>
  <c r="GX17" i="81" s="1"/>
  <c r="GY17" i="81" s="1"/>
  <c r="GZ17" i="81" s="1"/>
  <c r="HA17" i="81" s="1"/>
  <c r="HB17" i="81" s="1"/>
  <c r="HC17" i="81" s="1"/>
  <c r="HD17" i="81" s="1"/>
  <c r="HE17" i="81" s="1"/>
  <c r="HF17" i="81" s="1"/>
  <c r="HG17" i="81" s="1"/>
  <c r="HH17" i="81" s="1"/>
  <c r="HI17" i="81" s="1"/>
  <c r="X16" i="81"/>
  <c r="Y16" i="81" s="1"/>
  <c r="Z16" i="81" s="1"/>
  <c r="AA16" i="81" s="1"/>
  <c r="AB16" i="81" s="1"/>
  <c r="AC16" i="81" s="1"/>
  <c r="AD16" i="81" s="1"/>
  <c r="AE16" i="81" s="1"/>
  <c r="AF16" i="81" s="1"/>
  <c r="AG16" i="81" s="1"/>
  <c r="AH16" i="81" s="1"/>
  <c r="AI16" i="81" s="1"/>
  <c r="AJ16" i="81" s="1"/>
  <c r="AK16" i="81" s="1"/>
  <c r="AL16" i="81" s="1"/>
  <c r="AM16" i="81" s="1"/>
  <c r="AN16" i="81" s="1"/>
  <c r="AO16" i="81" s="1"/>
  <c r="AP16" i="81" s="1"/>
  <c r="AQ16" i="81" s="1"/>
  <c r="AR16" i="81" s="1"/>
  <c r="AS16" i="81" s="1"/>
  <c r="AT16" i="81" s="1"/>
  <c r="AU16" i="81" s="1"/>
  <c r="AV16" i="81" s="1"/>
  <c r="AW16" i="81" s="1"/>
  <c r="AX16" i="81" s="1"/>
  <c r="AY16" i="81" s="1"/>
  <c r="AZ16" i="81" s="1"/>
  <c r="BA16" i="81" s="1"/>
  <c r="BB16" i="81" s="1"/>
  <c r="BC16" i="81" s="1"/>
  <c r="BD16" i="81" s="1"/>
  <c r="BE16" i="81" s="1"/>
  <c r="BF16" i="81" s="1"/>
  <c r="BG16" i="81" s="1"/>
  <c r="BH16" i="81" s="1"/>
  <c r="BI16" i="81" s="1"/>
  <c r="BJ16" i="81" s="1"/>
  <c r="BK16" i="81" s="1"/>
  <c r="BL16" i="81" s="1"/>
  <c r="BM16" i="81" s="1"/>
  <c r="BN16" i="81" s="1"/>
  <c r="BO16" i="81" s="1"/>
  <c r="BP16" i="81" s="1"/>
  <c r="BQ16" i="81" s="1"/>
  <c r="BR16" i="81" s="1"/>
  <c r="BS16" i="81" s="1"/>
  <c r="BT16" i="81" s="1"/>
  <c r="BU16" i="81" s="1"/>
  <c r="BV16" i="81" s="1"/>
  <c r="BW16" i="81" s="1"/>
  <c r="BX16" i="81" s="1"/>
  <c r="BY16" i="81" s="1"/>
  <c r="BZ16" i="81" s="1"/>
  <c r="CA16" i="81" s="1"/>
  <c r="CB16" i="81" s="1"/>
  <c r="CC16" i="81" s="1"/>
  <c r="CD16" i="81" s="1"/>
  <c r="CE16" i="81" s="1"/>
  <c r="CF16" i="81" s="1"/>
  <c r="CG16" i="81" s="1"/>
  <c r="CH16" i="81" s="1"/>
  <c r="CI16" i="81" s="1"/>
  <c r="CJ16" i="81" s="1"/>
  <c r="CK16" i="81" s="1"/>
  <c r="CL16" i="81" s="1"/>
  <c r="CM16" i="81" s="1"/>
  <c r="CN16" i="81" s="1"/>
  <c r="CO16" i="81" s="1"/>
  <c r="CP16" i="81" s="1"/>
  <c r="CQ16" i="81" s="1"/>
  <c r="CR16" i="81" s="1"/>
  <c r="CS16" i="81" s="1"/>
  <c r="CT16" i="81" s="1"/>
  <c r="CU16" i="81" s="1"/>
  <c r="CV16" i="81" s="1"/>
  <c r="CW16" i="81" s="1"/>
  <c r="CX16" i="81" s="1"/>
  <c r="CY16" i="81" s="1"/>
  <c r="CZ16" i="81" s="1"/>
  <c r="DA16" i="81" s="1"/>
  <c r="DB16" i="81" s="1"/>
  <c r="DC16" i="81" s="1"/>
  <c r="DD16" i="81" s="1"/>
  <c r="DE16" i="81" s="1"/>
  <c r="DF16" i="81" s="1"/>
  <c r="DG16" i="81" s="1"/>
  <c r="DH16" i="81" s="1"/>
  <c r="DI16" i="81" s="1"/>
  <c r="DJ16" i="81" s="1"/>
  <c r="DK16" i="81" s="1"/>
  <c r="DL16" i="81" s="1"/>
  <c r="DM16" i="81" s="1"/>
  <c r="DN16" i="81" s="1"/>
  <c r="DO16" i="81" s="1"/>
  <c r="DP16" i="81" s="1"/>
  <c r="DQ16" i="81" s="1"/>
  <c r="DR16" i="81" s="1"/>
  <c r="DS16" i="81" s="1"/>
  <c r="DT16" i="81" s="1"/>
  <c r="DU16" i="81" s="1"/>
  <c r="DV16" i="81" s="1"/>
  <c r="DW16" i="81" s="1"/>
  <c r="DX16" i="81" s="1"/>
  <c r="DY16" i="81" s="1"/>
  <c r="DZ16" i="81" s="1"/>
  <c r="EA16" i="81" s="1"/>
  <c r="EB16" i="81" s="1"/>
  <c r="EC16" i="81" s="1"/>
  <c r="ED16" i="81" s="1"/>
  <c r="EE16" i="81" s="1"/>
  <c r="EF16" i="81" s="1"/>
  <c r="EG16" i="81" s="1"/>
  <c r="EH16" i="81" s="1"/>
  <c r="EI16" i="81" s="1"/>
  <c r="EJ16" i="81" s="1"/>
  <c r="EK16" i="81" s="1"/>
  <c r="EL16" i="81" s="1"/>
  <c r="EM16" i="81" s="1"/>
  <c r="EN16" i="81" s="1"/>
  <c r="EO16" i="81" s="1"/>
  <c r="EP16" i="81" s="1"/>
  <c r="EQ16" i="81" s="1"/>
  <c r="ER16" i="81" s="1"/>
  <c r="ES16" i="81" s="1"/>
  <c r="ET16" i="81" s="1"/>
  <c r="EU16" i="81" s="1"/>
  <c r="EV16" i="81" s="1"/>
  <c r="EW16" i="81" s="1"/>
  <c r="EX16" i="81" s="1"/>
  <c r="EY16" i="81" s="1"/>
  <c r="EZ16" i="81" s="1"/>
  <c r="FA16" i="81" s="1"/>
  <c r="FB16" i="81" s="1"/>
  <c r="FC16" i="81" s="1"/>
  <c r="FD16" i="81" s="1"/>
  <c r="FE16" i="81" s="1"/>
  <c r="FF16" i="81" s="1"/>
  <c r="FG16" i="81" s="1"/>
  <c r="FH16" i="81" s="1"/>
  <c r="FI16" i="81" s="1"/>
  <c r="FJ16" i="81" s="1"/>
  <c r="FK16" i="81" s="1"/>
  <c r="FL16" i="81" s="1"/>
  <c r="FM16" i="81" s="1"/>
  <c r="FN16" i="81" s="1"/>
  <c r="FO16" i="81" s="1"/>
  <c r="FP16" i="81" s="1"/>
  <c r="FQ16" i="81" s="1"/>
  <c r="FR16" i="81" s="1"/>
  <c r="FS16" i="81" s="1"/>
  <c r="FT16" i="81" s="1"/>
  <c r="FU16" i="81" s="1"/>
  <c r="FV16" i="81" s="1"/>
  <c r="FW16" i="81" s="1"/>
  <c r="FX16" i="81" s="1"/>
  <c r="FY16" i="81" s="1"/>
  <c r="FZ16" i="81" s="1"/>
  <c r="GA16" i="81" s="1"/>
  <c r="GB16" i="81" s="1"/>
  <c r="GC16" i="81" s="1"/>
  <c r="GD16" i="81" s="1"/>
  <c r="GE16" i="81" s="1"/>
  <c r="GF16" i="81" s="1"/>
  <c r="GG16" i="81" s="1"/>
  <c r="GH16" i="81" s="1"/>
  <c r="GI16" i="81" s="1"/>
  <c r="GJ16" i="81" s="1"/>
  <c r="GK16" i="81" s="1"/>
  <c r="GL16" i="81" s="1"/>
  <c r="GM16" i="81" s="1"/>
  <c r="GN16" i="81" s="1"/>
  <c r="GO16" i="81" s="1"/>
  <c r="GP16" i="81" s="1"/>
  <c r="GQ16" i="81" s="1"/>
  <c r="GR16" i="81" s="1"/>
  <c r="GS16" i="81" s="1"/>
  <c r="GT16" i="81" s="1"/>
  <c r="GU16" i="81" s="1"/>
  <c r="GV16" i="81" s="1"/>
  <c r="GW16" i="81" s="1"/>
  <c r="GX16" i="81" s="1"/>
  <c r="GY16" i="81" s="1"/>
  <c r="GZ16" i="81" s="1"/>
  <c r="HA16" i="81" s="1"/>
  <c r="HB16" i="81" s="1"/>
  <c r="HC16" i="81" s="1"/>
  <c r="HD16" i="81" s="1"/>
  <c r="HE16" i="81" s="1"/>
  <c r="HF16" i="81" s="1"/>
  <c r="HG16" i="81" s="1"/>
  <c r="HH16" i="81" s="1"/>
  <c r="HI16" i="81" s="1"/>
  <c r="S17" i="80"/>
  <c r="T17" i="80" s="1"/>
  <c r="U17" i="80" s="1"/>
  <c r="V17" i="80" s="1"/>
  <c r="W17" i="80" s="1"/>
  <c r="X17" i="80" s="1"/>
  <c r="Y17" i="80" s="1"/>
  <c r="Z17" i="80" s="1"/>
  <c r="AA17" i="80" s="1"/>
  <c r="AB17" i="80" s="1"/>
  <c r="AC17" i="80" s="1"/>
  <c r="AD17" i="80" s="1"/>
  <c r="AE17" i="80" s="1"/>
  <c r="AF17" i="80" s="1"/>
  <c r="AG17" i="80" s="1"/>
  <c r="AH17" i="80" s="1"/>
  <c r="AI17" i="80" s="1"/>
  <c r="AJ17" i="80" s="1"/>
  <c r="AK17" i="80" s="1"/>
  <c r="AL17" i="80" s="1"/>
  <c r="AM17" i="80" s="1"/>
  <c r="AN17" i="80" s="1"/>
  <c r="AO17" i="80" s="1"/>
  <c r="AP17" i="80" s="1"/>
  <c r="AQ17" i="80" s="1"/>
  <c r="AR17" i="80" s="1"/>
  <c r="AS17" i="80" s="1"/>
  <c r="AT17" i="80" s="1"/>
  <c r="AU17" i="80" s="1"/>
  <c r="AV17" i="80" s="1"/>
  <c r="AW17" i="80" s="1"/>
  <c r="AX17" i="80" s="1"/>
  <c r="AY17" i="80" s="1"/>
  <c r="AZ17" i="80" s="1"/>
  <c r="BA17" i="80" s="1"/>
  <c r="BB17" i="80" s="1"/>
  <c r="BC17" i="80" s="1"/>
  <c r="BD17" i="80" s="1"/>
  <c r="BE17" i="80" s="1"/>
  <c r="BF17" i="80" s="1"/>
  <c r="BG17" i="80" s="1"/>
  <c r="BH17" i="80" s="1"/>
  <c r="BI17" i="80" s="1"/>
  <c r="BJ17" i="80" s="1"/>
  <c r="BK17" i="80" s="1"/>
  <c r="BL17" i="80" s="1"/>
  <c r="BM17" i="80" s="1"/>
  <c r="BN17" i="80" s="1"/>
  <c r="BO17" i="80" s="1"/>
  <c r="BP17" i="80" s="1"/>
  <c r="BQ17" i="80" s="1"/>
  <c r="BR17" i="80" s="1"/>
  <c r="BS17" i="80" s="1"/>
  <c r="BT17" i="80" s="1"/>
  <c r="BU17" i="80" s="1"/>
  <c r="BV17" i="80" s="1"/>
  <c r="BW17" i="80" s="1"/>
  <c r="BX17" i="80" s="1"/>
  <c r="BY17" i="80" s="1"/>
  <c r="BZ17" i="80" s="1"/>
  <c r="CA17" i="80" s="1"/>
  <c r="CB17" i="80" s="1"/>
  <c r="CC17" i="80" s="1"/>
  <c r="CD17" i="80" s="1"/>
  <c r="CE17" i="80" s="1"/>
  <c r="CF17" i="80" s="1"/>
  <c r="CG17" i="80" s="1"/>
  <c r="CH17" i="80" s="1"/>
  <c r="CI17" i="80" s="1"/>
  <c r="CJ17" i="80" s="1"/>
  <c r="CK17" i="80" s="1"/>
  <c r="CL17" i="80" s="1"/>
  <c r="CM17" i="80" s="1"/>
  <c r="CN17" i="80" s="1"/>
  <c r="CO17" i="80" s="1"/>
  <c r="CP17" i="80" s="1"/>
  <c r="CQ17" i="80" s="1"/>
  <c r="CR17" i="80" s="1"/>
  <c r="CS17" i="80" s="1"/>
  <c r="CT17" i="80" s="1"/>
  <c r="CU17" i="80" s="1"/>
  <c r="CV17" i="80" s="1"/>
  <c r="CW17" i="80" s="1"/>
  <c r="CX17" i="80" s="1"/>
  <c r="CY17" i="80" s="1"/>
  <c r="CZ17" i="80" s="1"/>
  <c r="DA17" i="80" s="1"/>
  <c r="DB17" i="80" s="1"/>
  <c r="DC17" i="80" s="1"/>
  <c r="DD17" i="80" s="1"/>
  <c r="DE17" i="80" s="1"/>
  <c r="DF17" i="80" s="1"/>
  <c r="DG17" i="80" s="1"/>
  <c r="DH17" i="80" s="1"/>
  <c r="DI17" i="80" s="1"/>
  <c r="DJ17" i="80" s="1"/>
  <c r="DK17" i="80" s="1"/>
  <c r="DL17" i="80" s="1"/>
  <c r="DM17" i="80" s="1"/>
  <c r="DN17" i="80" s="1"/>
  <c r="DO17" i="80" s="1"/>
  <c r="DP17" i="80" s="1"/>
  <c r="DQ17" i="80" s="1"/>
  <c r="DR17" i="80" s="1"/>
  <c r="DS17" i="80" s="1"/>
  <c r="DT17" i="80" s="1"/>
  <c r="DU17" i="80" s="1"/>
  <c r="DV17" i="80" s="1"/>
  <c r="DW17" i="80" s="1"/>
  <c r="DX17" i="80" s="1"/>
  <c r="DY17" i="80" s="1"/>
  <c r="DZ17" i="80" s="1"/>
  <c r="EA17" i="80" s="1"/>
  <c r="EB17" i="80" s="1"/>
  <c r="EC17" i="80" s="1"/>
  <c r="ED17" i="80" s="1"/>
  <c r="EE17" i="80" s="1"/>
  <c r="EF17" i="80" s="1"/>
  <c r="EG17" i="80" s="1"/>
  <c r="EH17" i="80" s="1"/>
  <c r="EI17" i="80" s="1"/>
  <c r="EJ17" i="80" s="1"/>
  <c r="EK17" i="80" s="1"/>
  <c r="EL17" i="80" s="1"/>
  <c r="EM17" i="80" s="1"/>
  <c r="EN17" i="80" s="1"/>
  <c r="EO17" i="80" s="1"/>
  <c r="EP17" i="80" s="1"/>
  <c r="EQ17" i="80" s="1"/>
  <c r="ER17" i="80" s="1"/>
  <c r="ES17" i="80" s="1"/>
  <c r="ET17" i="80" s="1"/>
  <c r="EU17" i="80" s="1"/>
  <c r="EV17" i="80" s="1"/>
  <c r="EW17" i="80" s="1"/>
  <c r="EX17" i="80" s="1"/>
  <c r="EY17" i="80" s="1"/>
  <c r="EZ17" i="80" s="1"/>
  <c r="FA17" i="80" s="1"/>
  <c r="FB17" i="80" s="1"/>
  <c r="FC17" i="80" s="1"/>
  <c r="FD17" i="80" s="1"/>
  <c r="FE17" i="80" s="1"/>
  <c r="FF17" i="80" s="1"/>
  <c r="FG17" i="80" s="1"/>
  <c r="FH17" i="80" s="1"/>
  <c r="FI17" i="80" s="1"/>
  <c r="FJ17" i="80" s="1"/>
  <c r="FK17" i="80" s="1"/>
  <c r="FL17" i="80" s="1"/>
  <c r="FM17" i="80" s="1"/>
  <c r="FN17" i="80" s="1"/>
  <c r="FO17" i="80" s="1"/>
  <c r="FP17" i="80" s="1"/>
  <c r="FQ17" i="80" s="1"/>
  <c r="FR17" i="80" s="1"/>
  <c r="FS17" i="80" s="1"/>
  <c r="FT17" i="80" s="1"/>
  <c r="FU17" i="80" s="1"/>
  <c r="FV17" i="80" s="1"/>
  <c r="FW17" i="80" s="1"/>
  <c r="FX17" i="80" s="1"/>
  <c r="FY17" i="80" s="1"/>
  <c r="FZ17" i="80" s="1"/>
  <c r="GA17" i="80" s="1"/>
  <c r="GB17" i="80" s="1"/>
  <c r="GC17" i="80" s="1"/>
  <c r="GD17" i="80" s="1"/>
  <c r="GE17" i="80" s="1"/>
  <c r="GF17" i="80" s="1"/>
  <c r="GG17" i="80" s="1"/>
  <c r="GH17" i="80" s="1"/>
  <c r="GI17" i="80" s="1"/>
  <c r="GJ17" i="80" s="1"/>
  <c r="GK17" i="80" s="1"/>
  <c r="GL17" i="80" s="1"/>
  <c r="GM17" i="80" s="1"/>
  <c r="GN17" i="80" s="1"/>
  <c r="GO17" i="80" s="1"/>
  <c r="GP17" i="80" s="1"/>
  <c r="GQ17" i="80" s="1"/>
  <c r="GR17" i="80" s="1"/>
  <c r="GS17" i="80" s="1"/>
  <c r="GT17" i="80" s="1"/>
  <c r="GU17" i="80" s="1"/>
  <c r="GV17" i="80" s="1"/>
  <c r="GW17" i="80" s="1"/>
  <c r="GX17" i="80" s="1"/>
  <c r="GY17" i="80" s="1"/>
  <c r="GZ17" i="80" s="1"/>
  <c r="HA17" i="80" s="1"/>
  <c r="HB17" i="80" s="1"/>
  <c r="HC17" i="80" s="1"/>
  <c r="HD17" i="80" s="1"/>
  <c r="HE17" i="80" s="1"/>
  <c r="HF17" i="80" s="1"/>
  <c r="HG17" i="80" s="1"/>
  <c r="HH17" i="80" s="1"/>
  <c r="HI17" i="80" s="1"/>
  <c r="S11" i="80"/>
  <c r="T11" i="80" s="1"/>
  <c r="U11" i="80" s="1"/>
  <c r="V11" i="80" s="1"/>
  <c r="W11" i="80" s="1"/>
  <c r="X11" i="80" s="1"/>
  <c r="Y11" i="80" s="1"/>
  <c r="Z11" i="80" s="1"/>
  <c r="AA11" i="80" s="1"/>
  <c r="AB11" i="80" s="1"/>
  <c r="AC11" i="80" s="1"/>
  <c r="AD11" i="80" s="1"/>
  <c r="AE11" i="80" s="1"/>
  <c r="AF11" i="80" s="1"/>
  <c r="AG11" i="80" s="1"/>
  <c r="AH11" i="80" s="1"/>
  <c r="AI11" i="80" s="1"/>
  <c r="AJ11" i="80" s="1"/>
  <c r="AK11" i="80" s="1"/>
  <c r="AL11" i="80" s="1"/>
  <c r="AM11" i="80" s="1"/>
  <c r="AN11" i="80" s="1"/>
  <c r="AO11" i="80" s="1"/>
  <c r="AP11" i="80" s="1"/>
  <c r="AQ11" i="80" s="1"/>
  <c r="AR11" i="80" s="1"/>
  <c r="AS11" i="80" s="1"/>
  <c r="AT11" i="80" s="1"/>
  <c r="AU11" i="80" s="1"/>
  <c r="AV11" i="80" s="1"/>
  <c r="AW11" i="80" s="1"/>
  <c r="AX11" i="80" s="1"/>
  <c r="AY11" i="80" s="1"/>
  <c r="AZ11" i="80" s="1"/>
  <c r="BA11" i="80" s="1"/>
  <c r="BB11" i="80" s="1"/>
  <c r="BC11" i="80" s="1"/>
  <c r="BD11" i="80" s="1"/>
  <c r="BE11" i="80" s="1"/>
  <c r="BF11" i="80" s="1"/>
  <c r="BG11" i="80" s="1"/>
  <c r="BH11" i="80" s="1"/>
  <c r="BI11" i="80" s="1"/>
  <c r="BJ11" i="80" s="1"/>
  <c r="BK11" i="80" s="1"/>
  <c r="BL11" i="80" s="1"/>
  <c r="BM11" i="80" s="1"/>
  <c r="BN11" i="80" s="1"/>
  <c r="BO11" i="80" s="1"/>
  <c r="BP11" i="80" s="1"/>
  <c r="BQ11" i="80" s="1"/>
  <c r="BR11" i="80" s="1"/>
  <c r="BS11" i="80" s="1"/>
  <c r="BT11" i="80" s="1"/>
  <c r="BU11" i="80" s="1"/>
  <c r="BV11" i="80" s="1"/>
  <c r="BW11" i="80" s="1"/>
  <c r="BX11" i="80" s="1"/>
  <c r="BY11" i="80" s="1"/>
  <c r="BZ11" i="80" s="1"/>
  <c r="CA11" i="80" s="1"/>
  <c r="CB11" i="80" s="1"/>
  <c r="CC11" i="80" s="1"/>
  <c r="CD11" i="80" s="1"/>
  <c r="CE11" i="80" s="1"/>
  <c r="CF11" i="80" s="1"/>
  <c r="CG11" i="80" s="1"/>
  <c r="CH11" i="80" s="1"/>
  <c r="CI11" i="80" s="1"/>
  <c r="CJ11" i="80" s="1"/>
  <c r="CK11" i="80" s="1"/>
  <c r="CL11" i="80" s="1"/>
  <c r="CM11" i="80" s="1"/>
  <c r="CN11" i="80" s="1"/>
  <c r="CO11" i="80" s="1"/>
  <c r="CP11" i="80" s="1"/>
  <c r="CQ11" i="80" s="1"/>
  <c r="CR11" i="80" s="1"/>
  <c r="CS11" i="80" s="1"/>
  <c r="CT11" i="80" s="1"/>
  <c r="CU11" i="80" s="1"/>
  <c r="CV11" i="80" s="1"/>
  <c r="CW11" i="80" s="1"/>
  <c r="CX11" i="80" s="1"/>
  <c r="CY11" i="80" s="1"/>
  <c r="CZ11" i="80" s="1"/>
  <c r="DA11" i="80" s="1"/>
  <c r="DB11" i="80" s="1"/>
  <c r="DC11" i="80" s="1"/>
  <c r="DD11" i="80" s="1"/>
  <c r="DE11" i="80" s="1"/>
  <c r="DF11" i="80" s="1"/>
  <c r="DG11" i="80" s="1"/>
  <c r="DH11" i="80" s="1"/>
  <c r="DI11" i="80" s="1"/>
  <c r="DJ11" i="80" s="1"/>
  <c r="DK11" i="80" s="1"/>
  <c r="DL11" i="80" s="1"/>
  <c r="DM11" i="80" s="1"/>
  <c r="DN11" i="80" s="1"/>
  <c r="DO11" i="80" s="1"/>
  <c r="DP11" i="80" s="1"/>
  <c r="DQ11" i="80" s="1"/>
  <c r="DR11" i="80" s="1"/>
  <c r="DS11" i="80" s="1"/>
  <c r="DT11" i="80" s="1"/>
  <c r="DU11" i="80" s="1"/>
  <c r="DV11" i="80" s="1"/>
  <c r="DW11" i="80" s="1"/>
  <c r="DX11" i="80" s="1"/>
  <c r="DY11" i="80" s="1"/>
  <c r="DZ11" i="80" s="1"/>
  <c r="EA11" i="80" s="1"/>
  <c r="EB11" i="80" s="1"/>
  <c r="EC11" i="80" s="1"/>
  <c r="ED11" i="80" s="1"/>
  <c r="EE11" i="80" s="1"/>
  <c r="EF11" i="80" s="1"/>
  <c r="EG11" i="80" s="1"/>
  <c r="EH11" i="80" s="1"/>
  <c r="EI11" i="80" s="1"/>
  <c r="EJ11" i="80" s="1"/>
  <c r="EK11" i="80" s="1"/>
  <c r="EL11" i="80" s="1"/>
  <c r="EM11" i="80" s="1"/>
  <c r="EN11" i="80" s="1"/>
  <c r="EO11" i="80" s="1"/>
  <c r="EP11" i="80" s="1"/>
  <c r="EQ11" i="80" s="1"/>
  <c r="ER11" i="80" s="1"/>
  <c r="ES11" i="80" s="1"/>
  <c r="ET11" i="80" s="1"/>
  <c r="EU11" i="80" s="1"/>
  <c r="EV11" i="80" s="1"/>
  <c r="EW11" i="80" s="1"/>
  <c r="EX11" i="80" s="1"/>
  <c r="EY11" i="80" s="1"/>
  <c r="EZ11" i="80" s="1"/>
  <c r="FA11" i="80" s="1"/>
  <c r="FB11" i="80" s="1"/>
  <c r="FC11" i="80" s="1"/>
  <c r="FD11" i="80" s="1"/>
  <c r="FE11" i="80" s="1"/>
  <c r="FF11" i="80" s="1"/>
  <c r="FG11" i="80" s="1"/>
  <c r="FH11" i="80" s="1"/>
  <c r="FI11" i="80" s="1"/>
  <c r="FJ11" i="80" s="1"/>
  <c r="FK11" i="80" s="1"/>
  <c r="FL11" i="80" s="1"/>
  <c r="FM11" i="80" s="1"/>
  <c r="FN11" i="80" s="1"/>
  <c r="FO11" i="80" s="1"/>
  <c r="FP11" i="80" s="1"/>
  <c r="FQ11" i="80" s="1"/>
  <c r="FR11" i="80" s="1"/>
  <c r="FS11" i="80" s="1"/>
  <c r="FT11" i="80" s="1"/>
  <c r="FU11" i="80" s="1"/>
  <c r="FV11" i="80" s="1"/>
  <c r="FW11" i="80" s="1"/>
  <c r="FX11" i="80" s="1"/>
  <c r="FY11" i="80" s="1"/>
  <c r="FZ11" i="80" s="1"/>
  <c r="GA11" i="80" s="1"/>
  <c r="GB11" i="80" s="1"/>
  <c r="GC11" i="80" s="1"/>
  <c r="GD11" i="80" s="1"/>
  <c r="GE11" i="80" s="1"/>
  <c r="GF11" i="80" s="1"/>
  <c r="GG11" i="80" s="1"/>
  <c r="GH11" i="80" s="1"/>
  <c r="GI11" i="80" s="1"/>
  <c r="GJ11" i="80" s="1"/>
  <c r="GK11" i="80" s="1"/>
  <c r="GL11" i="80" s="1"/>
  <c r="GM11" i="80" s="1"/>
  <c r="GN11" i="80" s="1"/>
  <c r="GO11" i="80" s="1"/>
  <c r="GP11" i="80" s="1"/>
  <c r="GQ11" i="80" s="1"/>
  <c r="GR11" i="80" s="1"/>
  <c r="GS11" i="80" s="1"/>
  <c r="GT11" i="80" s="1"/>
  <c r="GU11" i="80" s="1"/>
  <c r="GV11" i="80" s="1"/>
  <c r="GW11" i="80" s="1"/>
  <c r="GX11" i="80" s="1"/>
  <c r="GY11" i="80" s="1"/>
  <c r="GZ11" i="80" s="1"/>
  <c r="HA11" i="80" s="1"/>
  <c r="HB11" i="80" s="1"/>
  <c r="HC11" i="80" s="1"/>
  <c r="HD11" i="80" s="1"/>
  <c r="HE11" i="80" s="1"/>
  <c r="HF11" i="80" s="1"/>
  <c r="HG11" i="80" s="1"/>
  <c r="HH11" i="80" s="1"/>
  <c r="HI11" i="80" s="1"/>
  <c r="X10" i="80"/>
  <c r="Y10" i="80" s="1"/>
  <c r="Z10" i="80" s="1"/>
  <c r="AA10" i="80" s="1"/>
  <c r="AB10" i="80" s="1"/>
  <c r="AC10" i="80" s="1"/>
  <c r="AD10" i="80" s="1"/>
  <c r="AE10" i="80" s="1"/>
  <c r="AF10" i="80" s="1"/>
  <c r="AG10" i="80" s="1"/>
  <c r="AH10" i="80" s="1"/>
  <c r="AI10" i="80" s="1"/>
  <c r="AJ10" i="80" s="1"/>
  <c r="AK10" i="80" s="1"/>
  <c r="AL10" i="80" s="1"/>
  <c r="AM10" i="80" s="1"/>
  <c r="AN10" i="80" s="1"/>
  <c r="AO10" i="80" s="1"/>
  <c r="AP10" i="80" s="1"/>
  <c r="AQ10" i="80" s="1"/>
  <c r="AR10" i="80" s="1"/>
  <c r="AS10" i="80" s="1"/>
  <c r="AT10" i="80" s="1"/>
  <c r="AU10" i="80" s="1"/>
  <c r="AV10" i="80" s="1"/>
  <c r="AW10" i="80" s="1"/>
  <c r="AX10" i="80" s="1"/>
  <c r="AY10" i="80" s="1"/>
  <c r="AZ10" i="80" s="1"/>
  <c r="BA10" i="80" s="1"/>
  <c r="BB10" i="80" s="1"/>
  <c r="BC10" i="80" s="1"/>
  <c r="BD10" i="80" s="1"/>
  <c r="BE10" i="80" s="1"/>
  <c r="BF10" i="80" s="1"/>
  <c r="BG10" i="80" s="1"/>
  <c r="BH10" i="80" s="1"/>
  <c r="BI10" i="80" s="1"/>
  <c r="BJ10" i="80" s="1"/>
  <c r="BK10" i="80" s="1"/>
  <c r="BL10" i="80" s="1"/>
  <c r="BM10" i="80" s="1"/>
  <c r="BN10" i="80" s="1"/>
  <c r="BO10" i="80" s="1"/>
  <c r="BP10" i="80" s="1"/>
  <c r="BQ10" i="80" s="1"/>
  <c r="BR10" i="80" s="1"/>
  <c r="BS10" i="80" s="1"/>
  <c r="BT10" i="80" s="1"/>
  <c r="BU10" i="80" s="1"/>
  <c r="BV10" i="80" s="1"/>
  <c r="BW10" i="80" s="1"/>
  <c r="BX10" i="80" s="1"/>
  <c r="BY10" i="80" s="1"/>
  <c r="BZ10" i="80" s="1"/>
  <c r="CA10" i="80" s="1"/>
  <c r="CB10" i="80" s="1"/>
  <c r="CC10" i="80" s="1"/>
  <c r="CD10" i="80" s="1"/>
  <c r="CE10" i="80" s="1"/>
  <c r="CF10" i="80" s="1"/>
  <c r="CG10" i="80" s="1"/>
  <c r="CH10" i="80" s="1"/>
  <c r="CI10" i="80" s="1"/>
  <c r="CJ10" i="80" s="1"/>
  <c r="CK10" i="80" s="1"/>
  <c r="CL10" i="80" s="1"/>
  <c r="CM10" i="80" s="1"/>
  <c r="CN10" i="80" s="1"/>
  <c r="CO10" i="80" s="1"/>
  <c r="CP10" i="80" s="1"/>
  <c r="CQ10" i="80" s="1"/>
  <c r="CR10" i="80" s="1"/>
  <c r="CS10" i="80" s="1"/>
  <c r="CT10" i="80" s="1"/>
  <c r="CU10" i="80" s="1"/>
  <c r="CV10" i="80" s="1"/>
  <c r="CW10" i="80" s="1"/>
  <c r="CX10" i="80" s="1"/>
  <c r="CY10" i="80" s="1"/>
  <c r="CZ10" i="80" s="1"/>
  <c r="DA10" i="80" s="1"/>
  <c r="DB10" i="80" s="1"/>
  <c r="DC10" i="80" s="1"/>
  <c r="DD10" i="80" s="1"/>
  <c r="DE10" i="80" s="1"/>
  <c r="DF10" i="80" s="1"/>
  <c r="DG10" i="80" s="1"/>
  <c r="DH10" i="80" s="1"/>
  <c r="DI10" i="80" s="1"/>
  <c r="DJ10" i="80" s="1"/>
  <c r="DK10" i="80" s="1"/>
  <c r="DL10" i="80" s="1"/>
  <c r="DM10" i="80" s="1"/>
  <c r="DN10" i="80" s="1"/>
  <c r="DO10" i="80" s="1"/>
  <c r="DP10" i="80" s="1"/>
  <c r="DQ10" i="80" s="1"/>
  <c r="DR10" i="80" s="1"/>
  <c r="DS10" i="80" s="1"/>
  <c r="DT10" i="80" s="1"/>
  <c r="DU10" i="80" s="1"/>
  <c r="DV10" i="80" s="1"/>
  <c r="DW10" i="80" s="1"/>
  <c r="DX10" i="80" s="1"/>
  <c r="DY10" i="80" s="1"/>
  <c r="DZ10" i="80" s="1"/>
  <c r="EA10" i="80" s="1"/>
  <c r="EB10" i="80" s="1"/>
  <c r="EC10" i="80" s="1"/>
  <c r="ED10" i="80" s="1"/>
  <c r="EE10" i="80" s="1"/>
  <c r="EF10" i="80" s="1"/>
  <c r="EG10" i="80" s="1"/>
  <c r="EH10" i="80" s="1"/>
  <c r="EI10" i="80" s="1"/>
  <c r="EJ10" i="80" s="1"/>
  <c r="EK10" i="80" s="1"/>
  <c r="EL10" i="80" s="1"/>
  <c r="EM10" i="80" s="1"/>
  <c r="EN10" i="80" s="1"/>
  <c r="EO10" i="80" s="1"/>
  <c r="EP10" i="80" s="1"/>
  <c r="EQ10" i="80" s="1"/>
  <c r="ER10" i="80" s="1"/>
  <c r="ES10" i="80" s="1"/>
  <c r="ET10" i="80" s="1"/>
  <c r="EU10" i="80" s="1"/>
  <c r="EV10" i="80" s="1"/>
  <c r="EW10" i="80" s="1"/>
  <c r="EX10" i="80" s="1"/>
  <c r="EY10" i="80" s="1"/>
  <c r="EZ10" i="80" s="1"/>
  <c r="FA10" i="80" s="1"/>
  <c r="FB10" i="80" s="1"/>
  <c r="FC10" i="80" s="1"/>
  <c r="FD10" i="80" s="1"/>
  <c r="FE10" i="80" s="1"/>
  <c r="FF10" i="80" s="1"/>
  <c r="FG10" i="80" s="1"/>
  <c r="FH10" i="80" s="1"/>
  <c r="FI10" i="80" s="1"/>
  <c r="FJ10" i="80" s="1"/>
  <c r="FK10" i="80" s="1"/>
  <c r="FL10" i="80" s="1"/>
  <c r="FM10" i="80" s="1"/>
  <c r="FN10" i="80" s="1"/>
  <c r="FO10" i="80" s="1"/>
  <c r="FP10" i="80" s="1"/>
  <c r="FQ10" i="80" s="1"/>
  <c r="FR10" i="80" s="1"/>
  <c r="FS10" i="80" s="1"/>
  <c r="FT10" i="80" s="1"/>
  <c r="FU10" i="80" s="1"/>
  <c r="FV10" i="80" s="1"/>
  <c r="FW10" i="80" s="1"/>
  <c r="FX10" i="80" s="1"/>
  <c r="FY10" i="80" s="1"/>
  <c r="FZ10" i="80" s="1"/>
  <c r="GA10" i="80" s="1"/>
  <c r="GB10" i="80" s="1"/>
  <c r="GC10" i="80" s="1"/>
  <c r="GD10" i="80" s="1"/>
  <c r="GE10" i="80" s="1"/>
  <c r="GF10" i="80" s="1"/>
  <c r="GG10" i="80" s="1"/>
  <c r="GH10" i="80" s="1"/>
  <c r="GI10" i="80" s="1"/>
  <c r="GJ10" i="80" s="1"/>
  <c r="GK10" i="80" s="1"/>
  <c r="GL10" i="80" s="1"/>
  <c r="GM10" i="80" s="1"/>
  <c r="GN10" i="80" s="1"/>
  <c r="GO10" i="80" s="1"/>
  <c r="GP10" i="80" s="1"/>
  <c r="GQ10" i="80" s="1"/>
  <c r="GR10" i="80" s="1"/>
  <c r="GS10" i="80" s="1"/>
  <c r="GT10" i="80" s="1"/>
  <c r="GU10" i="80" s="1"/>
  <c r="GV10" i="80" s="1"/>
  <c r="GW10" i="80" s="1"/>
  <c r="GX10" i="80" s="1"/>
  <c r="GY10" i="80" s="1"/>
  <c r="GZ10" i="80" s="1"/>
  <c r="HA10" i="80" s="1"/>
  <c r="HB10" i="80" s="1"/>
  <c r="HC10" i="80" s="1"/>
  <c r="HD10" i="80" s="1"/>
  <c r="HE10" i="80" s="1"/>
  <c r="HF10" i="80" s="1"/>
  <c r="HG10" i="80" s="1"/>
  <c r="HH10" i="80" s="1"/>
  <c r="HI10" i="80" s="1"/>
  <c r="S13" i="80"/>
  <c r="T13" i="80" s="1"/>
  <c r="U13" i="80" s="1"/>
  <c r="V13" i="80" s="1"/>
  <c r="W13" i="80" s="1"/>
  <c r="X13" i="80" s="1"/>
  <c r="Y13" i="80" s="1"/>
  <c r="Z13" i="80" s="1"/>
  <c r="AA13" i="80" s="1"/>
  <c r="AB13" i="80" s="1"/>
  <c r="AC13" i="80" s="1"/>
  <c r="AD13" i="80" s="1"/>
  <c r="AE13" i="80" s="1"/>
  <c r="AF13" i="80" s="1"/>
  <c r="AG13" i="80" s="1"/>
  <c r="AH13" i="80" s="1"/>
  <c r="AI13" i="80" s="1"/>
  <c r="AJ13" i="80" s="1"/>
  <c r="AK13" i="80" s="1"/>
  <c r="AL13" i="80" s="1"/>
  <c r="AM13" i="80" s="1"/>
  <c r="AN13" i="80" s="1"/>
  <c r="AO13" i="80" s="1"/>
  <c r="AP13" i="80" s="1"/>
  <c r="AQ13" i="80" s="1"/>
  <c r="AR13" i="80" s="1"/>
  <c r="AS13" i="80" s="1"/>
  <c r="AT13" i="80" s="1"/>
  <c r="AU13" i="80" s="1"/>
  <c r="AV13" i="80" s="1"/>
  <c r="AW13" i="80" s="1"/>
  <c r="AX13" i="80" s="1"/>
  <c r="AY13" i="80" s="1"/>
  <c r="AZ13" i="80" s="1"/>
  <c r="BA13" i="80" s="1"/>
  <c r="BB13" i="80" s="1"/>
  <c r="BC13" i="80" s="1"/>
  <c r="BD13" i="80" s="1"/>
  <c r="BE13" i="80" s="1"/>
  <c r="BF13" i="80" s="1"/>
  <c r="BG13" i="80" s="1"/>
  <c r="BH13" i="80" s="1"/>
  <c r="BI13" i="80" s="1"/>
  <c r="BJ13" i="80" s="1"/>
  <c r="BK13" i="80" s="1"/>
  <c r="BL13" i="80" s="1"/>
  <c r="BM13" i="80" s="1"/>
  <c r="BN13" i="80" s="1"/>
  <c r="BO13" i="80" s="1"/>
  <c r="BP13" i="80" s="1"/>
  <c r="BQ13" i="80" s="1"/>
  <c r="BR13" i="80" s="1"/>
  <c r="BS13" i="80" s="1"/>
  <c r="BT13" i="80" s="1"/>
  <c r="BU13" i="80" s="1"/>
  <c r="BV13" i="80" s="1"/>
  <c r="BW13" i="80" s="1"/>
  <c r="BX13" i="80" s="1"/>
  <c r="BY13" i="80" s="1"/>
  <c r="BZ13" i="80" s="1"/>
  <c r="CA13" i="80" s="1"/>
  <c r="CB13" i="80" s="1"/>
  <c r="CC13" i="80" s="1"/>
  <c r="CD13" i="80" s="1"/>
  <c r="CE13" i="80" s="1"/>
  <c r="CF13" i="80" s="1"/>
  <c r="CG13" i="80" s="1"/>
  <c r="CH13" i="80" s="1"/>
  <c r="CI13" i="80" s="1"/>
  <c r="CJ13" i="80" s="1"/>
  <c r="CK13" i="80" s="1"/>
  <c r="CL13" i="80" s="1"/>
  <c r="CM13" i="80" s="1"/>
  <c r="CN13" i="80" s="1"/>
  <c r="CO13" i="80" s="1"/>
  <c r="CP13" i="80" s="1"/>
  <c r="CQ13" i="80" s="1"/>
  <c r="CR13" i="80" s="1"/>
  <c r="CS13" i="80" s="1"/>
  <c r="CT13" i="80" s="1"/>
  <c r="CU13" i="80" s="1"/>
  <c r="CV13" i="80" s="1"/>
  <c r="CW13" i="80" s="1"/>
  <c r="CX13" i="80" s="1"/>
  <c r="CY13" i="80" s="1"/>
  <c r="CZ13" i="80" s="1"/>
  <c r="DA13" i="80" s="1"/>
  <c r="DB13" i="80" s="1"/>
  <c r="DC13" i="80" s="1"/>
  <c r="DD13" i="80" s="1"/>
  <c r="DE13" i="80" s="1"/>
  <c r="DF13" i="80" s="1"/>
  <c r="DG13" i="80" s="1"/>
  <c r="DH13" i="80" s="1"/>
  <c r="DI13" i="80" s="1"/>
  <c r="DJ13" i="80" s="1"/>
  <c r="DK13" i="80" s="1"/>
  <c r="DL13" i="80" s="1"/>
  <c r="DM13" i="80" s="1"/>
  <c r="DN13" i="80" s="1"/>
  <c r="DO13" i="80" s="1"/>
  <c r="DP13" i="80" s="1"/>
  <c r="DQ13" i="80" s="1"/>
  <c r="DR13" i="80" s="1"/>
  <c r="DS13" i="80" s="1"/>
  <c r="DT13" i="80" s="1"/>
  <c r="DU13" i="80" s="1"/>
  <c r="DV13" i="80" s="1"/>
  <c r="DW13" i="80" s="1"/>
  <c r="DX13" i="80" s="1"/>
  <c r="DY13" i="80" s="1"/>
  <c r="DZ13" i="80" s="1"/>
  <c r="EA13" i="80" s="1"/>
  <c r="EB13" i="80" s="1"/>
  <c r="EC13" i="80" s="1"/>
  <c r="ED13" i="80" s="1"/>
  <c r="EE13" i="80" s="1"/>
  <c r="EF13" i="80" s="1"/>
  <c r="EG13" i="80" s="1"/>
  <c r="EH13" i="80" s="1"/>
  <c r="EI13" i="80" s="1"/>
  <c r="EJ13" i="80" s="1"/>
  <c r="EK13" i="80" s="1"/>
  <c r="EL13" i="80" s="1"/>
  <c r="EM13" i="80" s="1"/>
  <c r="EN13" i="80" s="1"/>
  <c r="EO13" i="80" s="1"/>
  <c r="EP13" i="80" s="1"/>
  <c r="EQ13" i="80" s="1"/>
  <c r="ER13" i="80" s="1"/>
  <c r="ES13" i="80" s="1"/>
  <c r="ET13" i="80" s="1"/>
  <c r="EU13" i="80" s="1"/>
  <c r="EV13" i="80" s="1"/>
  <c r="EW13" i="80" s="1"/>
  <c r="EX13" i="80" s="1"/>
  <c r="EY13" i="80" s="1"/>
  <c r="EZ13" i="80" s="1"/>
  <c r="FA13" i="80" s="1"/>
  <c r="FB13" i="80" s="1"/>
  <c r="FC13" i="80" s="1"/>
  <c r="FD13" i="80" s="1"/>
  <c r="FE13" i="80" s="1"/>
  <c r="FF13" i="80" s="1"/>
  <c r="FG13" i="80" s="1"/>
  <c r="FH13" i="80" s="1"/>
  <c r="FI13" i="80" s="1"/>
  <c r="FJ13" i="80" s="1"/>
  <c r="FK13" i="80" s="1"/>
  <c r="FL13" i="80" s="1"/>
  <c r="FM13" i="80" s="1"/>
  <c r="FN13" i="80" s="1"/>
  <c r="FO13" i="80" s="1"/>
  <c r="FP13" i="80" s="1"/>
  <c r="FQ13" i="80" s="1"/>
  <c r="FR13" i="80" s="1"/>
  <c r="FS13" i="80" s="1"/>
  <c r="FT13" i="80" s="1"/>
  <c r="FU13" i="80" s="1"/>
  <c r="FV13" i="80" s="1"/>
  <c r="FW13" i="80" s="1"/>
  <c r="FX13" i="80" s="1"/>
  <c r="FY13" i="80" s="1"/>
  <c r="FZ13" i="80" s="1"/>
  <c r="GA13" i="80" s="1"/>
  <c r="GB13" i="80" s="1"/>
  <c r="GC13" i="80" s="1"/>
  <c r="GD13" i="80" s="1"/>
  <c r="GE13" i="80" s="1"/>
  <c r="GF13" i="80" s="1"/>
  <c r="GG13" i="80" s="1"/>
  <c r="GH13" i="80" s="1"/>
  <c r="GI13" i="80" s="1"/>
  <c r="GJ13" i="80" s="1"/>
  <c r="GK13" i="80" s="1"/>
  <c r="GL13" i="80" s="1"/>
  <c r="GM13" i="80" s="1"/>
  <c r="GN13" i="80" s="1"/>
  <c r="GO13" i="80" s="1"/>
  <c r="GP13" i="80" s="1"/>
  <c r="GQ13" i="80" s="1"/>
  <c r="GR13" i="80" s="1"/>
  <c r="GS13" i="80" s="1"/>
  <c r="GT13" i="80" s="1"/>
  <c r="GU13" i="80" s="1"/>
  <c r="GV13" i="80" s="1"/>
  <c r="GW13" i="80" s="1"/>
  <c r="GX13" i="80" s="1"/>
  <c r="GY13" i="80" s="1"/>
  <c r="GZ13" i="80" s="1"/>
  <c r="HA13" i="80" s="1"/>
  <c r="HB13" i="80" s="1"/>
  <c r="HC13" i="80" s="1"/>
  <c r="HD13" i="80" s="1"/>
  <c r="HE13" i="80" s="1"/>
  <c r="HF13" i="80" s="1"/>
  <c r="HG13" i="80" s="1"/>
  <c r="HH13" i="80" s="1"/>
  <c r="HI13" i="80" s="1"/>
  <c r="S12" i="80"/>
  <c r="T12" i="80" s="1"/>
  <c r="U12" i="80" s="1"/>
  <c r="V12" i="80" s="1"/>
  <c r="W12" i="80" s="1"/>
  <c r="X12" i="80" s="1"/>
  <c r="Y12" i="80" s="1"/>
  <c r="Z12" i="80" s="1"/>
  <c r="AA12" i="80" s="1"/>
  <c r="AB12" i="80" s="1"/>
  <c r="AC12" i="80" s="1"/>
  <c r="AD12" i="80" s="1"/>
  <c r="AE12" i="80" s="1"/>
  <c r="AF12" i="80" s="1"/>
  <c r="AG12" i="80" s="1"/>
  <c r="AH12" i="80" s="1"/>
  <c r="AI12" i="80" s="1"/>
  <c r="AJ12" i="80" s="1"/>
  <c r="AK12" i="80" s="1"/>
  <c r="AL12" i="80" s="1"/>
  <c r="AM12" i="80" s="1"/>
  <c r="AN12" i="80" s="1"/>
  <c r="AO12" i="80" s="1"/>
  <c r="AP12" i="80" s="1"/>
  <c r="AQ12" i="80" s="1"/>
  <c r="AR12" i="80" s="1"/>
  <c r="AS12" i="80" s="1"/>
  <c r="AT12" i="80" s="1"/>
  <c r="AU12" i="80" s="1"/>
  <c r="AV12" i="80" s="1"/>
  <c r="AW12" i="80" s="1"/>
  <c r="AX12" i="80" s="1"/>
  <c r="AY12" i="80" s="1"/>
  <c r="AZ12" i="80" s="1"/>
  <c r="BA12" i="80" s="1"/>
  <c r="BB12" i="80" s="1"/>
  <c r="BC12" i="80" s="1"/>
  <c r="BD12" i="80" s="1"/>
  <c r="BE12" i="80" s="1"/>
  <c r="BF12" i="80" s="1"/>
  <c r="BG12" i="80" s="1"/>
  <c r="BH12" i="80" s="1"/>
  <c r="BI12" i="80" s="1"/>
  <c r="BJ12" i="80" s="1"/>
  <c r="BK12" i="80" s="1"/>
  <c r="BL12" i="80" s="1"/>
  <c r="BM12" i="80" s="1"/>
  <c r="BN12" i="80" s="1"/>
  <c r="BO12" i="80" s="1"/>
  <c r="BP12" i="80" s="1"/>
  <c r="BQ12" i="80" s="1"/>
  <c r="BR12" i="80" s="1"/>
  <c r="BS12" i="80" s="1"/>
  <c r="BT12" i="80" s="1"/>
  <c r="BU12" i="80" s="1"/>
  <c r="BV12" i="80" s="1"/>
  <c r="BW12" i="80" s="1"/>
  <c r="BX12" i="80" s="1"/>
  <c r="BY12" i="80" s="1"/>
  <c r="BZ12" i="80" s="1"/>
  <c r="CA12" i="80" s="1"/>
  <c r="CB12" i="80" s="1"/>
  <c r="CC12" i="80" s="1"/>
  <c r="CD12" i="80" s="1"/>
  <c r="CE12" i="80" s="1"/>
  <c r="CF12" i="80" s="1"/>
  <c r="CG12" i="80" s="1"/>
  <c r="CH12" i="80" s="1"/>
  <c r="CI12" i="80" s="1"/>
  <c r="CJ12" i="80" s="1"/>
  <c r="CK12" i="80" s="1"/>
  <c r="CL12" i="80" s="1"/>
  <c r="CM12" i="80" s="1"/>
  <c r="CN12" i="80" s="1"/>
  <c r="CO12" i="80" s="1"/>
  <c r="CP12" i="80" s="1"/>
  <c r="CQ12" i="80" s="1"/>
  <c r="CR12" i="80" s="1"/>
  <c r="CS12" i="80" s="1"/>
  <c r="CT12" i="80" s="1"/>
  <c r="CU12" i="80" s="1"/>
  <c r="CV12" i="80" s="1"/>
  <c r="CW12" i="80" s="1"/>
  <c r="CX12" i="80" s="1"/>
  <c r="CY12" i="80" s="1"/>
  <c r="CZ12" i="80" s="1"/>
  <c r="DA12" i="80" s="1"/>
  <c r="DB12" i="80" s="1"/>
  <c r="DC12" i="80" s="1"/>
  <c r="DD12" i="80" s="1"/>
  <c r="DE12" i="80" s="1"/>
  <c r="DF12" i="80" s="1"/>
  <c r="DG12" i="80" s="1"/>
  <c r="DH12" i="80" s="1"/>
  <c r="DI12" i="80" s="1"/>
  <c r="DJ12" i="80" s="1"/>
  <c r="DK12" i="80" s="1"/>
  <c r="DL12" i="80" s="1"/>
  <c r="DM12" i="80" s="1"/>
  <c r="DN12" i="80" s="1"/>
  <c r="DO12" i="80" s="1"/>
  <c r="DP12" i="80" s="1"/>
  <c r="DQ12" i="80" s="1"/>
  <c r="DR12" i="80" s="1"/>
  <c r="DS12" i="80" s="1"/>
  <c r="DT12" i="80" s="1"/>
  <c r="DU12" i="80" s="1"/>
  <c r="DV12" i="80" s="1"/>
  <c r="DW12" i="80" s="1"/>
  <c r="DX12" i="80" s="1"/>
  <c r="DY12" i="80" s="1"/>
  <c r="DZ12" i="80" s="1"/>
  <c r="EA12" i="80" s="1"/>
  <c r="EB12" i="80" s="1"/>
  <c r="EC12" i="80" s="1"/>
  <c r="ED12" i="80" s="1"/>
  <c r="EE12" i="80" s="1"/>
  <c r="EF12" i="80" s="1"/>
  <c r="EG12" i="80" s="1"/>
  <c r="EH12" i="80" s="1"/>
  <c r="EI12" i="80" s="1"/>
  <c r="EJ12" i="80" s="1"/>
  <c r="EK12" i="80" s="1"/>
  <c r="EL12" i="80" s="1"/>
  <c r="EM12" i="80" s="1"/>
  <c r="EN12" i="80" s="1"/>
  <c r="EO12" i="80" s="1"/>
  <c r="EP12" i="80" s="1"/>
  <c r="EQ12" i="80" s="1"/>
  <c r="ER12" i="80" s="1"/>
  <c r="ES12" i="80" s="1"/>
  <c r="ET12" i="80" s="1"/>
  <c r="EU12" i="80" s="1"/>
  <c r="EV12" i="80" s="1"/>
  <c r="EW12" i="80" s="1"/>
  <c r="EX12" i="80" s="1"/>
  <c r="EY12" i="80" s="1"/>
  <c r="EZ12" i="80" s="1"/>
  <c r="FA12" i="80" s="1"/>
  <c r="FB12" i="80" s="1"/>
  <c r="FC12" i="80" s="1"/>
  <c r="FD12" i="80" s="1"/>
  <c r="FE12" i="80" s="1"/>
  <c r="FF12" i="80" s="1"/>
  <c r="FG12" i="80" s="1"/>
  <c r="FH12" i="80" s="1"/>
  <c r="FI12" i="80" s="1"/>
  <c r="FJ12" i="80" s="1"/>
  <c r="FK12" i="80" s="1"/>
  <c r="FL12" i="80" s="1"/>
  <c r="FM12" i="80" s="1"/>
  <c r="FN12" i="80" s="1"/>
  <c r="FO12" i="80" s="1"/>
  <c r="FP12" i="80" s="1"/>
  <c r="FQ12" i="80" s="1"/>
  <c r="FR12" i="80" s="1"/>
  <c r="FS12" i="80" s="1"/>
  <c r="FT12" i="80" s="1"/>
  <c r="FU12" i="80" s="1"/>
  <c r="FV12" i="80" s="1"/>
  <c r="FW12" i="80" s="1"/>
  <c r="FX12" i="80" s="1"/>
  <c r="FY12" i="80" s="1"/>
  <c r="FZ12" i="80" s="1"/>
  <c r="GA12" i="80" s="1"/>
  <c r="GB12" i="80" s="1"/>
  <c r="GC12" i="80" s="1"/>
  <c r="GD12" i="80" s="1"/>
  <c r="GE12" i="80" s="1"/>
  <c r="GF12" i="80" s="1"/>
  <c r="GG12" i="80" s="1"/>
  <c r="GH12" i="80" s="1"/>
  <c r="GI12" i="80" s="1"/>
  <c r="GJ12" i="80" s="1"/>
  <c r="GK12" i="80" s="1"/>
  <c r="GL12" i="80" s="1"/>
  <c r="GM12" i="80" s="1"/>
  <c r="GN12" i="80" s="1"/>
  <c r="GO12" i="80" s="1"/>
  <c r="GP12" i="80" s="1"/>
  <c r="GQ12" i="80" s="1"/>
  <c r="GR12" i="80" s="1"/>
  <c r="GS12" i="80" s="1"/>
  <c r="GT12" i="80" s="1"/>
  <c r="GU12" i="80" s="1"/>
  <c r="GV12" i="80" s="1"/>
  <c r="GW12" i="80" s="1"/>
  <c r="GX12" i="80" s="1"/>
  <c r="GY12" i="80" s="1"/>
  <c r="GZ12" i="80" s="1"/>
  <c r="HA12" i="80" s="1"/>
  <c r="HB12" i="80" s="1"/>
  <c r="HC12" i="80" s="1"/>
  <c r="HD12" i="80" s="1"/>
  <c r="HE12" i="80" s="1"/>
  <c r="HF12" i="80" s="1"/>
  <c r="HG12" i="80" s="1"/>
  <c r="HH12" i="80" s="1"/>
  <c r="HI12" i="80" s="1"/>
  <c r="S24" i="80"/>
  <c r="T24" i="80" s="1"/>
  <c r="U24" i="80" s="1"/>
  <c r="V24" i="80" s="1"/>
  <c r="W24" i="80" s="1"/>
  <c r="X24" i="80" s="1"/>
  <c r="Y24" i="80" s="1"/>
  <c r="Z24" i="80" s="1"/>
  <c r="AA24" i="80" s="1"/>
  <c r="AB24" i="80" s="1"/>
  <c r="AC24" i="80" s="1"/>
  <c r="AD24" i="80" s="1"/>
  <c r="AE24" i="80" s="1"/>
  <c r="AF24" i="80" s="1"/>
  <c r="AG24" i="80" s="1"/>
  <c r="AH24" i="80" s="1"/>
  <c r="AI24" i="80" s="1"/>
  <c r="AJ24" i="80" s="1"/>
  <c r="AK24" i="80" s="1"/>
  <c r="AL24" i="80" s="1"/>
  <c r="AM24" i="80" s="1"/>
  <c r="AN24" i="80" s="1"/>
  <c r="AO24" i="80" s="1"/>
  <c r="AP24" i="80" s="1"/>
  <c r="AQ24" i="80" s="1"/>
  <c r="AR24" i="80" s="1"/>
  <c r="AS24" i="80" s="1"/>
  <c r="AT24" i="80" s="1"/>
  <c r="AU24" i="80" s="1"/>
  <c r="AV24" i="80" s="1"/>
  <c r="AW24" i="80" s="1"/>
  <c r="AX24" i="80" s="1"/>
  <c r="AY24" i="80" s="1"/>
  <c r="AZ24" i="80" s="1"/>
  <c r="BA24" i="80" s="1"/>
  <c r="BB24" i="80" s="1"/>
  <c r="BC24" i="80" s="1"/>
  <c r="BD24" i="80" s="1"/>
  <c r="BE24" i="80" s="1"/>
  <c r="BF24" i="80" s="1"/>
  <c r="BG24" i="80" s="1"/>
  <c r="BH24" i="80" s="1"/>
  <c r="BI24" i="80" s="1"/>
  <c r="BJ24" i="80" s="1"/>
  <c r="BK24" i="80" s="1"/>
  <c r="BL24" i="80" s="1"/>
  <c r="BM24" i="80" s="1"/>
  <c r="BN24" i="80" s="1"/>
  <c r="BO24" i="80" s="1"/>
  <c r="BP24" i="80" s="1"/>
  <c r="BQ24" i="80" s="1"/>
  <c r="BR24" i="80" s="1"/>
  <c r="BS24" i="80" s="1"/>
  <c r="BT24" i="80" s="1"/>
  <c r="BU24" i="80" s="1"/>
  <c r="BV24" i="80" s="1"/>
  <c r="BW24" i="80" s="1"/>
  <c r="BX24" i="80" s="1"/>
  <c r="BY24" i="80" s="1"/>
  <c r="BZ24" i="80" s="1"/>
  <c r="CA24" i="80" s="1"/>
  <c r="CB24" i="80" s="1"/>
  <c r="CC24" i="80" s="1"/>
  <c r="CD24" i="80" s="1"/>
  <c r="CE24" i="80" s="1"/>
  <c r="CF24" i="80" s="1"/>
  <c r="CG24" i="80" s="1"/>
  <c r="CH24" i="80" s="1"/>
  <c r="CI24" i="80" s="1"/>
  <c r="CJ24" i="80" s="1"/>
  <c r="CK24" i="80" s="1"/>
  <c r="CL24" i="80" s="1"/>
  <c r="CM24" i="80" s="1"/>
  <c r="CN24" i="80" s="1"/>
  <c r="CO24" i="80" s="1"/>
  <c r="CP24" i="80" s="1"/>
  <c r="CQ24" i="80" s="1"/>
  <c r="CR24" i="80" s="1"/>
  <c r="CS24" i="80" s="1"/>
  <c r="CT24" i="80" s="1"/>
  <c r="CU24" i="80" s="1"/>
  <c r="CV24" i="80" s="1"/>
  <c r="CW24" i="80" s="1"/>
  <c r="CX24" i="80" s="1"/>
  <c r="CY24" i="80" s="1"/>
  <c r="CZ24" i="80" s="1"/>
  <c r="DA24" i="80" s="1"/>
  <c r="DB24" i="80" s="1"/>
  <c r="DC24" i="80" s="1"/>
  <c r="DD24" i="80" s="1"/>
  <c r="DE24" i="80" s="1"/>
  <c r="DF24" i="80" s="1"/>
  <c r="DG24" i="80" s="1"/>
  <c r="DH24" i="80" s="1"/>
  <c r="DI24" i="80" s="1"/>
  <c r="DJ24" i="80" s="1"/>
  <c r="DK24" i="80" s="1"/>
  <c r="DL24" i="80" s="1"/>
  <c r="DM24" i="80" s="1"/>
  <c r="DN24" i="80" s="1"/>
  <c r="DO24" i="80" s="1"/>
  <c r="DP24" i="80" s="1"/>
  <c r="DQ24" i="80" s="1"/>
  <c r="DR24" i="80" s="1"/>
  <c r="DS24" i="80" s="1"/>
  <c r="DT24" i="80" s="1"/>
  <c r="DU24" i="80" s="1"/>
  <c r="DV24" i="80" s="1"/>
  <c r="DW24" i="80" s="1"/>
  <c r="DX24" i="80" s="1"/>
  <c r="DY24" i="80" s="1"/>
  <c r="DZ24" i="80" s="1"/>
  <c r="EA24" i="80" s="1"/>
  <c r="EB24" i="80" s="1"/>
  <c r="EC24" i="80" s="1"/>
  <c r="ED24" i="80" s="1"/>
  <c r="EE24" i="80" s="1"/>
  <c r="EF24" i="80" s="1"/>
  <c r="EG24" i="80" s="1"/>
  <c r="EH24" i="80" s="1"/>
  <c r="EI24" i="80" s="1"/>
  <c r="EJ24" i="80" s="1"/>
  <c r="EK24" i="80" s="1"/>
  <c r="EL24" i="80" s="1"/>
  <c r="EM24" i="80" s="1"/>
  <c r="EN24" i="80" s="1"/>
  <c r="EO24" i="80" s="1"/>
  <c r="EP24" i="80" s="1"/>
  <c r="EQ24" i="80" s="1"/>
  <c r="ER24" i="80" s="1"/>
  <c r="ES24" i="80" s="1"/>
  <c r="ET24" i="80" s="1"/>
  <c r="EU24" i="80" s="1"/>
  <c r="EV24" i="80" s="1"/>
  <c r="EW24" i="80" s="1"/>
  <c r="EX24" i="80" s="1"/>
  <c r="EY24" i="80" s="1"/>
  <c r="EZ24" i="80" s="1"/>
  <c r="FA24" i="80" s="1"/>
  <c r="FB24" i="80" s="1"/>
  <c r="FC24" i="80" s="1"/>
  <c r="FD24" i="80" s="1"/>
  <c r="FE24" i="80" s="1"/>
  <c r="FF24" i="80" s="1"/>
  <c r="FG24" i="80" s="1"/>
  <c r="FH24" i="80" s="1"/>
  <c r="FI24" i="80" s="1"/>
  <c r="FJ24" i="80" s="1"/>
  <c r="FK24" i="80" s="1"/>
  <c r="FL24" i="80" s="1"/>
  <c r="FM24" i="80" s="1"/>
  <c r="FN24" i="80" s="1"/>
  <c r="FO24" i="80" s="1"/>
  <c r="FP24" i="80" s="1"/>
  <c r="FQ24" i="80" s="1"/>
  <c r="FR24" i="80" s="1"/>
  <c r="FS24" i="80" s="1"/>
  <c r="FT24" i="80" s="1"/>
  <c r="FU24" i="80" s="1"/>
  <c r="FV24" i="80" s="1"/>
  <c r="FW24" i="80" s="1"/>
  <c r="FX24" i="80" s="1"/>
  <c r="FY24" i="80" s="1"/>
  <c r="FZ24" i="80" s="1"/>
  <c r="GA24" i="80" s="1"/>
  <c r="GB24" i="80" s="1"/>
  <c r="GC24" i="80" s="1"/>
  <c r="GD24" i="80" s="1"/>
  <c r="GE24" i="80" s="1"/>
  <c r="GF24" i="80" s="1"/>
  <c r="GG24" i="80" s="1"/>
  <c r="GH24" i="80" s="1"/>
  <c r="GI24" i="80" s="1"/>
  <c r="GJ24" i="80" s="1"/>
  <c r="GK24" i="80" s="1"/>
  <c r="GL24" i="80" s="1"/>
  <c r="GM24" i="80" s="1"/>
  <c r="GN24" i="80" s="1"/>
  <c r="GO24" i="80" s="1"/>
  <c r="GP24" i="80" s="1"/>
  <c r="GQ24" i="80" s="1"/>
  <c r="GR24" i="80" s="1"/>
  <c r="GS24" i="80" s="1"/>
  <c r="GT24" i="80" s="1"/>
  <c r="GU24" i="80" s="1"/>
  <c r="GV24" i="80" s="1"/>
  <c r="GW24" i="80" s="1"/>
  <c r="GX24" i="80" s="1"/>
  <c r="GY24" i="80" s="1"/>
  <c r="GZ24" i="80" s="1"/>
  <c r="HA24" i="80" s="1"/>
  <c r="HB24" i="80" s="1"/>
  <c r="HC24" i="80" s="1"/>
  <c r="HD24" i="80" s="1"/>
  <c r="HE24" i="80" s="1"/>
  <c r="HF24" i="80" s="1"/>
  <c r="HG24" i="80" s="1"/>
  <c r="HH24" i="80" s="1"/>
  <c r="HI24" i="80" s="1"/>
  <c r="S15" i="80"/>
  <c r="T15" i="80" s="1"/>
  <c r="U15" i="80" s="1"/>
  <c r="V15" i="80" s="1"/>
  <c r="W15" i="80" s="1"/>
  <c r="X15" i="80" s="1"/>
  <c r="Y15" i="80" s="1"/>
  <c r="Z15" i="80" s="1"/>
  <c r="AA15" i="80" s="1"/>
  <c r="AB15" i="80" s="1"/>
  <c r="AC15" i="80" s="1"/>
  <c r="AD15" i="80" s="1"/>
  <c r="AE15" i="80" s="1"/>
  <c r="AF15" i="80" s="1"/>
  <c r="AG15" i="80" s="1"/>
  <c r="AH15" i="80" s="1"/>
  <c r="AI15" i="80" s="1"/>
  <c r="AJ15" i="80" s="1"/>
  <c r="AK15" i="80" s="1"/>
  <c r="AL15" i="80" s="1"/>
  <c r="AM15" i="80" s="1"/>
  <c r="AN15" i="80" s="1"/>
  <c r="AO15" i="80" s="1"/>
  <c r="AP15" i="80" s="1"/>
  <c r="AQ15" i="80" s="1"/>
  <c r="AR15" i="80" s="1"/>
  <c r="AS15" i="80" s="1"/>
  <c r="AT15" i="80" s="1"/>
  <c r="AU15" i="80" s="1"/>
  <c r="AV15" i="80" s="1"/>
  <c r="AW15" i="80" s="1"/>
  <c r="AX15" i="80" s="1"/>
  <c r="AY15" i="80" s="1"/>
  <c r="AZ15" i="80" s="1"/>
  <c r="BA15" i="80" s="1"/>
  <c r="BB15" i="80" s="1"/>
  <c r="BC15" i="80" s="1"/>
  <c r="BD15" i="80" s="1"/>
  <c r="BE15" i="80" s="1"/>
  <c r="BF15" i="80" s="1"/>
  <c r="BG15" i="80" s="1"/>
  <c r="BH15" i="80" s="1"/>
  <c r="BI15" i="80" s="1"/>
  <c r="BJ15" i="80" s="1"/>
  <c r="BK15" i="80" s="1"/>
  <c r="BL15" i="80" s="1"/>
  <c r="BM15" i="80" s="1"/>
  <c r="BN15" i="80" s="1"/>
  <c r="BO15" i="80" s="1"/>
  <c r="BP15" i="80" s="1"/>
  <c r="BQ15" i="80" s="1"/>
  <c r="BR15" i="80" s="1"/>
  <c r="BS15" i="80" s="1"/>
  <c r="BT15" i="80" s="1"/>
  <c r="BU15" i="80" s="1"/>
  <c r="BV15" i="80" s="1"/>
  <c r="BW15" i="80" s="1"/>
  <c r="BX15" i="80" s="1"/>
  <c r="BY15" i="80" s="1"/>
  <c r="BZ15" i="80" s="1"/>
  <c r="CA15" i="80" s="1"/>
  <c r="CB15" i="80" s="1"/>
  <c r="CC15" i="80" s="1"/>
  <c r="CD15" i="80" s="1"/>
  <c r="CE15" i="80" s="1"/>
  <c r="CF15" i="80" s="1"/>
  <c r="CG15" i="80" s="1"/>
  <c r="CH15" i="80" s="1"/>
  <c r="CI15" i="80" s="1"/>
  <c r="CJ15" i="80" s="1"/>
  <c r="CK15" i="80" s="1"/>
  <c r="CL15" i="80" s="1"/>
  <c r="CM15" i="80" s="1"/>
  <c r="CN15" i="80" s="1"/>
  <c r="CO15" i="80" s="1"/>
  <c r="CP15" i="80" s="1"/>
  <c r="CQ15" i="80" s="1"/>
  <c r="CR15" i="80" s="1"/>
  <c r="CS15" i="80" s="1"/>
  <c r="CT15" i="80" s="1"/>
  <c r="CU15" i="80" s="1"/>
  <c r="CV15" i="80" s="1"/>
  <c r="CW15" i="80" s="1"/>
  <c r="CX15" i="80" s="1"/>
  <c r="CY15" i="80" s="1"/>
  <c r="CZ15" i="80" s="1"/>
  <c r="DA15" i="80" s="1"/>
  <c r="DB15" i="80" s="1"/>
  <c r="DC15" i="80" s="1"/>
  <c r="DD15" i="80" s="1"/>
  <c r="DE15" i="80" s="1"/>
  <c r="DF15" i="80" s="1"/>
  <c r="DG15" i="80" s="1"/>
  <c r="DH15" i="80" s="1"/>
  <c r="DI15" i="80" s="1"/>
  <c r="DJ15" i="80" s="1"/>
  <c r="DK15" i="80" s="1"/>
  <c r="DL15" i="80" s="1"/>
  <c r="DM15" i="80" s="1"/>
  <c r="DN15" i="80" s="1"/>
  <c r="DO15" i="80" s="1"/>
  <c r="DP15" i="80" s="1"/>
  <c r="DQ15" i="80" s="1"/>
  <c r="DR15" i="80" s="1"/>
  <c r="DS15" i="80" s="1"/>
  <c r="DT15" i="80" s="1"/>
  <c r="DU15" i="80" s="1"/>
  <c r="DV15" i="80" s="1"/>
  <c r="DW15" i="80" s="1"/>
  <c r="DX15" i="80" s="1"/>
  <c r="DY15" i="80" s="1"/>
  <c r="DZ15" i="80" s="1"/>
  <c r="EA15" i="80" s="1"/>
  <c r="EB15" i="80" s="1"/>
  <c r="EC15" i="80" s="1"/>
  <c r="ED15" i="80" s="1"/>
  <c r="EE15" i="80" s="1"/>
  <c r="EF15" i="80" s="1"/>
  <c r="EG15" i="80" s="1"/>
  <c r="EH15" i="80" s="1"/>
  <c r="EI15" i="80" s="1"/>
  <c r="EJ15" i="80" s="1"/>
  <c r="EK15" i="80" s="1"/>
  <c r="EL15" i="80" s="1"/>
  <c r="EM15" i="80" s="1"/>
  <c r="EN15" i="80" s="1"/>
  <c r="EO15" i="80" s="1"/>
  <c r="EP15" i="80" s="1"/>
  <c r="EQ15" i="80" s="1"/>
  <c r="ER15" i="80" s="1"/>
  <c r="ES15" i="80" s="1"/>
  <c r="ET15" i="80" s="1"/>
  <c r="EU15" i="80" s="1"/>
  <c r="EV15" i="80" s="1"/>
  <c r="EW15" i="80" s="1"/>
  <c r="EX15" i="80" s="1"/>
  <c r="EY15" i="80" s="1"/>
  <c r="EZ15" i="80" s="1"/>
  <c r="FA15" i="80" s="1"/>
  <c r="FB15" i="80" s="1"/>
  <c r="FC15" i="80" s="1"/>
  <c r="FD15" i="80" s="1"/>
  <c r="FE15" i="80" s="1"/>
  <c r="FF15" i="80" s="1"/>
  <c r="FG15" i="80" s="1"/>
  <c r="FH15" i="80" s="1"/>
  <c r="FI15" i="80" s="1"/>
  <c r="FJ15" i="80" s="1"/>
  <c r="FK15" i="80" s="1"/>
  <c r="FL15" i="80" s="1"/>
  <c r="FM15" i="80" s="1"/>
  <c r="FN15" i="80" s="1"/>
  <c r="FO15" i="80" s="1"/>
  <c r="FP15" i="80" s="1"/>
  <c r="FQ15" i="80" s="1"/>
  <c r="FR15" i="80" s="1"/>
  <c r="FS15" i="80" s="1"/>
  <c r="FT15" i="80" s="1"/>
  <c r="FU15" i="80" s="1"/>
  <c r="FV15" i="80" s="1"/>
  <c r="FW15" i="80" s="1"/>
  <c r="FX15" i="80" s="1"/>
  <c r="FY15" i="80" s="1"/>
  <c r="FZ15" i="80" s="1"/>
  <c r="GA15" i="80" s="1"/>
  <c r="GB15" i="80" s="1"/>
  <c r="GC15" i="80" s="1"/>
  <c r="GD15" i="80" s="1"/>
  <c r="GE15" i="80" s="1"/>
  <c r="GF15" i="80" s="1"/>
  <c r="GG15" i="80" s="1"/>
  <c r="GH15" i="80" s="1"/>
  <c r="GI15" i="80" s="1"/>
  <c r="GJ15" i="80" s="1"/>
  <c r="GK15" i="80" s="1"/>
  <c r="GL15" i="80" s="1"/>
  <c r="GM15" i="80" s="1"/>
  <c r="GN15" i="80" s="1"/>
  <c r="GO15" i="80" s="1"/>
  <c r="GP15" i="80" s="1"/>
  <c r="GQ15" i="80" s="1"/>
  <c r="GR15" i="80" s="1"/>
  <c r="GS15" i="80" s="1"/>
  <c r="GT15" i="80" s="1"/>
  <c r="GU15" i="80" s="1"/>
  <c r="GV15" i="80" s="1"/>
  <c r="GW15" i="80" s="1"/>
  <c r="GX15" i="80" s="1"/>
  <c r="GY15" i="80" s="1"/>
  <c r="GZ15" i="80" s="1"/>
  <c r="HA15" i="80" s="1"/>
  <c r="HB15" i="80" s="1"/>
  <c r="HC15" i="80" s="1"/>
  <c r="HD15" i="80" s="1"/>
  <c r="HE15" i="80" s="1"/>
  <c r="HF15" i="80" s="1"/>
  <c r="HG15" i="80" s="1"/>
  <c r="HH15" i="80" s="1"/>
  <c r="HI15" i="80" s="1"/>
  <c r="S20" i="80"/>
  <c r="T20" i="80" s="1"/>
  <c r="U20" i="80" s="1"/>
  <c r="V20" i="80" s="1"/>
  <c r="W20" i="80" s="1"/>
  <c r="X20" i="80" s="1"/>
  <c r="Y20" i="80" s="1"/>
  <c r="Z20" i="80" s="1"/>
  <c r="AA20" i="80" s="1"/>
  <c r="AB20" i="80" s="1"/>
  <c r="AC20" i="80" s="1"/>
  <c r="AD20" i="80" s="1"/>
  <c r="AE20" i="80" s="1"/>
  <c r="AF20" i="80" s="1"/>
  <c r="AG20" i="80" s="1"/>
  <c r="AH20" i="80" s="1"/>
  <c r="AI20" i="80" s="1"/>
  <c r="AJ20" i="80" s="1"/>
  <c r="AK20" i="80" s="1"/>
  <c r="AL20" i="80" s="1"/>
  <c r="AM20" i="80" s="1"/>
  <c r="AN20" i="80" s="1"/>
  <c r="AO20" i="80" s="1"/>
  <c r="AP20" i="80" s="1"/>
  <c r="AQ20" i="80" s="1"/>
  <c r="AR20" i="80" s="1"/>
  <c r="AS20" i="80" s="1"/>
  <c r="AT20" i="80" s="1"/>
  <c r="AU20" i="80" s="1"/>
  <c r="AV20" i="80" s="1"/>
  <c r="AW20" i="80" s="1"/>
  <c r="AX20" i="80" s="1"/>
  <c r="AY20" i="80" s="1"/>
  <c r="AZ20" i="80" s="1"/>
  <c r="BA20" i="80" s="1"/>
  <c r="BB20" i="80" s="1"/>
  <c r="BC20" i="80" s="1"/>
  <c r="BD20" i="80" s="1"/>
  <c r="BE20" i="80" s="1"/>
  <c r="BF20" i="80" s="1"/>
  <c r="BG20" i="80" s="1"/>
  <c r="BH20" i="80" s="1"/>
  <c r="BI20" i="80" s="1"/>
  <c r="BJ20" i="80" s="1"/>
  <c r="BK20" i="80" s="1"/>
  <c r="BL20" i="80" s="1"/>
  <c r="BM20" i="80" s="1"/>
  <c r="BN20" i="80" s="1"/>
  <c r="BO20" i="80" s="1"/>
  <c r="BP20" i="80" s="1"/>
  <c r="BQ20" i="80" s="1"/>
  <c r="BR20" i="80" s="1"/>
  <c r="BS20" i="80" s="1"/>
  <c r="BT20" i="80" s="1"/>
  <c r="BU20" i="80" s="1"/>
  <c r="BV20" i="80" s="1"/>
  <c r="BW20" i="80" s="1"/>
  <c r="BX20" i="80" s="1"/>
  <c r="BY20" i="80" s="1"/>
  <c r="BZ20" i="80" s="1"/>
  <c r="CA20" i="80" s="1"/>
  <c r="CB20" i="80" s="1"/>
  <c r="CC20" i="80" s="1"/>
  <c r="CD20" i="80" s="1"/>
  <c r="CE20" i="80" s="1"/>
  <c r="CF20" i="80" s="1"/>
  <c r="CG20" i="80" s="1"/>
  <c r="CH20" i="80" s="1"/>
  <c r="CI20" i="80" s="1"/>
  <c r="CJ20" i="80" s="1"/>
  <c r="CK20" i="80" s="1"/>
  <c r="CL20" i="80" s="1"/>
  <c r="CM20" i="80" s="1"/>
  <c r="CN20" i="80" s="1"/>
  <c r="CO20" i="80" s="1"/>
  <c r="CP20" i="80" s="1"/>
  <c r="CQ20" i="80" s="1"/>
  <c r="CR20" i="80" s="1"/>
  <c r="CS20" i="80" s="1"/>
  <c r="CT20" i="80" s="1"/>
  <c r="CU20" i="80" s="1"/>
  <c r="CV20" i="80" s="1"/>
  <c r="CW20" i="80" s="1"/>
  <c r="CX20" i="80" s="1"/>
  <c r="CY20" i="80" s="1"/>
  <c r="CZ20" i="80" s="1"/>
  <c r="DA20" i="80" s="1"/>
  <c r="DB20" i="80" s="1"/>
  <c r="DC20" i="80" s="1"/>
  <c r="DD20" i="80" s="1"/>
  <c r="DE20" i="80" s="1"/>
  <c r="DF20" i="80" s="1"/>
  <c r="DG20" i="80" s="1"/>
  <c r="DH20" i="80" s="1"/>
  <c r="DI20" i="80" s="1"/>
  <c r="DJ20" i="80" s="1"/>
  <c r="DK20" i="80" s="1"/>
  <c r="DL20" i="80" s="1"/>
  <c r="DM20" i="80" s="1"/>
  <c r="DN20" i="80" s="1"/>
  <c r="DO20" i="80" s="1"/>
  <c r="DP20" i="80" s="1"/>
  <c r="DQ20" i="80" s="1"/>
  <c r="DR20" i="80" s="1"/>
  <c r="DS20" i="80" s="1"/>
  <c r="DT20" i="80" s="1"/>
  <c r="DU20" i="80" s="1"/>
  <c r="DV20" i="80" s="1"/>
  <c r="DW20" i="80" s="1"/>
  <c r="DX20" i="80" s="1"/>
  <c r="DY20" i="80" s="1"/>
  <c r="DZ20" i="80" s="1"/>
  <c r="EA20" i="80" s="1"/>
  <c r="EB20" i="80" s="1"/>
  <c r="EC20" i="80" s="1"/>
  <c r="ED20" i="80" s="1"/>
  <c r="EE20" i="80" s="1"/>
  <c r="EF20" i="80" s="1"/>
  <c r="EG20" i="80" s="1"/>
  <c r="EH20" i="80" s="1"/>
  <c r="EI20" i="80" s="1"/>
  <c r="EJ20" i="80" s="1"/>
  <c r="EK20" i="80" s="1"/>
  <c r="EL20" i="80" s="1"/>
  <c r="EM20" i="80" s="1"/>
  <c r="EN20" i="80" s="1"/>
  <c r="EO20" i="80" s="1"/>
  <c r="EP20" i="80" s="1"/>
  <c r="EQ20" i="80" s="1"/>
  <c r="ER20" i="80" s="1"/>
  <c r="ES20" i="80" s="1"/>
  <c r="ET20" i="80" s="1"/>
  <c r="EU20" i="80" s="1"/>
  <c r="EV20" i="80" s="1"/>
  <c r="EW20" i="80" s="1"/>
  <c r="EX20" i="80" s="1"/>
  <c r="EY20" i="80" s="1"/>
  <c r="EZ20" i="80" s="1"/>
  <c r="FA20" i="80" s="1"/>
  <c r="FB20" i="80" s="1"/>
  <c r="FC20" i="80" s="1"/>
  <c r="FD20" i="80" s="1"/>
  <c r="FE20" i="80" s="1"/>
  <c r="FF20" i="80" s="1"/>
  <c r="FG20" i="80" s="1"/>
  <c r="FH20" i="80" s="1"/>
  <c r="FI20" i="80" s="1"/>
  <c r="FJ20" i="80" s="1"/>
  <c r="FK20" i="80" s="1"/>
  <c r="FL20" i="80" s="1"/>
  <c r="FM20" i="80" s="1"/>
  <c r="FN20" i="80" s="1"/>
  <c r="FO20" i="80" s="1"/>
  <c r="FP20" i="80" s="1"/>
  <c r="FQ20" i="80" s="1"/>
  <c r="FR20" i="80" s="1"/>
  <c r="FS20" i="80" s="1"/>
  <c r="FT20" i="80" s="1"/>
  <c r="FU20" i="80" s="1"/>
  <c r="FV20" i="80" s="1"/>
  <c r="FW20" i="80" s="1"/>
  <c r="FX20" i="80" s="1"/>
  <c r="FY20" i="80" s="1"/>
  <c r="FZ20" i="80" s="1"/>
  <c r="GA20" i="80" s="1"/>
  <c r="GB20" i="80" s="1"/>
  <c r="GC20" i="80" s="1"/>
  <c r="GD20" i="80" s="1"/>
  <c r="GE20" i="80" s="1"/>
  <c r="GF20" i="80" s="1"/>
  <c r="GG20" i="80" s="1"/>
  <c r="GH20" i="80" s="1"/>
  <c r="GI20" i="80" s="1"/>
  <c r="GJ20" i="80" s="1"/>
  <c r="GK20" i="80" s="1"/>
  <c r="GL20" i="80" s="1"/>
  <c r="GM20" i="80" s="1"/>
  <c r="GN20" i="80" s="1"/>
  <c r="GO20" i="80" s="1"/>
  <c r="GP20" i="80" s="1"/>
  <c r="GQ20" i="80" s="1"/>
  <c r="GR20" i="80" s="1"/>
  <c r="GS20" i="80" s="1"/>
  <c r="GT20" i="80" s="1"/>
  <c r="GU20" i="80" s="1"/>
  <c r="GV20" i="80" s="1"/>
  <c r="GW20" i="80" s="1"/>
  <c r="GX20" i="80" s="1"/>
  <c r="GY20" i="80" s="1"/>
  <c r="GZ20" i="80" s="1"/>
  <c r="HA20" i="80" s="1"/>
  <c r="HB20" i="80" s="1"/>
  <c r="HC20" i="80" s="1"/>
  <c r="HD20" i="80" s="1"/>
  <c r="HE20" i="80" s="1"/>
  <c r="HF20" i="80" s="1"/>
  <c r="HG20" i="80" s="1"/>
  <c r="HH20" i="80" s="1"/>
  <c r="HI20" i="80" s="1"/>
  <c r="S25" i="80"/>
  <c r="T25" i="80" s="1"/>
  <c r="U25" i="80" s="1"/>
  <c r="V25" i="80" s="1"/>
  <c r="W25" i="80" s="1"/>
  <c r="X25" i="80" s="1"/>
  <c r="Y25" i="80" s="1"/>
  <c r="Z25" i="80" s="1"/>
  <c r="AA25" i="80" s="1"/>
  <c r="AB25" i="80" s="1"/>
  <c r="AC25" i="80" s="1"/>
  <c r="AD25" i="80" s="1"/>
  <c r="AE25" i="80" s="1"/>
  <c r="AF25" i="80" s="1"/>
  <c r="AG25" i="80" s="1"/>
  <c r="AH25" i="80" s="1"/>
  <c r="AI25" i="80" s="1"/>
  <c r="AJ25" i="80" s="1"/>
  <c r="AK25" i="80" s="1"/>
  <c r="AL25" i="80" s="1"/>
  <c r="AM25" i="80" s="1"/>
  <c r="AN25" i="80" s="1"/>
  <c r="AO25" i="80" s="1"/>
  <c r="AP25" i="80" s="1"/>
  <c r="AQ25" i="80" s="1"/>
  <c r="AR25" i="80" s="1"/>
  <c r="AS25" i="80" s="1"/>
  <c r="AT25" i="80" s="1"/>
  <c r="AU25" i="80" s="1"/>
  <c r="AV25" i="80" s="1"/>
  <c r="AW25" i="80" s="1"/>
  <c r="AX25" i="80" s="1"/>
  <c r="AY25" i="80" s="1"/>
  <c r="AZ25" i="80" s="1"/>
  <c r="BA25" i="80" s="1"/>
  <c r="BB25" i="80" s="1"/>
  <c r="BC25" i="80" s="1"/>
  <c r="BD25" i="80" s="1"/>
  <c r="BE25" i="80" s="1"/>
  <c r="BF25" i="80" s="1"/>
  <c r="BG25" i="80" s="1"/>
  <c r="BH25" i="80" s="1"/>
  <c r="BI25" i="80" s="1"/>
  <c r="BJ25" i="80" s="1"/>
  <c r="BK25" i="80" s="1"/>
  <c r="BL25" i="80" s="1"/>
  <c r="BM25" i="80" s="1"/>
  <c r="BN25" i="80" s="1"/>
  <c r="BO25" i="80" s="1"/>
  <c r="BP25" i="80" s="1"/>
  <c r="BQ25" i="80" s="1"/>
  <c r="BR25" i="80" s="1"/>
  <c r="BS25" i="80" s="1"/>
  <c r="BT25" i="80" s="1"/>
  <c r="BU25" i="80" s="1"/>
  <c r="BV25" i="80" s="1"/>
  <c r="BW25" i="80" s="1"/>
  <c r="BX25" i="80" s="1"/>
  <c r="BY25" i="80" s="1"/>
  <c r="BZ25" i="80" s="1"/>
  <c r="CA25" i="80" s="1"/>
  <c r="CB25" i="80" s="1"/>
  <c r="CC25" i="80" s="1"/>
  <c r="CD25" i="80" s="1"/>
  <c r="CE25" i="80" s="1"/>
  <c r="CF25" i="80" s="1"/>
  <c r="CG25" i="80" s="1"/>
  <c r="CH25" i="80" s="1"/>
  <c r="CI25" i="80" s="1"/>
  <c r="CJ25" i="80" s="1"/>
  <c r="CK25" i="80" s="1"/>
  <c r="CL25" i="80" s="1"/>
  <c r="CM25" i="80" s="1"/>
  <c r="CN25" i="80" s="1"/>
  <c r="CO25" i="80" s="1"/>
  <c r="CP25" i="80" s="1"/>
  <c r="CQ25" i="80" s="1"/>
  <c r="CR25" i="80" s="1"/>
  <c r="CS25" i="80" s="1"/>
  <c r="CT25" i="80" s="1"/>
  <c r="CU25" i="80" s="1"/>
  <c r="CV25" i="80" s="1"/>
  <c r="CW25" i="80" s="1"/>
  <c r="CX25" i="80" s="1"/>
  <c r="CY25" i="80" s="1"/>
  <c r="CZ25" i="80" s="1"/>
  <c r="DA25" i="80" s="1"/>
  <c r="DB25" i="80" s="1"/>
  <c r="DC25" i="80" s="1"/>
  <c r="DD25" i="80" s="1"/>
  <c r="DE25" i="80" s="1"/>
  <c r="DF25" i="80" s="1"/>
  <c r="DG25" i="80" s="1"/>
  <c r="DH25" i="80" s="1"/>
  <c r="DI25" i="80" s="1"/>
  <c r="DJ25" i="80" s="1"/>
  <c r="DK25" i="80" s="1"/>
  <c r="DL25" i="80" s="1"/>
  <c r="DM25" i="80" s="1"/>
  <c r="DN25" i="80" s="1"/>
  <c r="DO25" i="80" s="1"/>
  <c r="DP25" i="80" s="1"/>
  <c r="DQ25" i="80" s="1"/>
  <c r="DR25" i="80" s="1"/>
  <c r="DS25" i="80" s="1"/>
  <c r="DT25" i="80" s="1"/>
  <c r="DU25" i="80" s="1"/>
  <c r="DV25" i="80" s="1"/>
  <c r="DW25" i="80" s="1"/>
  <c r="DX25" i="80" s="1"/>
  <c r="DY25" i="80" s="1"/>
  <c r="DZ25" i="80" s="1"/>
  <c r="EA25" i="80" s="1"/>
  <c r="EB25" i="80" s="1"/>
  <c r="EC25" i="80" s="1"/>
  <c r="ED25" i="80" s="1"/>
  <c r="EE25" i="80" s="1"/>
  <c r="EF25" i="80" s="1"/>
  <c r="EG25" i="80" s="1"/>
  <c r="EH25" i="80" s="1"/>
  <c r="EI25" i="80" s="1"/>
  <c r="EJ25" i="80" s="1"/>
  <c r="EK25" i="80" s="1"/>
  <c r="EL25" i="80" s="1"/>
  <c r="EM25" i="80" s="1"/>
  <c r="EN25" i="80" s="1"/>
  <c r="EO25" i="80" s="1"/>
  <c r="EP25" i="80" s="1"/>
  <c r="EQ25" i="80" s="1"/>
  <c r="ER25" i="80" s="1"/>
  <c r="ES25" i="80" s="1"/>
  <c r="ET25" i="80" s="1"/>
  <c r="EU25" i="80" s="1"/>
  <c r="EV25" i="80" s="1"/>
  <c r="EW25" i="80" s="1"/>
  <c r="EX25" i="80" s="1"/>
  <c r="EY25" i="80" s="1"/>
  <c r="EZ25" i="80" s="1"/>
  <c r="FA25" i="80" s="1"/>
  <c r="FB25" i="80" s="1"/>
  <c r="FC25" i="80" s="1"/>
  <c r="FD25" i="80" s="1"/>
  <c r="FE25" i="80" s="1"/>
  <c r="FF25" i="80" s="1"/>
  <c r="FG25" i="80" s="1"/>
  <c r="FH25" i="80" s="1"/>
  <c r="FI25" i="80" s="1"/>
  <c r="FJ25" i="80" s="1"/>
  <c r="FK25" i="80" s="1"/>
  <c r="FL25" i="80" s="1"/>
  <c r="FM25" i="80" s="1"/>
  <c r="FN25" i="80" s="1"/>
  <c r="FO25" i="80" s="1"/>
  <c r="FP25" i="80" s="1"/>
  <c r="FQ25" i="80" s="1"/>
  <c r="FR25" i="80" s="1"/>
  <c r="FS25" i="80" s="1"/>
  <c r="FT25" i="80" s="1"/>
  <c r="FU25" i="80" s="1"/>
  <c r="FV25" i="80" s="1"/>
  <c r="FW25" i="80" s="1"/>
  <c r="FX25" i="80" s="1"/>
  <c r="FY25" i="80" s="1"/>
  <c r="FZ25" i="80" s="1"/>
  <c r="GA25" i="80" s="1"/>
  <c r="GB25" i="80" s="1"/>
  <c r="GC25" i="80" s="1"/>
  <c r="GD25" i="80" s="1"/>
  <c r="GE25" i="80" s="1"/>
  <c r="GF25" i="80" s="1"/>
  <c r="GG25" i="80" s="1"/>
  <c r="GH25" i="80" s="1"/>
  <c r="GI25" i="80" s="1"/>
  <c r="GJ25" i="80" s="1"/>
  <c r="GK25" i="80" s="1"/>
  <c r="GL25" i="80" s="1"/>
  <c r="GM25" i="80" s="1"/>
  <c r="GN25" i="80" s="1"/>
  <c r="GO25" i="80" s="1"/>
  <c r="GP25" i="80" s="1"/>
  <c r="GQ25" i="80" s="1"/>
  <c r="GR25" i="80" s="1"/>
  <c r="GS25" i="80" s="1"/>
  <c r="GT25" i="80" s="1"/>
  <c r="GU25" i="80" s="1"/>
  <c r="GV25" i="80" s="1"/>
  <c r="GW25" i="80" s="1"/>
  <c r="GX25" i="80" s="1"/>
  <c r="GY25" i="80" s="1"/>
  <c r="GZ25" i="80" s="1"/>
  <c r="HA25" i="80" s="1"/>
  <c r="HB25" i="80" s="1"/>
  <c r="HC25" i="80" s="1"/>
  <c r="HD25" i="80" s="1"/>
  <c r="HE25" i="80" s="1"/>
  <c r="HF25" i="80" s="1"/>
  <c r="HG25" i="80" s="1"/>
  <c r="HH25" i="80" s="1"/>
  <c r="HI25" i="80" s="1"/>
  <c r="O20" i="78"/>
  <c r="O9" i="78"/>
  <c r="X26" i="78"/>
  <c r="Y26" i="78" s="1"/>
  <c r="Z26" i="78" s="1"/>
  <c r="AA26" i="78" s="1"/>
  <c r="AB26" i="78" s="1"/>
  <c r="AC26" i="78" s="1"/>
  <c r="AD26" i="78" s="1"/>
  <c r="AE26" i="78" s="1"/>
  <c r="AF26" i="78" s="1"/>
  <c r="AG26" i="78" s="1"/>
  <c r="AH26" i="78" s="1"/>
  <c r="AI26" i="78" s="1"/>
  <c r="AJ26" i="78" s="1"/>
  <c r="AK26" i="78" s="1"/>
  <c r="AL26" i="78" s="1"/>
  <c r="AM26" i="78" s="1"/>
  <c r="AN26" i="78" s="1"/>
  <c r="AO26" i="78" s="1"/>
  <c r="AP26" i="78" s="1"/>
  <c r="AQ26" i="78" s="1"/>
  <c r="AR26" i="78" s="1"/>
  <c r="AS26" i="78" s="1"/>
  <c r="AT26" i="78" s="1"/>
  <c r="AU26" i="78" s="1"/>
  <c r="AV26" i="78" s="1"/>
  <c r="AW26" i="78" s="1"/>
  <c r="AX26" i="78" s="1"/>
  <c r="AY26" i="78" s="1"/>
  <c r="AZ26" i="78" s="1"/>
  <c r="BA26" i="78" s="1"/>
  <c r="BB26" i="78" s="1"/>
  <c r="BC26" i="78" s="1"/>
  <c r="BD26" i="78" s="1"/>
  <c r="BE26" i="78" s="1"/>
  <c r="BF26" i="78" s="1"/>
  <c r="BG26" i="78" s="1"/>
  <c r="BH26" i="78" s="1"/>
  <c r="BI26" i="78" s="1"/>
  <c r="BJ26" i="78" s="1"/>
  <c r="BK26" i="78" s="1"/>
  <c r="BL26" i="78" s="1"/>
  <c r="BM26" i="78" s="1"/>
  <c r="BN26" i="78" s="1"/>
  <c r="BO26" i="78" s="1"/>
  <c r="BP26" i="78" s="1"/>
  <c r="BQ26" i="78" s="1"/>
  <c r="BR26" i="78" s="1"/>
  <c r="BS26" i="78" s="1"/>
  <c r="BT26" i="78" s="1"/>
  <c r="BU26" i="78" s="1"/>
  <c r="BV26" i="78" s="1"/>
  <c r="BW26" i="78" s="1"/>
  <c r="BX26" i="78" s="1"/>
  <c r="BY26" i="78" s="1"/>
  <c r="BZ26" i="78" s="1"/>
  <c r="CA26" i="78" s="1"/>
  <c r="CB26" i="78" s="1"/>
  <c r="CC26" i="78" s="1"/>
  <c r="CD26" i="78" s="1"/>
  <c r="CE26" i="78" s="1"/>
  <c r="CF26" i="78" s="1"/>
  <c r="CG26" i="78" s="1"/>
  <c r="CH26" i="78" s="1"/>
  <c r="CI26" i="78" s="1"/>
  <c r="CJ26" i="78" s="1"/>
  <c r="CK26" i="78" s="1"/>
  <c r="CL26" i="78" s="1"/>
  <c r="CM26" i="78" s="1"/>
  <c r="CN26" i="78" s="1"/>
  <c r="CO26" i="78" s="1"/>
  <c r="CP26" i="78" s="1"/>
  <c r="CQ26" i="78" s="1"/>
  <c r="CR26" i="78" s="1"/>
  <c r="CS26" i="78" s="1"/>
  <c r="CT26" i="78" s="1"/>
  <c r="CU26" i="78" s="1"/>
  <c r="CV26" i="78" s="1"/>
  <c r="CW26" i="78" s="1"/>
  <c r="CX26" i="78" s="1"/>
  <c r="CY26" i="78" s="1"/>
  <c r="CZ26" i="78" s="1"/>
  <c r="DA26" i="78" s="1"/>
  <c r="DB26" i="78" s="1"/>
  <c r="DC26" i="78" s="1"/>
  <c r="DD26" i="78" s="1"/>
  <c r="DE26" i="78" s="1"/>
  <c r="DF26" i="78" s="1"/>
  <c r="DG26" i="78" s="1"/>
  <c r="DH26" i="78" s="1"/>
  <c r="DI26" i="78" s="1"/>
  <c r="DJ26" i="78" s="1"/>
  <c r="DK26" i="78" s="1"/>
  <c r="DL26" i="78" s="1"/>
  <c r="DM26" i="78" s="1"/>
  <c r="DN26" i="78" s="1"/>
  <c r="DO26" i="78" s="1"/>
  <c r="DP26" i="78" s="1"/>
  <c r="DQ26" i="78" s="1"/>
  <c r="DR26" i="78" s="1"/>
  <c r="DS26" i="78" s="1"/>
  <c r="DT26" i="78" s="1"/>
  <c r="DU26" i="78" s="1"/>
  <c r="DV26" i="78" s="1"/>
  <c r="DW26" i="78" s="1"/>
  <c r="DX26" i="78" s="1"/>
  <c r="DY26" i="78" s="1"/>
  <c r="DZ26" i="78" s="1"/>
  <c r="EA26" i="78" s="1"/>
  <c r="EB26" i="78" s="1"/>
  <c r="EC26" i="78" s="1"/>
  <c r="ED26" i="78" s="1"/>
  <c r="EE26" i="78" s="1"/>
  <c r="EF26" i="78" s="1"/>
  <c r="EG26" i="78" s="1"/>
  <c r="EH26" i="78" s="1"/>
  <c r="EI26" i="78" s="1"/>
  <c r="EJ26" i="78" s="1"/>
  <c r="EK26" i="78" s="1"/>
  <c r="EL26" i="78" s="1"/>
  <c r="EM26" i="78" s="1"/>
  <c r="EN26" i="78" s="1"/>
  <c r="EO26" i="78" s="1"/>
  <c r="EP26" i="78" s="1"/>
  <c r="EQ26" i="78" s="1"/>
  <c r="ER26" i="78" s="1"/>
  <c r="ES26" i="78" s="1"/>
  <c r="ET26" i="78" s="1"/>
  <c r="EU26" i="78" s="1"/>
  <c r="EV26" i="78" s="1"/>
  <c r="EW26" i="78" s="1"/>
  <c r="EX26" i="78" s="1"/>
  <c r="EY26" i="78" s="1"/>
  <c r="EZ26" i="78" s="1"/>
  <c r="FA26" i="78" s="1"/>
  <c r="FB26" i="78" s="1"/>
  <c r="FC26" i="78" s="1"/>
  <c r="FD26" i="78" s="1"/>
  <c r="FE26" i="78" s="1"/>
  <c r="FF26" i="78" s="1"/>
  <c r="FG26" i="78" s="1"/>
  <c r="FH26" i="78" s="1"/>
  <c r="FI26" i="78" s="1"/>
  <c r="FJ26" i="78" s="1"/>
  <c r="FK26" i="78" s="1"/>
  <c r="FL26" i="78" s="1"/>
  <c r="FM26" i="78" s="1"/>
  <c r="FN26" i="78" s="1"/>
  <c r="FO26" i="78" s="1"/>
  <c r="FP26" i="78" s="1"/>
  <c r="FQ26" i="78" s="1"/>
  <c r="FR26" i="78" s="1"/>
  <c r="FS26" i="78" s="1"/>
  <c r="FT26" i="78" s="1"/>
  <c r="FU26" i="78" s="1"/>
  <c r="FV26" i="78" s="1"/>
  <c r="FW26" i="78" s="1"/>
  <c r="FX26" i="78" s="1"/>
  <c r="FY26" i="78" s="1"/>
  <c r="FZ26" i="78" s="1"/>
  <c r="GA26" i="78" s="1"/>
  <c r="GB26" i="78" s="1"/>
  <c r="GC26" i="78" s="1"/>
  <c r="GD26" i="78" s="1"/>
  <c r="GE26" i="78" s="1"/>
  <c r="GF26" i="78" s="1"/>
  <c r="GG26" i="78" s="1"/>
  <c r="GH26" i="78" s="1"/>
  <c r="GI26" i="78" s="1"/>
  <c r="GJ26" i="78" s="1"/>
  <c r="GK26" i="78" s="1"/>
  <c r="GL26" i="78" s="1"/>
  <c r="GM26" i="78" s="1"/>
  <c r="GN26" i="78" s="1"/>
  <c r="GO26" i="78" s="1"/>
  <c r="GP26" i="78" s="1"/>
  <c r="GQ26" i="78" s="1"/>
  <c r="GR26" i="78" s="1"/>
  <c r="GS26" i="78" s="1"/>
  <c r="GT26" i="78" s="1"/>
  <c r="GU26" i="78" s="1"/>
  <c r="GV26" i="78" s="1"/>
  <c r="GW26" i="78" s="1"/>
  <c r="GX26" i="78" s="1"/>
  <c r="GY26" i="78" s="1"/>
  <c r="GZ26" i="78" s="1"/>
  <c r="HA26" i="78" s="1"/>
  <c r="HB26" i="78" s="1"/>
  <c r="HC26" i="78" s="1"/>
  <c r="HD26" i="78" s="1"/>
  <c r="HE26" i="78" s="1"/>
  <c r="HF26" i="78" s="1"/>
  <c r="HG26" i="78" s="1"/>
  <c r="HH26" i="78" s="1"/>
  <c r="HI26" i="78" s="1"/>
  <c r="X13" i="78"/>
  <c r="Y13" i="78" s="1"/>
  <c r="Z13" i="78" s="1"/>
  <c r="AA13" i="78" s="1"/>
  <c r="AB13" i="78" s="1"/>
  <c r="AC13" i="78" s="1"/>
  <c r="AD13" i="78" s="1"/>
  <c r="AE13" i="78" s="1"/>
  <c r="AF13" i="78" s="1"/>
  <c r="AG13" i="78" s="1"/>
  <c r="AH13" i="78" s="1"/>
  <c r="AI13" i="78" s="1"/>
  <c r="AJ13" i="78" s="1"/>
  <c r="AK13" i="78" s="1"/>
  <c r="AL13" i="78" s="1"/>
  <c r="AM13" i="78" s="1"/>
  <c r="AN13" i="78" s="1"/>
  <c r="AO13" i="78" s="1"/>
  <c r="AP13" i="78" s="1"/>
  <c r="AQ13" i="78" s="1"/>
  <c r="AR13" i="78" s="1"/>
  <c r="AS13" i="78" s="1"/>
  <c r="AT13" i="78" s="1"/>
  <c r="AU13" i="78" s="1"/>
  <c r="AV13" i="78" s="1"/>
  <c r="AW13" i="78" s="1"/>
  <c r="AX13" i="78" s="1"/>
  <c r="AY13" i="78" s="1"/>
  <c r="AZ13" i="78" s="1"/>
  <c r="BA13" i="78" s="1"/>
  <c r="BB13" i="78" s="1"/>
  <c r="BC13" i="78" s="1"/>
  <c r="BD13" i="78" s="1"/>
  <c r="BE13" i="78" s="1"/>
  <c r="BF13" i="78" s="1"/>
  <c r="BG13" i="78" s="1"/>
  <c r="BH13" i="78" s="1"/>
  <c r="BI13" i="78" s="1"/>
  <c r="BJ13" i="78" s="1"/>
  <c r="BK13" i="78" s="1"/>
  <c r="BL13" i="78" s="1"/>
  <c r="BM13" i="78" s="1"/>
  <c r="BN13" i="78" s="1"/>
  <c r="BO13" i="78" s="1"/>
  <c r="BP13" i="78" s="1"/>
  <c r="BQ13" i="78" s="1"/>
  <c r="BR13" i="78" s="1"/>
  <c r="BS13" i="78" s="1"/>
  <c r="BT13" i="78" s="1"/>
  <c r="BU13" i="78" s="1"/>
  <c r="BV13" i="78" s="1"/>
  <c r="BW13" i="78" s="1"/>
  <c r="BX13" i="78" s="1"/>
  <c r="BY13" i="78" s="1"/>
  <c r="BZ13" i="78" s="1"/>
  <c r="CA13" i="78" s="1"/>
  <c r="CB13" i="78" s="1"/>
  <c r="CC13" i="78" s="1"/>
  <c r="CD13" i="78" s="1"/>
  <c r="CE13" i="78" s="1"/>
  <c r="CF13" i="78" s="1"/>
  <c r="CG13" i="78" s="1"/>
  <c r="CH13" i="78" s="1"/>
  <c r="CI13" i="78" s="1"/>
  <c r="CJ13" i="78" s="1"/>
  <c r="CK13" i="78" s="1"/>
  <c r="CL13" i="78" s="1"/>
  <c r="CM13" i="78" s="1"/>
  <c r="CN13" i="78" s="1"/>
  <c r="CO13" i="78" s="1"/>
  <c r="CP13" i="78" s="1"/>
  <c r="CQ13" i="78" s="1"/>
  <c r="CR13" i="78" s="1"/>
  <c r="CS13" i="78" s="1"/>
  <c r="CT13" i="78" s="1"/>
  <c r="CU13" i="78" s="1"/>
  <c r="CV13" i="78" s="1"/>
  <c r="CW13" i="78" s="1"/>
  <c r="CX13" i="78" s="1"/>
  <c r="CY13" i="78" s="1"/>
  <c r="CZ13" i="78" s="1"/>
  <c r="DA13" i="78" s="1"/>
  <c r="DB13" i="78" s="1"/>
  <c r="DC13" i="78" s="1"/>
  <c r="DD13" i="78" s="1"/>
  <c r="DE13" i="78" s="1"/>
  <c r="DF13" i="78" s="1"/>
  <c r="DG13" i="78" s="1"/>
  <c r="DH13" i="78" s="1"/>
  <c r="DI13" i="78" s="1"/>
  <c r="DJ13" i="78" s="1"/>
  <c r="DK13" i="78" s="1"/>
  <c r="DL13" i="78" s="1"/>
  <c r="DM13" i="78" s="1"/>
  <c r="DN13" i="78" s="1"/>
  <c r="DO13" i="78" s="1"/>
  <c r="DP13" i="78" s="1"/>
  <c r="DQ13" i="78" s="1"/>
  <c r="DR13" i="78" s="1"/>
  <c r="DS13" i="78" s="1"/>
  <c r="DT13" i="78" s="1"/>
  <c r="DU13" i="78" s="1"/>
  <c r="DV13" i="78" s="1"/>
  <c r="DW13" i="78" s="1"/>
  <c r="DX13" i="78" s="1"/>
  <c r="DY13" i="78" s="1"/>
  <c r="DZ13" i="78" s="1"/>
  <c r="EA13" i="78" s="1"/>
  <c r="EB13" i="78" s="1"/>
  <c r="EC13" i="78" s="1"/>
  <c r="ED13" i="78" s="1"/>
  <c r="EE13" i="78" s="1"/>
  <c r="EF13" i="78" s="1"/>
  <c r="EG13" i="78" s="1"/>
  <c r="EH13" i="78" s="1"/>
  <c r="EI13" i="78" s="1"/>
  <c r="EJ13" i="78" s="1"/>
  <c r="EK13" i="78" s="1"/>
  <c r="EL13" i="78" s="1"/>
  <c r="EM13" i="78" s="1"/>
  <c r="EN13" i="78" s="1"/>
  <c r="EO13" i="78" s="1"/>
  <c r="EP13" i="78" s="1"/>
  <c r="EQ13" i="78" s="1"/>
  <c r="ER13" i="78" s="1"/>
  <c r="ES13" i="78" s="1"/>
  <c r="ET13" i="78" s="1"/>
  <c r="EU13" i="78" s="1"/>
  <c r="EV13" i="78" s="1"/>
  <c r="EW13" i="78" s="1"/>
  <c r="EX13" i="78" s="1"/>
  <c r="EY13" i="78" s="1"/>
  <c r="EZ13" i="78" s="1"/>
  <c r="FA13" i="78" s="1"/>
  <c r="FB13" i="78" s="1"/>
  <c r="FC13" i="78" s="1"/>
  <c r="FD13" i="78" s="1"/>
  <c r="FE13" i="78" s="1"/>
  <c r="FF13" i="78" s="1"/>
  <c r="FG13" i="78" s="1"/>
  <c r="FH13" i="78" s="1"/>
  <c r="FI13" i="78" s="1"/>
  <c r="FJ13" i="78" s="1"/>
  <c r="FK13" i="78" s="1"/>
  <c r="FL13" i="78" s="1"/>
  <c r="FM13" i="78" s="1"/>
  <c r="FN13" i="78" s="1"/>
  <c r="FO13" i="78" s="1"/>
  <c r="FP13" i="78" s="1"/>
  <c r="FQ13" i="78" s="1"/>
  <c r="FR13" i="78" s="1"/>
  <c r="FS13" i="78" s="1"/>
  <c r="FT13" i="78" s="1"/>
  <c r="FU13" i="78" s="1"/>
  <c r="FV13" i="78" s="1"/>
  <c r="FW13" i="78" s="1"/>
  <c r="FX13" i="78" s="1"/>
  <c r="FY13" i="78" s="1"/>
  <c r="FZ13" i="78" s="1"/>
  <c r="GA13" i="78" s="1"/>
  <c r="GB13" i="78" s="1"/>
  <c r="GC13" i="78" s="1"/>
  <c r="GD13" i="78" s="1"/>
  <c r="GE13" i="78" s="1"/>
  <c r="GF13" i="78" s="1"/>
  <c r="GG13" i="78" s="1"/>
  <c r="GH13" i="78" s="1"/>
  <c r="GI13" i="78" s="1"/>
  <c r="GJ13" i="78" s="1"/>
  <c r="GK13" i="78" s="1"/>
  <c r="GL13" i="78" s="1"/>
  <c r="GM13" i="78" s="1"/>
  <c r="GN13" i="78" s="1"/>
  <c r="GO13" i="78" s="1"/>
  <c r="GP13" i="78" s="1"/>
  <c r="GQ13" i="78" s="1"/>
  <c r="GR13" i="78" s="1"/>
  <c r="GS13" i="78" s="1"/>
  <c r="GT13" i="78" s="1"/>
  <c r="GU13" i="78" s="1"/>
  <c r="GV13" i="78" s="1"/>
  <c r="GW13" i="78" s="1"/>
  <c r="GX13" i="78" s="1"/>
  <c r="GY13" i="78" s="1"/>
  <c r="GZ13" i="78" s="1"/>
  <c r="HA13" i="78" s="1"/>
  <c r="HB13" i="78" s="1"/>
  <c r="HC13" i="78" s="1"/>
  <c r="HD13" i="78" s="1"/>
  <c r="HE13" i="78" s="1"/>
  <c r="HF13" i="78" s="1"/>
  <c r="HG13" i="78" s="1"/>
  <c r="HH13" i="78" s="1"/>
  <c r="HI13" i="78" s="1"/>
  <c r="O21" i="81" l="1"/>
  <c r="O17" i="78"/>
  <c r="Y10" i="78"/>
  <c r="Z10" i="78" s="1"/>
  <c r="AA10" i="78" s="1"/>
  <c r="O25" i="78"/>
  <c r="O11" i="78"/>
  <c r="O10" i="81"/>
  <c r="O25" i="81"/>
  <c r="O9" i="80"/>
  <c r="O15" i="78"/>
  <c r="O16" i="78"/>
  <c r="X26" i="81"/>
  <c r="Y26" i="81" s="1"/>
  <c r="Z26" i="81" s="1"/>
  <c r="AA26" i="81" s="1"/>
  <c r="AB26" i="81" s="1"/>
  <c r="AC26" i="81" s="1"/>
  <c r="AD26" i="81" s="1"/>
  <c r="AE26" i="81" s="1"/>
  <c r="AF26" i="81" s="1"/>
  <c r="AG26" i="81" s="1"/>
  <c r="AH26" i="81" s="1"/>
  <c r="AI26" i="81" s="1"/>
  <c r="AJ26" i="81" s="1"/>
  <c r="AK26" i="81" s="1"/>
  <c r="AL26" i="81" s="1"/>
  <c r="AM26" i="81" s="1"/>
  <c r="AN26" i="81" s="1"/>
  <c r="AO26" i="81" s="1"/>
  <c r="AP26" i="81" s="1"/>
  <c r="AQ26" i="81" s="1"/>
  <c r="AR26" i="81" s="1"/>
  <c r="AS26" i="81" s="1"/>
  <c r="AT26" i="81" s="1"/>
  <c r="AU26" i="81" s="1"/>
  <c r="AV26" i="81" s="1"/>
  <c r="AW26" i="81" s="1"/>
  <c r="AX26" i="81" s="1"/>
  <c r="AY26" i="81" s="1"/>
  <c r="AZ26" i="81" s="1"/>
  <c r="BA26" i="81" s="1"/>
  <c r="BB26" i="81" s="1"/>
  <c r="BC26" i="81" s="1"/>
  <c r="BD26" i="81" s="1"/>
  <c r="BE26" i="81" s="1"/>
  <c r="BF26" i="81" s="1"/>
  <c r="BG26" i="81" s="1"/>
  <c r="BH26" i="81" s="1"/>
  <c r="BI26" i="81" s="1"/>
  <c r="BJ26" i="81" s="1"/>
  <c r="BK26" i="81" s="1"/>
  <c r="BL26" i="81" s="1"/>
  <c r="BM26" i="81" s="1"/>
  <c r="BN26" i="81" s="1"/>
  <c r="BO26" i="81" s="1"/>
  <c r="BP26" i="81" s="1"/>
  <c r="BQ26" i="81" s="1"/>
  <c r="BR26" i="81" s="1"/>
  <c r="BS26" i="81" s="1"/>
  <c r="BT26" i="81" s="1"/>
  <c r="BU26" i="81" s="1"/>
  <c r="BV26" i="81" s="1"/>
  <c r="BW26" i="81" s="1"/>
  <c r="BX26" i="81" s="1"/>
  <c r="BY26" i="81" s="1"/>
  <c r="BZ26" i="81" s="1"/>
  <c r="CA26" i="81" s="1"/>
  <c r="CB26" i="81" s="1"/>
  <c r="CC26" i="81" s="1"/>
  <c r="CD26" i="81" s="1"/>
  <c r="CE26" i="81" s="1"/>
  <c r="CF26" i="81" s="1"/>
  <c r="CG26" i="81" s="1"/>
  <c r="CH26" i="81" s="1"/>
  <c r="CI26" i="81" s="1"/>
  <c r="CJ26" i="81" s="1"/>
  <c r="CK26" i="81" s="1"/>
  <c r="CL26" i="81" s="1"/>
  <c r="CM26" i="81" s="1"/>
  <c r="CN26" i="81" s="1"/>
  <c r="CO26" i="81" s="1"/>
  <c r="CP26" i="81" s="1"/>
  <c r="CQ26" i="81" s="1"/>
  <c r="CR26" i="81" s="1"/>
  <c r="CS26" i="81" s="1"/>
  <c r="CT26" i="81" s="1"/>
  <c r="CU26" i="81" s="1"/>
  <c r="CV26" i="81" s="1"/>
  <c r="CW26" i="81" s="1"/>
  <c r="CX26" i="81" s="1"/>
  <c r="CY26" i="81" s="1"/>
  <c r="CZ26" i="81" s="1"/>
  <c r="DA26" i="81" s="1"/>
  <c r="DB26" i="81" s="1"/>
  <c r="DC26" i="81" s="1"/>
  <c r="DD26" i="81" s="1"/>
  <c r="DE26" i="81" s="1"/>
  <c r="DF26" i="81" s="1"/>
  <c r="DG26" i="81" s="1"/>
  <c r="DH26" i="81" s="1"/>
  <c r="DI26" i="81" s="1"/>
  <c r="DJ26" i="81" s="1"/>
  <c r="DK26" i="81" s="1"/>
  <c r="DL26" i="81" s="1"/>
  <c r="DM26" i="81" s="1"/>
  <c r="DN26" i="81" s="1"/>
  <c r="DO26" i="81" s="1"/>
  <c r="DP26" i="81" s="1"/>
  <c r="DQ26" i="81" s="1"/>
  <c r="DR26" i="81" s="1"/>
  <c r="DS26" i="81" s="1"/>
  <c r="DT26" i="81" s="1"/>
  <c r="DU26" i="81" s="1"/>
  <c r="DV26" i="81" s="1"/>
  <c r="DW26" i="81" s="1"/>
  <c r="DX26" i="81" s="1"/>
  <c r="DY26" i="81" s="1"/>
  <c r="DZ26" i="81" s="1"/>
  <c r="EA26" i="81" s="1"/>
  <c r="EB26" i="81" s="1"/>
  <c r="EC26" i="81" s="1"/>
  <c r="ED26" i="81" s="1"/>
  <c r="EE26" i="81" s="1"/>
  <c r="EF26" i="81" s="1"/>
  <c r="EG26" i="81" s="1"/>
  <c r="EH26" i="81" s="1"/>
  <c r="EI26" i="81" s="1"/>
  <c r="EJ26" i="81" s="1"/>
  <c r="EK26" i="81" s="1"/>
  <c r="EL26" i="81" s="1"/>
  <c r="EM26" i="81" s="1"/>
  <c r="EN26" i="81" s="1"/>
  <c r="EO26" i="81" s="1"/>
  <c r="EP26" i="81" s="1"/>
  <c r="EQ26" i="81" s="1"/>
  <c r="ER26" i="81" s="1"/>
  <c r="ES26" i="81" s="1"/>
  <c r="ET26" i="81" s="1"/>
  <c r="EU26" i="81" s="1"/>
  <c r="EV26" i="81" s="1"/>
  <c r="EW26" i="81" s="1"/>
  <c r="EX26" i="81" s="1"/>
  <c r="EY26" i="81" s="1"/>
  <c r="EZ26" i="81" s="1"/>
  <c r="FA26" i="81" s="1"/>
  <c r="FB26" i="81" s="1"/>
  <c r="FC26" i="81" s="1"/>
  <c r="FD26" i="81" s="1"/>
  <c r="FE26" i="81" s="1"/>
  <c r="FF26" i="81" s="1"/>
  <c r="FG26" i="81" s="1"/>
  <c r="FH26" i="81" s="1"/>
  <c r="FI26" i="81" s="1"/>
  <c r="FJ26" i="81" s="1"/>
  <c r="FK26" i="81" s="1"/>
  <c r="FL26" i="81" s="1"/>
  <c r="FM26" i="81" s="1"/>
  <c r="FN26" i="81" s="1"/>
  <c r="FO26" i="81" s="1"/>
  <c r="FP26" i="81" s="1"/>
  <c r="FQ26" i="81" s="1"/>
  <c r="FR26" i="81" s="1"/>
  <c r="FS26" i="81" s="1"/>
  <c r="FT26" i="81" s="1"/>
  <c r="FU26" i="81" s="1"/>
  <c r="FV26" i="81" s="1"/>
  <c r="FW26" i="81" s="1"/>
  <c r="FX26" i="81" s="1"/>
  <c r="FY26" i="81" s="1"/>
  <c r="FZ26" i="81" s="1"/>
  <c r="GA26" i="81" s="1"/>
  <c r="GB26" i="81" s="1"/>
  <c r="GC26" i="81" s="1"/>
  <c r="GD26" i="81" s="1"/>
  <c r="GE26" i="81" s="1"/>
  <c r="GF26" i="81" s="1"/>
  <c r="GG26" i="81" s="1"/>
  <c r="GH26" i="81" s="1"/>
  <c r="GI26" i="81" s="1"/>
  <c r="GJ26" i="81" s="1"/>
  <c r="GK26" i="81" s="1"/>
  <c r="GL26" i="81" s="1"/>
  <c r="GM26" i="81" s="1"/>
  <c r="GN26" i="81" s="1"/>
  <c r="GO26" i="81" s="1"/>
  <c r="GP26" i="81" s="1"/>
  <c r="GQ26" i="81" s="1"/>
  <c r="GR26" i="81" s="1"/>
  <c r="GS26" i="81" s="1"/>
  <c r="GT26" i="81" s="1"/>
  <c r="GU26" i="81" s="1"/>
  <c r="GV26" i="81" s="1"/>
  <c r="GW26" i="81" s="1"/>
  <c r="GX26" i="81" s="1"/>
  <c r="GY26" i="81" s="1"/>
  <c r="GZ26" i="81" s="1"/>
  <c r="HA26" i="81" s="1"/>
  <c r="HB26" i="81" s="1"/>
  <c r="HC26" i="81" s="1"/>
  <c r="HD26" i="81" s="1"/>
  <c r="HE26" i="81" s="1"/>
  <c r="HF26" i="81" s="1"/>
  <c r="HG26" i="81" s="1"/>
  <c r="HH26" i="81" s="1"/>
  <c r="HI26" i="81" s="1"/>
  <c r="X12" i="78"/>
  <c r="X13" i="81"/>
  <c r="Y13" i="81" s="1"/>
  <c r="Z13" i="81" s="1"/>
  <c r="AA13" i="81" s="1"/>
  <c r="AB13" i="81" s="1"/>
  <c r="AC13" i="81" s="1"/>
  <c r="AD13" i="81" s="1"/>
  <c r="AE13" i="81" s="1"/>
  <c r="AF13" i="81" s="1"/>
  <c r="AG13" i="81" s="1"/>
  <c r="AH13" i="81" s="1"/>
  <c r="AI13" i="81" s="1"/>
  <c r="AJ13" i="81" s="1"/>
  <c r="AK13" i="81" s="1"/>
  <c r="AL13" i="81" s="1"/>
  <c r="AM13" i="81" s="1"/>
  <c r="AN13" i="81" s="1"/>
  <c r="AO13" i="81" s="1"/>
  <c r="AP13" i="81" s="1"/>
  <c r="AQ13" i="81" s="1"/>
  <c r="AR13" i="81" s="1"/>
  <c r="AS13" i="81" s="1"/>
  <c r="AT13" i="81" s="1"/>
  <c r="AU13" i="81" s="1"/>
  <c r="AV13" i="81" s="1"/>
  <c r="AW13" i="81" s="1"/>
  <c r="AX13" i="81" s="1"/>
  <c r="AY13" i="81" s="1"/>
  <c r="AZ13" i="81" s="1"/>
  <c r="BA13" i="81" s="1"/>
  <c r="BB13" i="81" s="1"/>
  <c r="BC13" i="81" s="1"/>
  <c r="BD13" i="81" s="1"/>
  <c r="BE13" i="81" s="1"/>
  <c r="BF13" i="81" s="1"/>
  <c r="BG13" i="81" s="1"/>
  <c r="BH13" i="81" s="1"/>
  <c r="BI13" i="81" s="1"/>
  <c r="BJ13" i="81" s="1"/>
  <c r="BK13" i="81" s="1"/>
  <c r="BL13" i="81" s="1"/>
  <c r="BM13" i="81" s="1"/>
  <c r="BN13" i="81" s="1"/>
  <c r="BO13" i="81" s="1"/>
  <c r="BP13" i="81" s="1"/>
  <c r="BQ13" i="81" s="1"/>
  <c r="BR13" i="81" s="1"/>
  <c r="BS13" i="81" s="1"/>
  <c r="BT13" i="81" s="1"/>
  <c r="BU13" i="81" s="1"/>
  <c r="BV13" i="81" s="1"/>
  <c r="BW13" i="81" s="1"/>
  <c r="BX13" i="81" s="1"/>
  <c r="BY13" i="81" s="1"/>
  <c r="BZ13" i="81" s="1"/>
  <c r="CA13" i="81" s="1"/>
  <c r="CB13" i="81" s="1"/>
  <c r="CC13" i="81" s="1"/>
  <c r="CD13" i="81" s="1"/>
  <c r="CE13" i="81" s="1"/>
  <c r="CF13" i="81" s="1"/>
  <c r="CG13" i="81" s="1"/>
  <c r="CH13" i="81" s="1"/>
  <c r="CI13" i="81" s="1"/>
  <c r="CJ13" i="81" s="1"/>
  <c r="CK13" i="81" s="1"/>
  <c r="CL13" i="81" s="1"/>
  <c r="CM13" i="81" s="1"/>
  <c r="CN13" i="81" s="1"/>
  <c r="CO13" i="81" s="1"/>
  <c r="CP13" i="81" s="1"/>
  <c r="CQ13" i="81" s="1"/>
  <c r="CR13" i="81" s="1"/>
  <c r="CS13" i="81" s="1"/>
  <c r="CT13" i="81" s="1"/>
  <c r="CU13" i="81" s="1"/>
  <c r="CV13" i="81" s="1"/>
  <c r="CW13" i="81" s="1"/>
  <c r="CX13" i="81" s="1"/>
  <c r="CY13" i="81" s="1"/>
  <c r="CZ13" i="81" s="1"/>
  <c r="DA13" i="81" s="1"/>
  <c r="DB13" i="81" s="1"/>
  <c r="DC13" i="81" s="1"/>
  <c r="DD13" i="81" s="1"/>
  <c r="DE13" i="81" s="1"/>
  <c r="DF13" i="81" s="1"/>
  <c r="DG13" i="81" s="1"/>
  <c r="DH13" i="81" s="1"/>
  <c r="DI13" i="81" s="1"/>
  <c r="DJ13" i="81" s="1"/>
  <c r="DK13" i="81" s="1"/>
  <c r="DL13" i="81" s="1"/>
  <c r="DM13" i="81" s="1"/>
  <c r="DN13" i="81" s="1"/>
  <c r="DO13" i="81" s="1"/>
  <c r="DP13" i="81" s="1"/>
  <c r="DQ13" i="81" s="1"/>
  <c r="DR13" i="81" s="1"/>
  <c r="DS13" i="81" s="1"/>
  <c r="DT13" i="81" s="1"/>
  <c r="DU13" i="81" s="1"/>
  <c r="DV13" i="81" s="1"/>
  <c r="DW13" i="81" s="1"/>
  <c r="DX13" i="81" s="1"/>
  <c r="DY13" i="81" s="1"/>
  <c r="DZ13" i="81" s="1"/>
  <c r="EA13" i="81" s="1"/>
  <c r="EB13" i="81" s="1"/>
  <c r="EC13" i="81" s="1"/>
  <c r="ED13" i="81" s="1"/>
  <c r="EE13" i="81" s="1"/>
  <c r="EF13" i="81" s="1"/>
  <c r="EG13" i="81" s="1"/>
  <c r="EH13" i="81" s="1"/>
  <c r="EI13" i="81" s="1"/>
  <c r="EJ13" i="81" s="1"/>
  <c r="EK13" i="81" s="1"/>
  <c r="EL13" i="81" s="1"/>
  <c r="EM13" i="81" s="1"/>
  <c r="EN13" i="81" s="1"/>
  <c r="EO13" i="81" s="1"/>
  <c r="EP13" i="81" s="1"/>
  <c r="EQ13" i="81" s="1"/>
  <c r="ER13" i="81" s="1"/>
  <c r="ES13" i="81" s="1"/>
  <c r="ET13" i="81" s="1"/>
  <c r="EU13" i="81" s="1"/>
  <c r="EV13" i="81" s="1"/>
  <c r="EW13" i="81" s="1"/>
  <c r="EX13" i="81" s="1"/>
  <c r="EY13" i="81" s="1"/>
  <c r="EZ13" i="81" s="1"/>
  <c r="FA13" i="81" s="1"/>
  <c r="FB13" i="81" s="1"/>
  <c r="FC13" i="81" s="1"/>
  <c r="FD13" i="81" s="1"/>
  <c r="FE13" i="81" s="1"/>
  <c r="FF13" i="81" s="1"/>
  <c r="FG13" i="81" s="1"/>
  <c r="FH13" i="81" s="1"/>
  <c r="FI13" i="81" s="1"/>
  <c r="FJ13" i="81" s="1"/>
  <c r="FK13" i="81" s="1"/>
  <c r="FL13" i="81" s="1"/>
  <c r="FM13" i="81" s="1"/>
  <c r="FN13" i="81" s="1"/>
  <c r="FO13" i="81" s="1"/>
  <c r="FP13" i="81" s="1"/>
  <c r="FQ13" i="81" s="1"/>
  <c r="FR13" i="81" s="1"/>
  <c r="FS13" i="81" s="1"/>
  <c r="FT13" i="81" s="1"/>
  <c r="FU13" i="81" s="1"/>
  <c r="FV13" i="81" s="1"/>
  <c r="FW13" i="81" s="1"/>
  <c r="FX13" i="81" s="1"/>
  <c r="FY13" i="81" s="1"/>
  <c r="FZ13" i="81" s="1"/>
  <c r="GA13" i="81" s="1"/>
  <c r="GB13" i="81" s="1"/>
  <c r="GC13" i="81" s="1"/>
  <c r="GD13" i="81" s="1"/>
  <c r="GE13" i="81" s="1"/>
  <c r="GF13" i="81" s="1"/>
  <c r="GG13" i="81" s="1"/>
  <c r="GH13" i="81" s="1"/>
  <c r="GI13" i="81" s="1"/>
  <c r="GJ13" i="81" s="1"/>
  <c r="GK13" i="81" s="1"/>
  <c r="GL13" i="81" s="1"/>
  <c r="GM13" i="81" s="1"/>
  <c r="GN13" i="81" s="1"/>
  <c r="GO13" i="81" s="1"/>
  <c r="GP13" i="81" s="1"/>
  <c r="GQ13" i="81" s="1"/>
  <c r="GR13" i="81" s="1"/>
  <c r="GS13" i="81" s="1"/>
  <c r="GT13" i="81" s="1"/>
  <c r="GU13" i="81" s="1"/>
  <c r="GV13" i="81" s="1"/>
  <c r="GW13" i="81" s="1"/>
  <c r="GX13" i="81" s="1"/>
  <c r="GY13" i="81" s="1"/>
  <c r="GZ13" i="81" s="1"/>
  <c r="HA13" i="81" s="1"/>
  <c r="HB13" i="81" s="1"/>
  <c r="HC13" i="81" s="1"/>
  <c r="HD13" i="81" s="1"/>
  <c r="HE13" i="81" s="1"/>
  <c r="HF13" i="81" s="1"/>
  <c r="HG13" i="81" s="1"/>
  <c r="HH13" i="81" s="1"/>
  <c r="HI13" i="81" s="1"/>
  <c r="O19" i="80"/>
  <c r="X22" i="78"/>
  <c r="Y22" i="78" s="1"/>
  <c r="Z22" i="78" s="1"/>
  <c r="AA22" i="78" s="1"/>
  <c r="AB22" i="78" s="1"/>
  <c r="AC22" i="78" s="1"/>
  <c r="AD22" i="78" s="1"/>
  <c r="AE22" i="78" s="1"/>
  <c r="AF22" i="78" s="1"/>
  <c r="AG22" i="78" s="1"/>
  <c r="AH22" i="78" s="1"/>
  <c r="AI22" i="78" s="1"/>
  <c r="AJ22" i="78" s="1"/>
  <c r="AK22" i="78" s="1"/>
  <c r="AL22" i="78" s="1"/>
  <c r="AM22" i="78" s="1"/>
  <c r="AN22" i="78" s="1"/>
  <c r="AO22" i="78" s="1"/>
  <c r="AP22" i="78" s="1"/>
  <c r="AQ22" i="78" s="1"/>
  <c r="AR22" i="78" s="1"/>
  <c r="AS22" i="78" s="1"/>
  <c r="AT22" i="78" s="1"/>
  <c r="AU22" i="78" s="1"/>
  <c r="AV22" i="78" s="1"/>
  <c r="AW22" i="78" s="1"/>
  <c r="AX22" i="78" s="1"/>
  <c r="AY22" i="78" s="1"/>
  <c r="AZ22" i="78" s="1"/>
  <c r="BA22" i="78" s="1"/>
  <c r="BB22" i="78" s="1"/>
  <c r="BC22" i="78" s="1"/>
  <c r="BD22" i="78" s="1"/>
  <c r="BE22" i="78" s="1"/>
  <c r="BF22" i="78" s="1"/>
  <c r="BG22" i="78" s="1"/>
  <c r="BH22" i="78" s="1"/>
  <c r="BI22" i="78" s="1"/>
  <c r="BJ22" i="78" s="1"/>
  <c r="BK22" i="78" s="1"/>
  <c r="BL22" i="78" s="1"/>
  <c r="BM22" i="78" s="1"/>
  <c r="BN22" i="78" s="1"/>
  <c r="BO22" i="78" s="1"/>
  <c r="BP22" i="78" s="1"/>
  <c r="BQ22" i="78" s="1"/>
  <c r="BR22" i="78" s="1"/>
  <c r="BS22" i="78" s="1"/>
  <c r="BT22" i="78" s="1"/>
  <c r="BU22" i="78" s="1"/>
  <c r="BV22" i="78" s="1"/>
  <c r="BW22" i="78" s="1"/>
  <c r="BX22" i="78" s="1"/>
  <c r="BY22" i="78" s="1"/>
  <c r="BZ22" i="78" s="1"/>
  <c r="CA22" i="78" s="1"/>
  <c r="CB22" i="78" s="1"/>
  <c r="CC22" i="78" s="1"/>
  <c r="CD22" i="78" s="1"/>
  <c r="CE22" i="78" s="1"/>
  <c r="CF22" i="78" s="1"/>
  <c r="CG22" i="78" s="1"/>
  <c r="CH22" i="78" s="1"/>
  <c r="CI22" i="78" s="1"/>
  <c r="CJ22" i="78" s="1"/>
  <c r="CK22" i="78" s="1"/>
  <c r="CL22" i="78" s="1"/>
  <c r="CM22" i="78" s="1"/>
  <c r="CN22" i="78" s="1"/>
  <c r="CO22" i="78" s="1"/>
  <c r="CP22" i="78" s="1"/>
  <c r="CQ22" i="78" s="1"/>
  <c r="CR22" i="78" s="1"/>
  <c r="CS22" i="78" s="1"/>
  <c r="CT22" i="78" s="1"/>
  <c r="CU22" i="78" s="1"/>
  <c r="CV22" i="78" s="1"/>
  <c r="CW22" i="78" s="1"/>
  <c r="CX22" i="78" s="1"/>
  <c r="CY22" i="78" s="1"/>
  <c r="CZ22" i="78" s="1"/>
  <c r="DA22" i="78" s="1"/>
  <c r="DB22" i="78" s="1"/>
  <c r="DC22" i="78" s="1"/>
  <c r="DD22" i="78" s="1"/>
  <c r="DE22" i="78" s="1"/>
  <c r="DF22" i="78" s="1"/>
  <c r="DG22" i="78" s="1"/>
  <c r="DH22" i="78" s="1"/>
  <c r="DI22" i="78" s="1"/>
  <c r="DJ22" i="78" s="1"/>
  <c r="DK22" i="78" s="1"/>
  <c r="DL22" i="78" s="1"/>
  <c r="DM22" i="78" s="1"/>
  <c r="DN22" i="78" s="1"/>
  <c r="DO22" i="78" s="1"/>
  <c r="DP22" i="78" s="1"/>
  <c r="DQ22" i="78" s="1"/>
  <c r="DR22" i="78" s="1"/>
  <c r="DS22" i="78" s="1"/>
  <c r="DT22" i="78" s="1"/>
  <c r="DU22" i="78" s="1"/>
  <c r="DV22" i="78" s="1"/>
  <c r="DW22" i="78" s="1"/>
  <c r="DX22" i="78" s="1"/>
  <c r="DY22" i="78" s="1"/>
  <c r="DZ22" i="78" s="1"/>
  <c r="EA22" i="78" s="1"/>
  <c r="EB22" i="78" s="1"/>
  <c r="EC22" i="78" s="1"/>
  <c r="ED22" i="78" s="1"/>
  <c r="EE22" i="78" s="1"/>
  <c r="EF22" i="78" s="1"/>
  <c r="EG22" i="78" s="1"/>
  <c r="EH22" i="78" s="1"/>
  <c r="EI22" i="78" s="1"/>
  <c r="EJ22" i="78" s="1"/>
  <c r="EK22" i="78" s="1"/>
  <c r="EL22" i="78" s="1"/>
  <c r="EM22" i="78" s="1"/>
  <c r="EN22" i="78" s="1"/>
  <c r="EO22" i="78" s="1"/>
  <c r="EP22" i="78" s="1"/>
  <c r="EQ22" i="78" s="1"/>
  <c r="ER22" i="78" s="1"/>
  <c r="ES22" i="78" s="1"/>
  <c r="ET22" i="78" s="1"/>
  <c r="EU22" i="78" s="1"/>
  <c r="EV22" i="78" s="1"/>
  <c r="EW22" i="78" s="1"/>
  <c r="EX22" i="78" s="1"/>
  <c r="EY22" i="78" s="1"/>
  <c r="EZ22" i="78" s="1"/>
  <c r="FA22" i="78" s="1"/>
  <c r="FB22" i="78" s="1"/>
  <c r="FC22" i="78" s="1"/>
  <c r="FD22" i="78" s="1"/>
  <c r="FE22" i="78" s="1"/>
  <c r="FF22" i="78" s="1"/>
  <c r="FG22" i="78" s="1"/>
  <c r="FH22" i="78" s="1"/>
  <c r="FI22" i="78" s="1"/>
  <c r="FJ22" i="78" s="1"/>
  <c r="FK22" i="78" s="1"/>
  <c r="FL22" i="78" s="1"/>
  <c r="FM22" i="78" s="1"/>
  <c r="FN22" i="78" s="1"/>
  <c r="FO22" i="78" s="1"/>
  <c r="FP22" i="78" s="1"/>
  <c r="FQ22" i="78" s="1"/>
  <c r="FR22" i="78" s="1"/>
  <c r="FS22" i="78" s="1"/>
  <c r="FT22" i="78" s="1"/>
  <c r="FU22" i="78" s="1"/>
  <c r="FV22" i="78" s="1"/>
  <c r="FW22" i="78" s="1"/>
  <c r="FX22" i="78" s="1"/>
  <c r="FY22" i="78" s="1"/>
  <c r="FZ22" i="78" s="1"/>
  <c r="GA22" i="78" s="1"/>
  <c r="GB22" i="78" s="1"/>
  <c r="GC22" i="78" s="1"/>
  <c r="GD22" i="78" s="1"/>
  <c r="GE22" i="78" s="1"/>
  <c r="GF22" i="78" s="1"/>
  <c r="GG22" i="78" s="1"/>
  <c r="GH22" i="78" s="1"/>
  <c r="GI22" i="78" s="1"/>
  <c r="GJ22" i="78" s="1"/>
  <c r="GK22" i="78" s="1"/>
  <c r="GL22" i="78" s="1"/>
  <c r="GM22" i="78" s="1"/>
  <c r="GN22" i="78" s="1"/>
  <c r="GO22" i="78" s="1"/>
  <c r="GP22" i="78" s="1"/>
  <c r="GQ22" i="78" s="1"/>
  <c r="GR22" i="78" s="1"/>
  <c r="GS22" i="78" s="1"/>
  <c r="GT22" i="78" s="1"/>
  <c r="GU22" i="78" s="1"/>
  <c r="GV22" i="78" s="1"/>
  <c r="GW22" i="78" s="1"/>
  <c r="GX22" i="78" s="1"/>
  <c r="GY22" i="78" s="1"/>
  <c r="GZ22" i="78" s="1"/>
  <c r="HA22" i="78" s="1"/>
  <c r="HB22" i="78" s="1"/>
  <c r="HC22" i="78" s="1"/>
  <c r="HD22" i="78" s="1"/>
  <c r="HE22" i="78" s="1"/>
  <c r="HF22" i="78" s="1"/>
  <c r="HG22" i="78" s="1"/>
  <c r="HH22" i="78" s="1"/>
  <c r="HI22" i="78" s="1"/>
  <c r="O18" i="80"/>
  <c r="X24" i="78"/>
  <c r="Y24" i="78" s="1"/>
  <c r="Z24" i="78" s="1"/>
  <c r="AA24" i="78" s="1"/>
  <c r="AB24" i="78" s="1"/>
  <c r="AC24" i="78" s="1"/>
  <c r="AD24" i="78" s="1"/>
  <c r="AE24" i="78" s="1"/>
  <c r="AF24" i="78" s="1"/>
  <c r="AG24" i="78" s="1"/>
  <c r="AH24" i="78" s="1"/>
  <c r="AI24" i="78" s="1"/>
  <c r="AJ24" i="78" s="1"/>
  <c r="AK24" i="78" s="1"/>
  <c r="AL24" i="78" s="1"/>
  <c r="AM24" i="78" s="1"/>
  <c r="AN24" i="78" s="1"/>
  <c r="AO24" i="78" s="1"/>
  <c r="AP24" i="78" s="1"/>
  <c r="AQ24" i="78" s="1"/>
  <c r="AR24" i="78" s="1"/>
  <c r="AS24" i="78" s="1"/>
  <c r="AT24" i="78" s="1"/>
  <c r="AU24" i="78" s="1"/>
  <c r="AV24" i="78" s="1"/>
  <c r="AW24" i="78" s="1"/>
  <c r="AX24" i="78" s="1"/>
  <c r="AY24" i="78" s="1"/>
  <c r="AZ24" i="78" s="1"/>
  <c r="BA24" i="78" s="1"/>
  <c r="BB24" i="78" s="1"/>
  <c r="BC24" i="78" s="1"/>
  <c r="BD24" i="78" s="1"/>
  <c r="BE24" i="78" s="1"/>
  <c r="BF24" i="78" s="1"/>
  <c r="BG24" i="78" s="1"/>
  <c r="BH24" i="78" s="1"/>
  <c r="BI24" i="78" s="1"/>
  <c r="BJ24" i="78" s="1"/>
  <c r="BK24" i="78" s="1"/>
  <c r="BL24" i="78" s="1"/>
  <c r="BM24" i="78" s="1"/>
  <c r="BN24" i="78" s="1"/>
  <c r="BO24" i="78" s="1"/>
  <c r="BP24" i="78" s="1"/>
  <c r="BQ24" i="78" s="1"/>
  <c r="BR24" i="78" s="1"/>
  <c r="BS24" i="78" s="1"/>
  <c r="BT24" i="78" s="1"/>
  <c r="BU24" i="78" s="1"/>
  <c r="BV24" i="78" s="1"/>
  <c r="BW24" i="78" s="1"/>
  <c r="BX24" i="78" s="1"/>
  <c r="BY24" i="78" s="1"/>
  <c r="BZ24" i="78" s="1"/>
  <c r="CA24" i="78" s="1"/>
  <c r="CB24" i="78" s="1"/>
  <c r="CC24" i="78" s="1"/>
  <c r="CD24" i="78" s="1"/>
  <c r="CE24" i="78" s="1"/>
  <c r="CF24" i="78" s="1"/>
  <c r="CG24" i="78" s="1"/>
  <c r="CH24" i="78" s="1"/>
  <c r="CI24" i="78" s="1"/>
  <c r="CJ24" i="78" s="1"/>
  <c r="CK24" i="78" s="1"/>
  <c r="CL24" i="78" s="1"/>
  <c r="CM24" i="78" s="1"/>
  <c r="CN24" i="78" s="1"/>
  <c r="CO24" i="78" s="1"/>
  <c r="CP24" i="78" s="1"/>
  <c r="CQ24" i="78" s="1"/>
  <c r="CR24" i="78" s="1"/>
  <c r="CS24" i="78" s="1"/>
  <c r="CT24" i="78" s="1"/>
  <c r="CU24" i="78" s="1"/>
  <c r="CV24" i="78" s="1"/>
  <c r="CW24" i="78" s="1"/>
  <c r="CX24" i="78" s="1"/>
  <c r="CY24" i="78" s="1"/>
  <c r="CZ24" i="78" s="1"/>
  <c r="DA24" i="78" s="1"/>
  <c r="DB24" i="78" s="1"/>
  <c r="DC24" i="78" s="1"/>
  <c r="DD24" i="78" s="1"/>
  <c r="DE24" i="78" s="1"/>
  <c r="DF24" i="78" s="1"/>
  <c r="DG24" i="78" s="1"/>
  <c r="DH24" i="78" s="1"/>
  <c r="DI24" i="78" s="1"/>
  <c r="DJ24" i="78" s="1"/>
  <c r="DK24" i="78" s="1"/>
  <c r="DL24" i="78" s="1"/>
  <c r="DM24" i="78" s="1"/>
  <c r="DN24" i="78" s="1"/>
  <c r="DO24" i="78" s="1"/>
  <c r="DP24" i="78" s="1"/>
  <c r="DQ24" i="78" s="1"/>
  <c r="DR24" i="78" s="1"/>
  <c r="DS24" i="78" s="1"/>
  <c r="DT24" i="78" s="1"/>
  <c r="DU24" i="78" s="1"/>
  <c r="DV24" i="78" s="1"/>
  <c r="DW24" i="78" s="1"/>
  <c r="DX24" i="78" s="1"/>
  <c r="DY24" i="78" s="1"/>
  <c r="DZ24" i="78" s="1"/>
  <c r="EA24" i="78" s="1"/>
  <c r="EB24" i="78" s="1"/>
  <c r="EC24" i="78" s="1"/>
  <c r="ED24" i="78" s="1"/>
  <c r="EE24" i="78" s="1"/>
  <c r="EF24" i="78" s="1"/>
  <c r="EG24" i="78" s="1"/>
  <c r="EH24" i="78" s="1"/>
  <c r="EI24" i="78" s="1"/>
  <c r="EJ24" i="78" s="1"/>
  <c r="EK24" i="78" s="1"/>
  <c r="EL24" i="78" s="1"/>
  <c r="EM24" i="78" s="1"/>
  <c r="EN24" i="78" s="1"/>
  <c r="EO24" i="78" s="1"/>
  <c r="EP24" i="78" s="1"/>
  <c r="EQ24" i="78" s="1"/>
  <c r="ER24" i="78" s="1"/>
  <c r="ES24" i="78" s="1"/>
  <c r="ET24" i="78" s="1"/>
  <c r="EU24" i="78" s="1"/>
  <c r="EV24" i="78" s="1"/>
  <c r="EW24" i="78" s="1"/>
  <c r="EX24" i="78" s="1"/>
  <c r="EY24" i="78" s="1"/>
  <c r="EZ24" i="78" s="1"/>
  <c r="FA24" i="78" s="1"/>
  <c r="FB24" i="78" s="1"/>
  <c r="FC24" i="78" s="1"/>
  <c r="FD24" i="78" s="1"/>
  <c r="FE24" i="78" s="1"/>
  <c r="FF24" i="78" s="1"/>
  <c r="FG24" i="78" s="1"/>
  <c r="FH24" i="78" s="1"/>
  <c r="FI24" i="78" s="1"/>
  <c r="FJ24" i="78" s="1"/>
  <c r="FK24" i="78" s="1"/>
  <c r="FL24" i="78" s="1"/>
  <c r="FM24" i="78" s="1"/>
  <c r="FN24" i="78" s="1"/>
  <c r="FO24" i="78" s="1"/>
  <c r="FP24" i="78" s="1"/>
  <c r="FQ24" i="78" s="1"/>
  <c r="FR24" i="78" s="1"/>
  <c r="FS24" i="78" s="1"/>
  <c r="FT24" i="78" s="1"/>
  <c r="FU24" i="78" s="1"/>
  <c r="FV24" i="78" s="1"/>
  <c r="FW24" i="78" s="1"/>
  <c r="FX24" i="78" s="1"/>
  <c r="FY24" i="78" s="1"/>
  <c r="FZ24" i="78" s="1"/>
  <c r="GA24" i="78" s="1"/>
  <c r="GB24" i="78" s="1"/>
  <c r="GC24" i="78" s="1"/>
  <c r="GD24" i="78" s="1"/>
  <c r="GE24" i="78" s="1"/>
  <c r="GF24" i="78" s="1"/>
  <c r="GG24" i="78" s="1"/>
  <c r="GH24" i="78" s="1"/>
  <c r="GI24" i="78" s="1"/>
  <c r="GJ24" i="78" s="1"/>
  <c r="GK24" i="78" s="1"/>
  <c r="GL24" i="78" s="1"/>
  <c r="GM24" i="78" s="1"/>
  <c r="GN24" i="78" s="1"/>
  <c r="GO24" i="78" s="1"/>
  <c r="GP24" i="78" s="1"/>
  <c r="GQ24" i="78" s="1"/>
  <c r="GR24" i="78" s="1"/>
  <c r="GS24" i="78" s="1"/>
  <c r="GT24" i="78" s="1"/>
  <c r="GU24" i="78" s="1"/>
  <c r="GV24" i="78" s="1"/>
  <c r="GW24" i="78" s="1"/>
  <c r="GX24" i="78" s="1"/>
  <c r="GY24" i="78" s="1"/>
  <c r="GZ24" i="78" s="1"/>
  <c r="HA24" i="78" s="1"/>
  <c r="HB24" i="78" s="1"/>
  <c r="HC24" i="78" s="1"/>
  <c r="HD24" i="78" s="1"/>
  <c r="HE24" i="78" s="1"/>
  <c r="HF24" i="78" s="1"/>
  <c r="HG24" i="78" s="1"/>
  <c r="HH24" i="78" s="1"/>
  <c r="HI24" i="78" s="1"/>
  <c r="O23" i="78"/>
  <c r="O19" i="78"/>
  <c r="X18" i="78"/>
  <c r="Y18" i="78" s="1"/>
  <c r="Z18" i="78" s="1"/>
  <c r="AA18" i="78" s="1"/>
  <c r="AB18" i="78" s="1"/>
  <c r="AC18" i="78" s="1"/>
  <c r="AD18" i="78" s="1"/>
  <c r="AE18" i="78" s="1"/>
  <c r="AF18" i="78" s="1"/>
  <c r="AG18" i="78" s="1"/>
  <c r="AH18" i="78" s="1"/>
  <c r="AI18" i="78" s="1"/>
  <c r="AJ18" i="78" s="1"/>
  <c r="AK18" i="78" s="1"/>
  <c r="AL18" i="78" s="1"/>
  <c r="AM18" i="78" s="1"/>
  <c r="AN18" i="78" s="1"/>
  <c r="AO18" i="78" s="1"/>
  <c r="AP18" i="78" s="1"/>
  <c r="AQ18" i="78" s="1"/>
  <c r="AR18" i="78" s="1"/>
  <c r="AS18" i="78" s="1"/>
  <c r="AT18" i="78" s="1"/>
  <c r="AU18" i="78" s="1"/>
  <c r="AV18" i="78" s="1"/>
  <c r="AW18" i="78" s="1"/>
  <c r="AX18" i="78" s="1"/>
  <c r="AY18" i="78" s="1"/>
  <c r="AZ18" i="78" s="1"/>
  <c r="BA18" i="78" s="1"/>
  <c r="BB18" i="78" s="1"/>
  <c r="BC18" i="78" s="1"/>
  <c r="BD18" i="78" s="1"/>
  <c r="BE18" i="78" s="1"/>
  <c r="BF18" i="78" s="1"/>
  <c r="BG18" i="78" s="1"/>
  <c r="BH18" i="78" s="1"/>
  <c r="BI18" i="78" s="1"/>
  <c r="BJ18" i="78" s="1"/>
  <c r="BK18" i="78" s="1"/>
  <c r="BL18" i="78" s="1"/>
  <c r="BM18" i="78" s="1"/>
  <c r="BN18" i="78" s="1"/>
  <c r="BO18" i="78" s="1"/>
  <c r="BP18" i="78" s="1"/>
  <c r="BQ18" i="78" s="1"/>
  <c r="BR18" i="78" s="1"/>
  <c r="BS18" i="78" s="1"/>
  <c r="BT18" i="78" s="1"/>
  <c r="BU18" i="78" s="1"/>
  <c r="BV18" i="78" s="1"/>
  <c r="BW18" i="78" s="1"/>
  <c r="BX18" i="78" s="1"/>
  <c r="BY18" i="78" s="1"/>
  <c r="BZ18" i="78" s="1"/>
  <c r="CA18" i="78" s="1"/>
  <c r="CB18" i="78" s="1"/>
  <c r="CC18" i="78" s="1"/>
  <c r="CD18" i="78" s="1"/>
  <c r="CE18" i="78" s="1"/>
  <c r="CF18" i="78" s="1"/>
  <c r="CG18" i="78" s="1"/>
  <c r="CH18" i="78" s="1"/>
  <c r="CI18" i="78" s="1"/>
  <c r="CJ18" i="78" s="1"/>
  <c r="CK18" i="78" s="1"/>
  <c r="CL18" i="78" s="1"/>
  <c r="CM18" i="78" s="1"/>
  <c r="CN18" i="78" s="1"/>
  <c r="CO18" i="78" s="1"/>
  <c r="CP18" i="78" s="1"/>
  <c r="CQ18" i="78" s="1"/>
  <c r="CR18" i="78" s="1"/>
  <c r="CS18" i="78" s="1"/>
  <c r="CT18" i="78" s="1"/>
  <c r="CU18" i="78" s="1"/>
  <c r="CV18" i="78" s="1"/>
  <c r="CW18" i="78" s="1"/>
  <c r="CX18" i="78" s="1"/>
  <c r="CY18" i="78" s="1"/>
  <c r="CZ18" i="78" s="1"/>
  <c r="DA18" i="78" s="1"/>
  <c r="DB18" i="78" s="1"/>
  <c r="DC18" i="78" s="1"/>
  <c r="DD18" i="78" s="1"/>
  <c r="DE18" i="78" s="1"/>
  <c r="DF18" i="78" s="1"/>
  <c r="DG18" i="78" s="1"/>
  <c r="DH18" i="78" s="1"/>
  <c r="DI18" i="78" s="1"/>
  <c r="DJ18" i="78" s="1"/>
  <c r="DK18" i="78" s="1"/>
  <c r="DL18" i="78" s="1"/>
  <c r="DM18" i="78" s="1"/>
  <c r="DN18" i="78" s="1"/>
  <c r="DO18" i="78" s="1"/>
  <c r="DP18" i="78" s="1"/>
  <c r="DQ18" i="78" s="1"/>
  <c r="DR18" i="78" s="1"/>
  <c r="DS18" i="78" s="1"/>
  <c r="DT18" i="78" s="1"/>
  <c r="DU18" i="78" s="1"/>
  <c r="DV18" i="78" s="1"/>
  <c r="DW18" i="78" s="1"/>
  <c r="DX18" i="78" s="1"/>
  <c r="DY18" i="78" s="1"/>
  <c r="DZ18" i="78" s="1"/>
  <c r="EA18" i="78" s="1"/>
  <c r="EB18" i="78" s="1"/>
  <c r="EC18" i="78" s="1"/>
  <c r="ED18" i="78" s="1"/>
  <c r="EE18" i="78" s="1"/>
  <c r="EF18" i="78" s="1"/>
  <c r="EG18" i="78" s="1"/>
  <c r="EH18" i="78" s="1"/>
  <c r="EI18" i="78" s="1"/>
  <c r="EJ18" i="78" s="1"/>
  <c r="EK18" i="78" s="1"/>
  <c r="EL18" i="78" s="1"/>
  <c r="EM18" i="78" s="1"/>
  <c r="EN18" i="78" s="1"/>
  <c r="EO18" i="78" s="1"/>
  <c r="EP18" i="78" s="1"/>
  <c r="EQ18" i="78" s="1"/>
  <c r="ER18" i="78" s="1"/>
  <c r="ES18" i="78" s="1"/>
  <c r="ET18" i="78" s="1"/>
  <c r="EU18" i="78" s="1"/>
  <c r="EV18" i="78" s="1"/>
  <c r="EW18" i="78" s="1"/>
  <c r="EX18" i="78" s="1"/>
  <c r="EY18" i="78" s="1"/>
  <c r="EZ18" i="78" s="1"/>
  <c r="FA18" i="78" s="1"/>
  <c r="FB18" i="78" s="1"/>
  <c r="FC18" i="78" s="1"/>
  <c r="FD18" i="78" s="1"/>
  <c r="FE18" i="78" s="1"/>
  <c r="FF18" i="78" s="1"/>
  <c r="FG18" i="78" s="1"/>
  <c r="FH18" i="78" s="1"/>
  <c r="FI18" i="78" s="1"/>
  <c r="FJ18" i="78" s="1"/>
  <c r="FK18" i="78" s="1"/>
  <c r="FL18" i="78" s="1"/>
  <c r="FM18" i="78" s="1"/>
  <c r="FN18" i="78" s="1"/>
  <c r="FO18" i="78" s="1"/>
  <c r="FP18" i="78" s="1"/>
  <c r="FQ18" i="78" s="1"/>
  <c r="FR18" i="78" s="1"/>
  <c r="FS18" i="78" s="1"/>
  <c r="FT18" i="78" s="1"/>
  <c r="FU18" i="78" s="1"/>
  <c r="FV18" i="78" s="1"/>
  <c r="FW18" i="78" s="1"/>
  <c r="FX18" i="78" s="1"/>
  <c r="FY18" i="78" s="1"/>
  <c r="FZ18" i="78" s="1"/>
  <c r="GA18" i="78" s="1"/>
  <c r="GB18" i="78" s="1"/>
  <c r="GC18" i="78" s="1"/>
  <c r="GD18" i="78" s="1"/>
  <c r="GE18" i="78" s="1"/>
  <c r="GF18" i="78" s="1"/>
  <c r="GG18" i="78" s="1"/>
  <c r="GH18" i="78" s="1"/>
  <c r="GI18" i="78" s="1"/>
  <c r="GJ18" i="78" s="1"/>
  <c r="GK18" i="78" s="1"/>
  <c r="GL18" i="78" s="1"/>
  <c r="GM18" i="78" s="1"/>
  <c r="GN18" i="78" s="1"/>
  <c r="GO18" i="78" s="1"/>
  <c r="GP18" i="78" s="1"/>
  <c r="GQ18" i="78" s="1"/>
  <c r="GR18" i="78" s="1"/>
  <c r="GS18" i="78" s="1"/>
  <c r="GT18" i="78" s="1"/>
  <c r="GU18" i="78" s="1"/>
  <c r="GV18" i="78" s="1"/>
  <c r="GW18" i="78" s="1"/>
  <c r="GX18" i="78" s="1"/>
  <c r="GY18" i="78" s="1"/>
  <c r="GZ18" i="78" s="1"/>
  <c r="HA18" i="78" s="1"/>
  <c r="HB18" i="78" s="1"/>
  <c r="HC18" i="78" s="1"/>
  <c r="HD18" i="78" s="1"/>
  <c r="HE18" i="78" s="1"/>
  <c r="HF18" i="78" s="1"/>
  <c r="HG18" i="78" s="1"/>
  <c r="HH18" i="78" s="1"/>
  <c r="HI18" i="78" s="1"/>
  <c r="X21" i="80"/>
  <c r="Y21" i="80" s="1"/>
  <c r="Z21" i="80" s="1"/>
  <c r="AA21" i="80" s="1"/>
  <c r="AB21" i="80" s="1"/>
  <c r="AC21" i="80" s="1"/>
  <c r="AD21" i="80" s="1"/>
  <c r="AE21" i="80" s="1"/>
  <c r="AF21" i="80" s="1"/>
  <c r="AG21" i="80" s="1"/>
  <c r="AH21" i="80" s="1"/>
  <c r="AI21" i="80" s="1"/>
  <c r="AJ21" i="80" s="1"/>
  <c r="AK21" i="80" s="1"/>
  <c r="AL21" i="80" s="1"/>
  <c r="AM21" i="80" s="1"/>
  <c r="AN21" i="80" s="1"/>
  <c r="AO21" i="80" s="1"/>
  <c r="AP21" i="80" s="1"/>
  <c r="AQ21" i="80" s="1"/>
  <c r="AR21" i="80" s="1"/>
  <c r="AS21" i="80" s="1"/>
  <c r="AT21" i="80" s="1"/>
  <c r="AU21" i="80" s="1"/>
  <c r="AV21" i="80" s="1"/>
  <c r="AW21" i="80" s="1"/>
  <c r="AX21" i="80" s="1"/>
  <c r="AY21" i="80" s="1"/>
  <c r="AZ21" i="80" s="1"/>
  <c r="BA21" i="80" s="1"/>
  <c r="BB21" i="80" s="1"/>
  <c r="BC21" i="80" s="1"/>
  <c r="BD21" i="80" s="1"/>
  <c r="BE21" i="80" s="1"/>
  <c r="BF21" i="80" s="1"/>
  <c r="BG21" i="80" s="1"/>
  <c r="BH21" i="80" s="1"/>
  <c r="BI21" i="80" s="1"/>
  <c r="BJ21" i="80" s="1"/>
  <c r="BK21" i="80" s="1"/>
  <c r="BL21" i="80" s="1"/>
  <c r="BM21" i="80" s="1"/>
  <c r="BN21" i="80" s="1"/>
  <c r="BO21" i="80" s="1"/>
  <c r="BP21" i="80" s="1"/>
  <c r="BQ21" i="80" s="1"/>
  <c r="BR21" i="80" s="1"/>
  <c r="BS21" i="80" s="1"/>
  <c r="BT21" i="80" s="1"/>
  <c r="BU21" i="80" s="1"/>
  <c r="BV21" i="80" s="1"/>
  <c r="BW21" i="80" s="1"/>
  <c r="BX21" i="80" s="1"/>
  <c r="BY21" i="80" s="1"/>
  <c r="BZ21" i="80" s="1"/>
  <c r="CA21" i="80" s="1"/>
  <c r="CB21" i="80" s="1"/>
  <c r="CC21" i="80" s="1"/>
  <c r="CD21" i="80" s="1"/>
  <c r="CE21" i="80" s="1"/>
  <c r="CF21" i="80" s="1"/>
  <c r="CG21" i="80" s="1"/>
  <c r="CH21" i="80" s="1"/>
  <c r="CI21" i="80" s="1"/>
  <c r="CJ21" i="80" s="1"/>
  <c r="CK21" i="80" s="1"/>
  <c r="CL21" i="80" s="1"/>
  <c r="CM21" i="80" s="1"/>
  <c r="CN21" i="80" s="1"/>
  <c r="CO21" i="80" s="1"/>
  <c r="CP21" i="80" s="1"/>
  <c r="CQ21" i="80" s="1"/>
  <c r="CR21" i="80" s="1"/>
  <c r="CS21" i="80" s="1"/>
  <c r="CT21" i="80" s="1"/>
  <c r="CU21" i="80" s="1"/>
  <c r="CV21" i="80" s="1"/>
  <c r="CW21" i="80" s="1"/>
  <c r="CX21" i="80" s="1"/>
  <c r="CY21" i="80" s="1"/>
  <c r="CZ21" i="80" s="1"/>
  <c r="DA21" i="80" s="1"/>
  <c r="DB21" i="80" s="1"/>
  <c r="DC21" i="80" s="1"/>
  <c r="DD21" i="80" s="1"/>
  <c r="DE21" i="80" s="1"/>
  <c r="DF21" i="80" s="1"/>
  <c r="DG21" i="80" s="1"/>
  <c r="DH21" i="80" s="1"/>
  <c r="DI21" i="80" s="1"/>
  <c r="DJ21" i="80" s="1"/>
  <c r="DK21" i="80" s="1"/>
  <c r="DL21" i="80" s="1"/>
  <c r="DM21" i="80" s="1"/>
  <c r="DN21" i="80" s="1"/>
  <c r="DO21" i="80" s="1"/>
  <c r="DP21" i="80" s="1"/>
  <c r="DQ21" i="80" s="1"/>
  <c r="DR21" i="80" s="1"/>
  <c r="DS21" i="80" s="1"/>
  <c r="DT21" i="80" s="1"/>
  <c r="DU21" i="80" s="1"/>
  <c r="DV21" i="80" s="1"/>
  <c r="DW21" i="80" s="1"/>
  <c r="DX21" i="80" s="1"/>
  <c r="DY21" i="80" s="1"/>
  <c r="DZ21" i="80" s="1"/>
  <c r="EA21" i="80" s="1"/>
  <c r="EB21" i="80" s="1"/>
  <c r="EC21" i="80" s="1"/>
  <c r="ED21" i="80" s="1"/>
  <c r="EE21" i="80" s="1"/>
  <c r="EF21" i="80" s="1"/>
  <c r="EG21" i="80" s="1"/>
  <c r="EH21" i="80" s="1"/>
  <c r="EI21" i="80" s="1"/>
  <c r="EJ21" i="80" s="1"/>
  <c r="EK21" i="80" s="1"/>
  <c r="EL21" i="80" s="1"/>
  <c r="EM21" i="80" s="1"/>
  <c r="EN21" i="80" s="1"/>
  <c r="EO21" i="80" s="1"/>
  <c r="EP21" i="80" s="1"/>
  <c r="EQ21" i="80" s="1"/>
  <c r="ER21" i="80" s="1"/>
  <c r="ES21" i="80" s="1"/>
  <c r="ET21" i="80" s="1"/>
  <c r="EU21" i="80" s="1"/>
  <c r="EV21" i="80" s="1"/>
  <c r="EW21" i="80" s="1"/>
  <c r="EX21" i="80" s="1"/>
  <c r="EY21" i="80" s="1"/>
  <c r="EZ21" i="80" s="1"/>
  <c r="FA21" i="80" s="1"/>
  <c r="FB21" i="80" s="1"/>
  <c r="FC21" i="80" s="1"/>
  <c r="FD21" i="80" s="1"/>
  <c r="FE21" i="80" s="1"/>
  <c r="FF21" i="80" s="1"/>
  <c r="FG21" i="80" s="1"/>
  <c r="FH21" i="80" s="1"/>
  <c r="FI21" i="80" s="1"/>
  <c r="FJ21" i="80" s="1"/>
  <c r="FK21" i="80" s="1"/>
  <c r="FL21" i="80" s="1"/>
  <c r="FM21" i="80" s="1"/>
  <c r="FN21" i="80" s="1"/>
  <c r="FO21" i="80" s="1"/>
  <c r="FP21" i="80" s="1"/>
  <c r="FQ21" i="80" s="1"/>
  <c r="FR21" i="80" s="1"/>
  <c r="FS21" i="80" s="1"/>
  <c r="FT21" i="80" s="1"/>
  <c r="FU21" i="80" s="1"/>
  <c r="FV21" i="80" s="1"/>
  <c r="FW21" i="80" s="1"/>
  <c r="FX21" i="80" s="1"/>
  <c r="FY21" i="80" s="1"/>
  <c r="FZ21" i="80" s="1"/>
  <c r="GA21" i="80" s="1"/>
  <c r="GB21" i="80" s="1"/>
  <c r="GC21" i="80" s="1"/>
  <c r="GD21" i="80" s="1"/>
  <c r="GE21" i="80" s="1"/>
  <c r="GF21" i="80" s="1"/>
  <c r="GG21" i="80" s="1"/>
  <c r="GH21" i="80" s="1"/>
  <c r="GI21" i="80" s="1"/>
  <c r="GJ21" i="80" s="1"/>
  <c r="GK21" i="80" s="1"/>
  <c r="GL21" i="80" s="1"/>
  <c r="GM21" i="80" s="1"/>
  <c r="GN21" i="80" s="1"/>
  <c r="GO21" i="80" s="1"/>
  <c r="GP21" i="80" s="1"/>
  <c r="GQ21" i="80" s="1"/>
  <c r="GR21" i="80" s="1"/>
  <c r="GS21" i="80" s="1"/>
  <c r="GT21" i="80" s="1"/>
  <c r="GU21" i="80" s="1"/>
  <c r="GV21" i="80" s="1"/>
  <c r="GW21" i="80" s="1"/>
  <c r="GX21" i="80" s="1"/>
  <c r="GY21" i="80" s="1"/>
  <c r="GZ21" i="80" s="1"/>
  <c r="HA21" i="80" s="1"/>
  <c r="HB21" i="80" s="1"/>
  <c r="HC21" i="80" s="1"/>
  <c r="HD21" i="80" s="1"/>
  <c r="HE21" i="80" s="1"/>
  <c r="HF21" i="80" s="1"/>
  <c r="HG21" i="80" s="1"/>
  <c r="HH21" i="80" s="1"/>
  <c r="HI21" i="80" s="1"/>
  <c r="X15" i="81"/>
  <c r="Y15" i="81" s="1"/>
  <c r="Z15" i="81" s="1"/>
  <c r="AA15" i="81" s="1"/>
  <c r="AB15" i="81" s="1"/>
  <c r="AC15" i="81" s="1"/>
  <c r="AD15" i="81" s="1"/>
  <c r="AE15" i="81" s="1"/>
  <c r="AF15" i="81" s="1"/>
  <c r="AG15" i="81" s="1"/>
  <c r="AH15" i="81" s="1"/>
  <c r="AI15" i="81" s="1"/>
  <c r="AJ15" i="81" s="1"/>
  <c r="AK15" i="81" s="1"/>
  <c r="AL15" i="81" s="1"/>
  <c r="AM15" i="81" s="1"/>
  <c r="AN15" i="81" s="1"/>
  <c r="AO15" i="81" s="1"/>
  <c r="AP15" i="81" s="1"/>
  <c r="AQ15" i="81" s="1"/>
  <c r="AR15" i="81" s="1"/>
  <c r="AS15" i="81" s="1"/>
  <c r="AT15" i="81" s="1"/>
  <c r="AU15" i="81" s="1"/>
  <c r="AV15" i="81" s="1"/>
  <c r="AW15" i="81" s="1"/>
  <c r="AX15" i="81" s="1"/>
  <c r="AY15" i="81" s="1"/>
  <c r="AZ15" i="81" s="1"/>
  <c r="BA15" i="81" s="1"/>
  <c r="BB15" i="81" s="1"/>
  <c r="BC15" i="81" s="1"/>
  <c r="BD15" i="81" s="1"/>
  <c r="BE15" i="81" s="1"/>
  <c r="BF15" i="81" s="1"/>
  <c r="BG15" i="81" s="1"/>
  <c r="BH15" i="81" s="1"/>
  <c r="BI15" i="81" s="1"/>
  <c r="BJ15" i="81" s="1"/>
  <c r="BK15" i="81" s="1"/>
  <c r="BL15" i="81" s="1"/>
  <c r="BM15" i="81" s="1"/>
  <c r="BN15" i="81" s="1"/>
  <c r="BO15" i="81" s="1"/>
  <c r="BP15" i="81" s="1"/>
  <c r="BQ15" i="81" s="1"/>
  <c r="BR15" i="81" s="1"/>
  <c r="BS15" i="81" s="1"/>
  <c r="BT15" i="81" s="1"/>
  <c r="BU15" i="81" s="1"/>
  <c r="BV15" i="81" s="1"/>
  <c r="BW15" i="81" s="1"/>
  <c r="BX15" i="81" s="1"/>
  <c r="BY15" i="81" s="1"/>
  <c r="BZ15" i="81" s="1"/>
  <c r="CA15" i="81" s="1"/>
  <c r="CB15" i="81" s="1"/>
  <c r="CC15" i="81" s="1"/>
  <c r="CD15" i="81" s="1"/>
  <c r="CE15" i="81" s="1"/>
  <c r="CF15" i="81" s="1"/>
  <c r="CG15" i="81" s="1"/>
  <c r="CH15" i="81" s="1"/>
  <c r="CI15" i="81" s="1"/>
  <c r="CJ15" i="81" s="1"/>
  <c r="CK15" i="81" s="1"/>
  <c r="CL15" i="81" s="1"/>
  <c r="CM15" i="81" s="1"/>
  <c r="CN15" i="81" s="1"/>
  <c r="CO15" i="81" s="1"/>
  <c r="CP15" i="81" s="1"/>
  <c r="CQ15" i="81" s="1"/>
  <c r="CR15" i="81" s="1"/>
  <c r="CS15" i="81" s="1"/>
  <c r="CT15" i="81" s="1"/>
  <c r="CU15" i="81" s="1"/>
  <c r="CV15" i="81" s="1"/>
  <c r="CW15" i="81" s="1"/>
  <c r="CX15" i="81" s="1"/>
  <c r="CY15" i="81" s="1"/>
  <c r="CZ15" i="81" s="1"/>
  <c r="DA15" i="81" s="1"/>
  <c r="DB15" i="81" s="1"/>
  <c r="DC15" i="81" s="1"/>
  <c r="DD15" i="81" s="1"/>
  <c r="DE15" i="81" s="1"/>
  <c r="DF15" i="81" s="1"/>
  <c r="DG15" i="81" s="1"/>
  <c r="DH15" i="81" s="1"/>
  <c r="DI15" i="81" s="1"/>
  <c r="DJ15" i="81" s="1"/>
  <c r="DK15" i="81" s="1"/>
  <c r="DL15" i="81" s="1"/>
  <c r="DM15" i="81" s="1"/>
  <c r="DN15" i="81" s="1"/>
  <c r="DO15" i="81" s="1"/>
  <c r="DP15" i="81" s="1"/>
  <c r="DQ15" i="81" s="1"/>
  <c r="DR15" i="81" s="1"/>
  <c r="DS15" i="81" s="1"/>
  <c r="DT15" i="81" s="1"/>
  <c r="DU15" i="81" s="1"/>
  <c r="DV15" i="81" s="1"/>
  <c r="DW15" i="81" s="1"/>
  <c r="DX15" i="81" s="1"/>
  <c r="DY15" i="81" s="1"/>
  <c r="DZ15" i="81" s="1"/>
  <c r="EA15" i="81" s="1"/>
  <c r="EB15" i="81" s="1"/>
  <c r="EC15" i="81" s="1"/>
  <c r="ED15" i="81" s="1"/>
  <c r="EE15" i="81" s="1"/>
  <c r="EF15" i="81" s="1"/>
  <c r="EG15" i="81" s="1"/>
  <c r="EH15" i="81" s="1"/>
  <c r="EI15" i="81" s="1"/>
  <c r="EJ15" i="81" s="1"/>
  <c r="EK15" i="81" s="1"/>
  <c r="EL15" i="81" s="1"/>
  <c r="EM15" i="81" s="1"/>
  <c r="EN15" i="81" s="1"/>
  <c r="EO15" i="81" s="1"/>
  <c r="EP15" i="81" s="1"/>
  <c r="EQ15" i="81" s="1"/>
  <c r="ER15" i="81" s="1"/>
  <c r="ES15" i="81" s="1"/>
  <c r="ET15" i="81" s="1"/>
  <c r="EU15" i="81" s="1"/>
  <c r="EV15" i="81" s="1"/>
  <c r="EW15" i="81" s="1"/>
  <c r="EX15" i="81" s="1"/>
  <c r="EY15" i="81" s="1"/>
  <c r="EZ15" i="81" s="1"/>
  <c r="FA15" i="81" s="1"/>
  <c r="FB15" i="81" s="1"/>
  <c r="FC15" i="81" s="1"/>
  <c r="FD15" i="81" s="1"/>
  <c r="FE15" i="81" s="1"/>
  <c r="FF15" i="81" s="1"/>
  <c r="FG15" i="81" s="1"/>
  <c r="FH15" i="81" s="1"/>
  <c r="FI15" i="81" s="1"/>
  <c r="FJ15" i="81" s="1"/>
  <c r="FK15" i="81" s="1"/>
  <c r="FL15" i="81" s="1"/>
  <c r="FM15" i="81" s="1"/>
  <c r="FN15" i="81" s="1"/>
  <c r="FO15" i="81" s="1"/>
  <c r="FP15" i="81" s="1"/>
  <c r="FQ15" i="81" s="1"/>
  <c r="FR15" i="81" s="1"/>
  <c r="FS15" i="81" s="1"/>
  <c r="FT15" i="81" s="1"/>
  <c r="FU15" i="81" s="1"/>
  <c r="FV15" i="81" s="1"/>
  <c r="FW15" i="81" s="1"/>
  <c r="FX15" i="81" s="1"/>
  <c r="FY15" i="81" s="1"/>
  <c r="FZ15" i="81" s="1"/>
  <c r="GA15" i="81" s="1"/>
  <c r="GB15" i="81" s="1"/>
  <c r="GC15" i="81" s="1"/>
  <c r="GD15" i="81" s="1"/>
  <c r="GE15" i="81" s="1"/>
  <c r="GF15" i="81" s="1"/>
  <c r="GG15" i="81" s="1"/>
  <c r="GH15" i="81" s="1"/>
  <c r="GI15" i="81" s="1"/>
  <c r="GJ15" i="81" s="1"/>
  <c r="GK15" i="81" s="1"/>
  <c r="GL15" i="81" s="1"/>
  <c r="GM15" i="81" s="1"/>
  <c r="GN15" i="81" s="1"/>
  <c r="GO15" i="81" s="1"/>
  <c r="GP15" i="81" s="1"/>
  <c r="GQ15" i="81" s="1"/>
  <c r="GR15" i="81" s="1"/>
  <c r="GS15" i="81" s="1"/>
  <c r="GT15" i="81" s="1"/>
  <c r="GU15" i="81" s="1"/>
  <c r="GV15" i="81" s="1"/>
  <c r="GW15" i="81" s="1"/>
  <c r="GX15" i="81" s="1"/>
  <c r="GY15" i="81" s="1"/>
  <c r="GZ15" i="81" s="1"/>
  <c r="HA15" i="81" s="1"/>
  <c r="HB15" i="81" s="1"/>
  <c r="HC15" i="81" s="1"/>
  <c r="HD15" i="81" s="1"/>
  <c r="HE15" i="81" s="1"/>
  <c r="HF15" i="81" s="1"/>
  <c r="HG15" i="81" s="1"/>
  <c r="HH15" i="81" s="1"/>
  <c r="HI15" i="81" s="1"/>
  <c r="O22" i="80"/>
  <c r="O23" i="81"/>
  <c r="O20" i="81"/>
  <c r="O16" i="81"/>
  <c r="O17" i="81"/>
  <c r="O22" i="81"/>
  <c r="O18" i="81"/>
  <c r="O19" i="81"/>
  <c r="O20" i="80"/>
  <c r="O24" i="80"/>
  <c r="O12" i="80"/>
  <c r="O10" i="80"/>
  <c r="O17" i="80"/>
  <c r="O25" i="80"/>
  <c r="O15" i="80"/>
  <c r="O13" i="80"/>
  <c r="O11" i="80"/>
  <c r="O16" i="80"/>
  <c r="O13" i="78"/>
  <c r="O26" i="78"/>
  <c r="AB10" i="78" l="1"/>
  <c r="AC10" i="78" s="1"/>
  <c r="AD10" i="78" s="1"/>
  <c r="AE10" i="78" s="1"/>
  <c r="AF10" i="78" s="1"/>
  <c r="AG10" i="78" s="1"/>
  <c r="AH10" i="78" s="1"/>
  <c r="AI10" i="78" s="1"/>
  <c r="AJ10" i="78" s="1"/>
  <c r="AK10" i="78" s="1"/>
  <c r="AL10" i="78" s="1"/>
  <c r="AM10" i="78" s="1"/>
  <c r="AN10" i="78" s="1"/>
  <c r="AO10" i="78" s="1"/>
  <c r="AP10" i="78" s="1"/>
  <c r="AQ10" i="78" s="1"/>
  <c r="AR10" i="78" s="1"/>
  <c r="AS10" i="78" s="1"/>
  <c r="AT10" i="78" s="1"/>
  <c r="AU10" i="78" s="1"/>
  <c r="AV10" i="78" s="1"/>
  <c r="AW10" i="78" s="1"/>
  <c r="AX10" i="78" s="1"/>
  <c r="AY10" i="78" s="1"/>
  <c r="AZ10" i="78" s="1"/>
  <c r="BA10" i="78" s="1"/>
  <c r="BB10" i="78" s="1"/>
  <c r="BC10" i="78" s="1"/>
  <c r="BD10" i="78" s="1"/>
  <c r="BE10" i="78" s="1"/>
  <c r="BF10" i="78" s="1"/>
  <c r="BG10" i="78" s="1"/>
  <c r="BH10" i="78" s="1"/>
  <c r="BI10" i="78" s="1"/>
  <c r="BJ10" i="78" s="1"/>
  <c r="BK10" i="78" s="1"/>
  <c r="BL10" i="78" s="1"/>
  <c r="BM10" i="78" s="1"/>
  <c r="BN10" i="78" s="1"/>
  <c r="BO10" i="78" s="1"/>
  <c r="BP10" i="78" s="1"/>
  <c r="BQ10" i="78" s="1"/>
  <c r="BR10" i="78" s="1"/>
  <c r="BS10" i="78" s="1"/>
  <c r="BT10" i="78" s="1"/>
  <c r="BU10" i="78" s="1"/>
  <c r="BV10" i="78" s="1"/>
  <c r="BW10" i="78" s="1"/>
  <c r="BX10" i="78" s="1"/>
  <c r="BY10" i="78" s="1"/>
  <c r="BZ10" i="78" s="1"/>
  <c r="CA10" i="78" s="1"/>
  <c r="CB10" i="78" s="1"/>
  <c r="CC10" i="78" s="1"/>
  <c r="CD10" i="78" s="1"/>
  <c r="CE10" i="78" s="1"/>
  <c r="CF10" i="78" s="1"/>
  <c r="CG10" i="78" s="1"/>
  <c r="CH10" i="78" s="1"/>
  <c r="CI10" i="78" s="1"/>
  <c r="CJ10" i="78" s="1"/>
  <c r="CK10" i="78" s="1"/>
  <c r="CL10" i="78" s="1"/>
  <c r="CM10" i="78" s="1"/>
  <c r="CN10" i="78" s="1"/>
  <c r="CO10" i="78" s="1"/>
  <c r="CP10" i="78" s="1"/>
  <c r="CQ10" i="78" s="1"/>
  <c r="CR10" i="78" s="1"/>
  <c r="CS10" i="78" s="1"/>
  <c r="CT10" i="78" s="1"/>
  <c r="CU10" i="78" s="1"/>
  <c r="CV10" i="78" s="1"/>
  <c r="CW10" i="78" s="1"/>
  <c r="CX10" i="78" s="1"/>
  <c r="CY10" i="78" s="1"/>
  <c r="CZ10" i="78" s="1"/>
  <c r="DA10" i="78" s="1"/>
  <c r="DB10" i="78" s="1"/>
  <c r="DC10" i="78" s="1"/>
  <c r="DD10" i="78" s="1"/>
  <c r="DE10" i="78" s="1"/>
  <c r="DF10" i="78" s="1"/>
  <c r="DG10" i="78" s="1"/>
  <c r="DH10" i="78" s="1"/>
  <c r="DI10" i="78" s="1"/>
  <c r="DJ10" i="78" s="1"/>
  <c r="DK10" i="78" s="1"/>
  <c r="DL10" i="78" s="1"/>
  <c r="DM10" i="78" s="1"/>
  <c r="DN10" i="78" s="1"/>
  <c r="DO10" i="78" s="1"/>
  <c r="DP10" i="78" s="1"/>
  <c r="DQ10" i="78" s="1"/>
  <c r="DR10" i="78" s="1"/>
  <c r="DS10" i="78" s="1"/>
  <c r="DT10" i="78" s="1"/>
  <c r="DU10" i="78" s="1"/>
  <c r="DV10" i="78" s="1"/>
  <c r="DW10" i="78" s="1"/>
  <c r="DX10" i="78" s="1"/>
  <c r="DY10" i="78" s="1"/>
  <c r="DZ10" i="78" s="1"/>
  <c r="EA10" i="78" s="1"/>
  <c r="EB10" i="78" s="1"/>
  <c r="EC10" i="78" s="1"/>
  <c r="ED10" i="78" s="1"/>
  <c r="EE10" i="78" s="1"/>
  <c r="EF10" i="78" s="1"/>
  <c r="EG10" i="78" s="1"/>
  <c r="EH10" i="78" s="1"/>
  <c r="EI10" i="78" s="1"/>
  <c r="EJ10" i="78" s="1"/>
  <c r="EK10" i="78" s="1"/>
  <c r="EL10" i="78" s="1"/>
  <c r="EM10" i="78" s="1"/>
  <c r="EN10" i="78" s="1"/>
  <c r="EO10" i="78" s="1"/>
  <c r="EP10" i="78" s="1"/>
  <c r="EQ10" i="78" s="1"/>
  <c r="ER10" i="78" s="1"/>
  <c r="ES10" i="78" s="1"/>
  <c r="ET10" i="78" s="1"/>
  <c r="EU10" i="78" s="1"/>
  <c r="EV10" i="78" s="1"/>
  <c r="EW10" i="78" s="1"/>
  <c r="EX10" i="78" s="1"/>
  <c r="EY10" i="78" s="1"/>
  <c r="EZ10" i="78" s="1"/>
  <c r="FA10" i="78" s="1"/>
  <c r="FB10" i="78" s="1"/>
  <c r="FC10" i="78" s="1"/>
  <c r="FD10" i="78" s="1"/>
  <c r="FE10" i="78" s="1"/>
  <c r="FF10" i="78" s="1"/>
  <c r="FG10" i="78" s="1"/>
  <c r="FH10" i="78" s="1"/>
  <c r="FI10" i="78" s="1"/>
  <c r="FJ10" i="78" s="1"/>
  <c r="FK10" i="78" s="1"/>
  <c r="FL10" i="78" s="1"/>
  <c r="FM10" i="78" s="1"/>
  <c r="FN10" i="78" s="1"/>
  <c r="FO10" i="78" s="1"/>
  <c r="FP10" i="78" s="1"/>
  <c r="FQ10" i="78" s="1"/>
  <c r="FR10" i="78" s="1"/>
  <c r="FS10" i="78" s="1"/>
  <c r="FT10" i="78" s="1"/>
  <c r="FU10" i="78" s="1"/>
  <c r="FV10" i="78" s="1"/>
  <c r="FW10" i="78" s="1"/>
  <c r="FX10" i="78" s="1"/>
  <c r="FY10" i="78" s="1"/>
  <c r="FZ10" i="78" s="1"/>
  <c r="GA10" i="78" s="1"/>
  <c r="GB10" i="78" s="1"/>
  <c r="GC10" i="78" s="1"/>
  <c r="GD10" i="78" s="1"/>
  <c r="GE10" i="78" s="1"/>
  <c r="GF10" i="78" s="1"/>
  <c r="GG10" i="78" s="1"/>
  <c r="GH10" i="78" s="1"/>
  <c r="GI10" i="78" s="1"/>
  <c r="GJ10" i="78" s="1"/>
  <c r="GK10" i="78" s="1"/>
  <c r="GL10" i="78" s="1"/>
  <c r="GM10" i="78" s="1"/>
  <c r="GN10" i="78" s="1"/>
  <c r="GO10" i="78" s="1"/>
  <c r="GP10" i="78" s="1"/>
  <c r="GQ10" i="78" s="1"/>
  <c r="GR10" i="78" s="1"/>
  <c r="GS10" i="78" s="1"/>
  <c r="GT10" i="78" s="1"/>
  <c r="GU10" i="78" s="1"/>
  <c r="GV10" i="78" s="1"/>
  <c r="GW10" i="78" s="1"/>
  <c r="GX10" i="78" s="1"/>
  <c r="GY10" i="78" s="1"/>
  <c r="GZ10" i="78" s="1"/>
  <c r="HA10" i="78" s="1"/>
  <c r="HB10" i="78" s="1"/>
  <c r="HC10" i="78" s="1"/>
  <c r="HD10" i="78" s="1"/>
  <c r="HE10" i="78" s="1"/>
  <c r="HF10" i="78" s="1"/>
  <c r="HG10" i="78" s="1"/>
  <c r="HH10" i="78" s="1"/>
  <c r="HI10" i="78" s="1"/>
  <c r="O13" i="81"/>
  <c r="Y12" i="78"/>
  <c r="Z12" i="78" s="1"/>
  <c r="AA12" i="78" s="1"/>
  <c r="AB12" i="78" s="1"/>
  <c r="AC12" i="78" s="1"/>
  <c r="AD12" i="78" s="1"/>
  <c r="AE12" i="78" s="1"/>
  <c r="AF12" i="78" s="1"/>
  <c r="AG12" i="78" s="1"/>
  <c r="AH12" i="78" s="1"/>
  <c r="AI12" i="78" s="1"/>
  <c r="AJ12" i="78" s="1"/>
  <c r="AK12" i="78" s="1"/>
  <c r="AL12" i="78" s="1"/>
  <c r="AM12" i="78" s="1"/>
  <c r="AN12" i="78" s="1"/>
  <c r="AO12" i="78" s="1"/>
  <c r="AP12" i="78" s="1"/>
  <c r="AQ12" i="78" s="1"/>
  <c r="AR12" i="78" s="1"/>
  <c r="AS12" i="78" s="1"/>
  <c r="AT12" i="78" s="1"/>
  <c r="AU12" i="78" s="1"/>
  <c r="AV12" i="78" s="1"/>
  <c r="AW12" i="78" s="1"/>
  <c r="AX12" i="78" s="1"/>
  <c r="AY12" i="78" s="1"/>
  <c r="AZ12" i="78" s="1"/>
  <c r="BA12" i="78" s="1"/>
  <c r="BB12" i="78" s="1"/>
  <c r="BC12" i="78" s="1"/>
  <c r="BD12" i="78" s="1"/>
  <c r="BE12" i="78" s="1"/>
  <c r="BF12" i="78" s="1"/>
  <c r="BG12" i="78" s="1"/>
  <c r="BH12" i="78" s="1"/>
  <c r="BI12" i="78" s="1"/>
  <c r="BJ12" i="78" s="1"/>
  <c r="BK12" i="78" s="1"/>
  <c r="BL12" i="78" s="1"/>
  <c r="BM12" i="78" s="1"/>
  <c r="BN12" i="78" s="1"/>
  <c r="BO12" i="78" s="1"/>
  <c r="BP12" i="78" s="1"/>
  <c r="BQ12" i="78" s="1"/>
  <c r="BR12" i="78" s="1"/>
  <c r="BS12" i="78" s="1"/>
  <c r="BT12" i="78" s="1"/>
  <c r="BU12" i="78" s="1"/>
  <c r="BV12" i="78" s="1"/>
  <c r="BW12" i="78" s="1"/>
  <c r="BX12" i="78" s="1"/>
  <c r="BY12" i="78" s="1"/>
  <c r="BZ12" i="78" s="1"/>
  <c r="CA12" i="78" s="1"/>
  <c r="CB12" i="78" s="1"/>
  <c r="CC12" i="78" s="1"/>
  <c r="CD12" i="78" s="1"/>
  <c r="CE12" i="78" s="1"/>
  <c r="CF12" i="78" s="1"/>
  <c r="CG12" i="78" s="1"/>
  <c r="CH12" i="78" s="1"/>
  <c r="CI12" i="78" s="1"/>
  <c r="CJ12" i="78" s="1"/>
  <c r="CK12" i="78" s="1"/>
  <c r="CL12" i="78" s="1"/>
  <c r="CM12" i="78" s="1"/>
  <c r="CN12" i="78" s="1"/>
  <c r="CO12" i="78" s="1"/>
  <c r="CP12" i="78" s="1"/>
  <c r="CQ12" i="78" s="1"/>
  <c r="CR12" i="78" s="1"/>
  <c r="CS12" i="78" s="1"/>
  <c r="CT12" i="78" s="1"/>
  <c r="CU12" i="78" s="1"/>
  <c r="CV12" i="78" s="1"/>
  <c r="CW12" i="78" s="1"/>
  <c r="CX12" i="78" s="1"/>
  <c r="CY12" i="78" s="1"/>
  <c r="CZ12" i="78" s="1"/>
  <c r="DA12" i="78" s="1"/>
  <c r="DB12" i="78" s="1"/>
  <c r="DC12" i="78" s="1"/>
  <c r="DD12" i="78" s="1"/>
  <c r="DE12" i="78" s="1"/>
  <c r="DF12" i="78" s="1"/>
  <c r="DG12" i="78" s="1"/>
  <c r="DH12" i="78" s="1"/>
  <c r="DI12" i="78" s="1"/>
  <c r="DJ12" i="78" s="1"/>
  <c r="DK12" i="78" s="1"/>
  <c r="DL12" i="78" s="1"/>
  <c r="DM12" i="78" s="1"/>
  <c r="DN12" i="78" s="1"/>
  <c r="DO12" i="78" s="1"/>
  <c r="DP12" i="78" s="1"/>
  <c r="DQ12" i="78" s="1"/>
  <c r="DR12" i="78" s="1"/>
  <c r="DS12" i="78" s="1"/>
  <c r="DT12" i="78" s="1"/>
  <c r="DU12" i="78" s="1"/>
  <c r="DV12" i="78" s="1"/>
  <c r="DW12" i="78" s="1"/>
  <c r="DX12" i="78" s="1"/>
  <c r="DY12" i="78" s="1"/>
  <c r="DZ12" i="78" s="1"/>
  <c r="EA12" i="78" s="1"/>
  <c r="EB12" i="78" s="1"/>
  <c r="EC12" i="78" s="1"/>
  <c r="ED12" i="78" s="1"/>
  <c r="EE12" i="78" s="1"/>
  <c r="EF12" i="78" s="1"/>
  <c r="EG12" i="78" s="1"/>
  <c r="EH12" i="78" s="1"/>
  <c r="EI12" i="78" s="1"/>
  <c r="EJ12" i="78" s="1"/>
  <c r="EK12" i="78" s="1"/>
  <c r="EL12" i="78" s="1"/>
  <c r="EM12" i="78" s="1"/>
  <c r="EN12" i="78" s="1"/>
  <c r="EO12" i="78" s="1"/>
  <c r="EP12" i="78" s="1"/>
  <c r="EQ12" i="78" s="1"/>
  <c r="ER12" i="78" s="1"/>
  <c r="ES12" i="78" s="1"/>
  <c r="ET12" i="78" s="1"/>
  <c r="EU12" i="78" s="1"/>
  <c r="EV12" i="78" s="1"/>
  <c r="EW12" i="78" s="1"/>
  <c r="EX12" i="78" s="1"/>
  <c r="EY12" i="78" s="1"/>
  <c r="EZ12" i="78" s="1"/>
  <c r="FA12" i="78" s="1"/>
  <c r="FB12" i="78" s="1"/>
  <c r="FC12" i="78" s="1"/>
  <c r="FD12" i="78" s="1"/>
  <c r="FE12" i="78" s="1"/>
  <c r="FF12" i="78" s="1"/>
  <c r="FG12" i="78" s="1"/>
  <c r="FH12" i="78" s="1"/>
  <c r="FI12" i="78" s="1"/>
  <c r="FJ12" i="78" s="1"/>
  <c r="FK12" i="78" s="1"/>
  <c r="FL12" i="78" s="1"/>
  <c r="FM12" i="78" s="1"/>
  <c r="FN12" i="78" s="1"/>
  <c r="FO12" i="78" s="1"/>
  <c r="FP12" i="78" s="1"/>
  <c r="FQ12" i="78" s="1"/>
  <c r="FR12" i="78" s="1"/>
  <c r="FS12" i="78" s="1"/>
  <c r="FT12" i="78" s="1"/>
  <c r="FU12" i="78" s="1"/>
  <c r="FV12" i="78" s="1"/>
  <c r="FW12" i="78" s="1"/>
  <c r="FX12" i="78" s="1"/>
  <c r="FY12" i="78" s="1"/>
  <c r="FZ12" i="78" s="1"/>
  <c r="GA12" i="78" s="1"/>
  <c r="GB12" i="78" s="1"/>
  <c r="GC12" i="78" s="1"/>
  <c r="GD12" i="78" s="1"/>
  <c r="GE12" i="78" s="1"/>
  <c r="GF12" i="78" s="1"/>
  <c r="GG12" i="78" s="1"/>
  <c r="GH12" i="78" s="1"/>
  <c r="GI12" i="78" s="1"/>
  <c r="GJ12" i="78" s="1"/>
  <c r="GK12" i="78" s="1"/>
  <c r="GL12" i="78" s="1"/>
  <c r="GM12" i="78" s="1"/>
  <c r="GN12" i="78" s="1"/>
  <c r="GO12" i="78" s="1"/>
  <c r="GP12" i="78" s="1"/>
  <c r="GQ12" i="78" s="1"/>
  <c r="GR12" i="78" s="1"/>
  <c r="GS12" i="78" s="1"/>
  <c r="GT12" i="78" s="1"/>
  <c r="GU12" i="78" s="1"/>
  <c r="GV12" i="78" s="1"/>
  <c r="GW12" i="78" s="1"/>
  <c r="GX12" i="78" s="1"/>
  <c r="GY12" i="78" s="1"/>
  <c r="GZ12" i="78" s="1"/>
  <c r="HA12" i="78" s="1"/>
  <c r="HB12" i="78" s="1"/>
  <c r="HC12" i="78" s="1"/>
  <c r="HD12" i="78" s="1"/>
  <c r="HE12" i="78" s="1"/>
  <c r="HF12" i="78" s="1"/>
  <c r="HG12" i="78" s="1"/>
  <c r="HH12" i="78" s="1"/>
  <c r="HI12" i="78" s="1"/>
  <c r="O26" i="81"/>
  <c r="O24" i="78"/>
  <c r="O22" i="78"/>
  <c r="O21" i="80"/>
  <c r="O28" i="80" s="1"/>
  <c r="O15" i="81"/>
  <c r="O18" i="78"/>
  <c r="O10" i="78" l="1"/>
  <c r="O29" i="81"/>
  <c r="O12" i="78"/>
  <c r="O29" i="80"/>
  <c r="O28" i="81"/>
  <c r="O29" i="78" l="1"/>
  <c r="O28" i="78"/>
  <c r="W28" i="66"/>
  <c r="S28" i="66"/>
  <c r="X28" i="66"/>
  <c r="V28" i="66"/>
  <c r="U28" i="66"/>
  <c r="T28" i="66"/>
  <c r="R28" i="66"/>
  <c r="Q28" i="66"/>
  <c r="H25" i="66"/>
  <c r="J24" i="66"/>
  <c r="X25" i="66"/>
  <c r="T25" i="66"/>
  <c r="F24" i="66"/>
  <c r="W25" i="66"/>
  <c r="V24" i="66"/>
  <c r="U24" i="66"/>
  <c r="S25" i="66"/>
  <c r="R24" i="66"/>
  <c r="Q24" i="66"/>
  <c r="K25" i="66"/>
  <c r="I24" i="66"/>
  <c r="H24" i="66"/>
  <c r="G25" i="66"/>
  <c r="E24" i="66"/>
  <c r="D24" i="66"/>
  <c r="X4" i="66"/>
  <c r="W4" i="66"/>
  <c r="V4" i="66"/>
  <c r="U4" i="66"/>
  <c r="T4" i="66"/>
  <c r="S4" i="66"/>
  <c r="R4" i="66"/>
  <c r="Q4" i="66"/>
  <c r="T24" i="66" l="1"/>
  <c r="X24" i="66"/>
  <c r="T23" i="66"/>
  <c r="D23" i="66"/>
  <c r="X23" i="66"/>
  <c r="F25" i="66"/>
  <c r="J25" i="66"/>
  <c r="R25" i="66"/>
  <c r="R23" i="66"/>
  <c r="V25" i="66"/>
  <c r="V23" i="66"/>
  <c r="H23" i="66"/>
  <c r="D25" i="66"/>
  <c r="E23" i="66"/>
  <c r="I23" i="66"/>
  <c r="Q23" i="66"/>
  <c r="U23" i="66"/>
  <c r="G24" i="66"/>
  <c r="K24" i="66"/>
  <c r="S24" i="66"/>
  <c r="W24" i="66"/>
  <c r="E25" i="66"/>
  <c r="I25" i="66"/>
  <c r="Q25" i="66"/>
  <c r="U25" i="66"/>
  <c r="F23" i="66"/>
  <c r="J23" i="66"/>
  <c r="G23" i="66"/>
  <c r="K23" i="66"/>
  <c r="S23" i="66"/>
  <c r="W23" i="66"/>
  <c r="Y24" i="66" l="1"/>
  <c r="Y25" i="66"/>
  <c r="Y23" i="66"/>
  <c r="L24" i="66"/>
  <c r="L23" i="66"/>
  <c r="L25" i="66"/>
  <c r="E26" i="25" l="1"/>
  <c r="E149" i="25" l="1"/>
  <c r="E184" i="25" s="1"/>
  <c r="E150" i="25"/>
  <c r="E185" i="25" s="1"/>
  <c r="E151" i="25"/>
  <c r="E186" i="25" s="1"/>
  <c r="E152" i="25"/>
  <c r="E187" i="25" s="1"/>
  <c r="E154" i="25"/>
  <c r="E189" i="25" s="1"/>
  <c r="E155" i="25"/>
  <c r="E190" i="25" s="1"/>
  <c r="E156" i="25"/>
  <c r="E191" i="25" s="1"/>
  <c r="E157" i="25"/>
  <c r="E192" i="25" s="1"/>
  <c r="E158" i="25"/>
  <c r="E193" i="25" s="1"/>
  <c r="E159" i="25"/>
  <c r="E194" i="25" s="1"/>
  <c r="E160" i="25"/>
  <c r="E195" i="25" s="1"/>
  <c r="E161" i="25"/>
  <c r="E196" i="25" s="1"/>
  <c r="E162" i="25"/>
  <c r="E197" i="25" s="1"/>
  <c r="E163" i="25"/>
  <c r="E198" i="25" s="1"/>
  <c r="E164" i="25"/>
  <c r="E199" i="25" s="1"/>
  <c r="E165" i="25"/>
  <c r="E200" i="25" s="1"/>
  <c r="D114" i="25"/>
  <c r="D115" i="25"/>
  <c r="D116" i="25"/>
  <c r="D117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E11" i="76" l="1"/>
  <c r="E27" i="76"/>
  <c r="E43" i="76"/>
  <c r="E51" i="76"/>
  <c r="E59" i="76"/>
  <c r="E67" i="76"/>
  <c r="E75" i="76"/>
  <c r="E79" i="76"/>
  <c r="E83" i="76"/>
  <c r="E87" i="76"/>
  <c r="E99" i="76"/>
  <c r="E107" i="76"/>
  <c r="E115" i="76"/>
  <c r="E12" i="76"/>
  <c r="E20" i="76"/>
  <c r="E28" i="76"/>
  <c r="E36" i="76"/>
  <c r="E52" i="76"/>
  <c r="E60" i="76"/>
  <c r="E68" i="76"/>
  <c r="E72" i="76"/>
  <c r="E76" i="76"/>
  <c r="E80" i="76"/>
  <c r="E84" i="76"/>
  <c r="E88" i="76"/>
  <c r="E92" i="76"/>
  <c r="E100" i="76"/>
  <c r="E108" i="76"/>
  <c r="E65" i="76"/>
  <c r="E73" i="76"/>
  <c r="E81" i="76"/>
  <c r="E89" i="76"/>
  <c r="E66" i="76"/>
  <c r="E74" i="76"/>
  <c r="E82" i="76"/>
  <c r="E90" i="76"/>
  <c r="E116" i="76"/>
  <c r="E13" i="76"/>
  <c r="E14" i="76"/>
  <c r="E19" i="76"/>
  <c r="E21" i="76"/>
  <c r="E22" i="76"/>
  <c r="E29" i="76"/>
  <c r="E30" i="76"/>
  <c r="E35" i="76"/>
  <c r="E37" i="76"/>
  <c r="E38" i="76"/>
  <c r="E44" i="76"/>
  <c r="E45" i="76"/>
  <c r="E46" i="76"/>
  <c r="E53" i="76"/>
  <c r="E54" i="76"/>
  <c r="E61" i="76"/>
  <c r="E70" i="76"/>
  <c r="E93" i="76"/>
  <c r="E94" i="76"/>
  <c r="E101" i="76"/>
  <c r="E102" i="76"/>
  <c r="E109" i="76"/>
  <c r="E110" i="76"/>
  <c r="E117" i="76"/>
  <c r="E118" i="76"/>
  <c r="E8" i="76"/>
  <c r="E15" i="76"/>
  <c r="E26" i="76"/>
  <c r="E33" i="76"/>
  <c r="E40" i="76"/>
  <c r="E47" i="76"/>
  <c r="E58" i="76"/>
  <c r="E86" i="76"/>
  <c r="E98" i="76"/>
  <c r="E105" i="76"/>
  <c r="E112" i="76"/>
  <c r="E119" i="76"/>
  <c r="E9" i="76"/>
  <c r="E16" i="76"/>
  <c r="E23" i="76"/>
  <c r="E34" i="76"/>
  <c r="E41" i="76"/>
  <c r="E48" i="76"/>
  <c r="E55" i="76"/>
  <c r="E62" i="76"/>
  <c r="E69" i="76"/>
  <c r="E91" i="76"/>
  <c r="E95" i="76"/>
  <c r="E106" i="76"/>
  <c r="E113" i="76"/>
  <c r="E120" i="76"/>
  <c r="E6" i="76"/>
  <c r="E10" i="76"/>
  <c r="E17" i="76"/>
  <c r="E24" i="76"/>
  <c r="E31" i="76"/>
  <c r="E42" i="76"/>
  <c r="E49" i="76"/>
  <c r="E56" i="76"/>
  <c r="E63" i="76"/>
  <c r="E77" i="76"/>
  <c r="E96" i="76"/>
  <c r="E103" i="76"/>
  <c r="E114" i="76"/>
  <c r="E122" i="76"/>
  <c r="E7" i="76"/>
  <c r="E18" i="76"/>
  <c r="E25" i="76"/>
  <c r="E32" i="76"/>
  <c r="E39" i="76"/>
  <c r="E50" i="76"/>
  <c r="E57" i="76"/>
  <c r="E64" i="76"/>
  <c r="E71" i="76"/>
  <c r="E78" i="76"/>
  <c r="E85" i="76"/>
  <c r="E97" i="76"/>
  <c r="E104" i="76"/>
  <c r="E111" i="76"/>
  <c r="G90" i="20" l="1"/>
  <c r="H90" i="20"/>
  <c r="I90" i="20"/>
  <c r="G91" i="20"/>
  <c r="H91" i="20"/>
  <c r="I91" i="20"/>
  <c r="G92" i="20"/>
  <c r="H92" i="20"/>
  <c r="I92" i="20"/>
  <c r="G93" i="20"/>
  <c r="H93" i="20"/>
  <c r="I93" i="20"/>
  <c r="G95" i="20"/>
  <c r="H95" i="20"/>
  <c r="I95" i="20"/>
  <c r="G96" i="20"/>
  <c r="H96" i="20"/>
  <c r="I96" i="20"/>
  <c r="G97" i="20"/>
  <c r="H97" i="20"/>
  <c r="I97" i="20"/>
  <c r="G98" i="20"/>
  <c r="H98" i="20"/>
  <c r="I98" i="20"/>
  <c r="G99" i="20"/>
  <c r="H99" i="20"/>
  <c r="I99" i="20"/>
  <c r="G100" i="20"/>
  <c r="H100" i="20"/>
  <c r="I100" i="20"/>
  <c r="G101" i="20"/>
  <c r="H101" i="20"/>
  <c r="I101" i="20"/>
  <c r="G102" i="20"/>
  <c r="H102" i="20"/>
  <c r="I102" i="20"/>
  <c r="G103" i="20"/>
  <c r="H103" i="20"/>
  <c r="I103" i="20"/>
  <c r="J103" i="20" s="1"/>
  <c r="G104" i="20"/>
  <c r="H104" i="20"/>
  <c r="I104" i="20"/>
  <c r="G105" i="20"/>
  <c r="H105" i="20"/>
  <c r="I105" i="20"/>
  <c r="G106" i="20"/>
  <c r="H106" i="20"/>
  <c r="I106" i="20"/>
  <c r="H26" i="20"/>
  <c r="E44" i="25"/>
  <c r="E79" i="25" s="1"/>
  <c r="E45" i="25"/>
  <c r="E80" i="25" s="1"/>
  <c r="E46" i="25"/>
  <c r="E81" i="25" s="1"/>
  <c r="E47" i="25"/>
  <c r="E82" i="25" s="1"/>
  <c r="E49" i="25"/>
  <c r="E84" i="25" s="1"/>
  <c r="E50" i="25"/>
  <c r="E85" i="25" s="1"/>
  <c r="E51" i="25"/>
  <c r="E86" i="25" s="1"/>
  <c r="E52" i="25"/>
  <c r="E87" i="25" s="1"/>
  <c r="E53" i="25"/>
  <c r="E88" i="25" s="1"/>
  <c r="E54" i="25"/>
  <c r="E89" i="25" s="1"/>
  <c r="E55" i="25"/>
  <c r="E90" i="25" s="1"/>
  <c r="E56" i="25"/>
  <c r="E91" i="25" s="1"/>
  <c r="E57" i="25"/>
  <c r="E92" i="25" s="1"/>
  <c r="E58" i="25"/>
  <c r="E93" i="25" s="1"/>
  <c r="E59" i="25"/>
  <c r="E94" i="25" s="1"/>
  <c r="E60" i="25"/>
  <c r="E95" i="25" s="1"/>
  <c r="J8" i="61"/>
  <c r="J9" i="61"/>
  <c r="J10" i="61"/>
  <c r="J11" i="61"/>
  <c r="J13" i="61"/>
  <c r="J14" i="61"/>
  <c r="J15" i="61"/>
  <c r="J16" i="61"/>
  <c r="J17" i="61"/>
  <c r="J18" i="61"/>
  <c r="J19" i="61"/>
  <c r="J20" i="61"/>
  <c r="J21" i="61"/>
  <c r="J22" i="61"/>
  <c r="J23" i="61"/>
  <c r="J24" i="61"/>
  <c r="G19" i="61"/>
  <c r="G20" i="61"/>
  <c r="G21" i="61"/>
  <c r="G22" i="61"/>
  <c r="G23" i="61"/>
  <c r="K23" i="61" s="1"/>
  <c r="L23" i="61" s="1"/>
  <c r="M23" i="61" s="1"/>
  <c r="G24" i="61"/>
  <c r="K24" i="61" s="1"/>
  <c r="L24" i="61" s="1"/>
  <c r="M24" i="61" s="1"/>
  <c r="G14" i="61"/>
  <c r="J102" i="20" l="1"/>
  <c r="K22" i="61"/>
  <c r="L22" i="61" s="1"/>
  <c r="M22" i="61" s="1"/>
  <c r="K14" i="61"/>
  <c r="L14" i="61" s="1"/>
  <c r="M14" i="61" s="1"/>
  <c r="J95" i="20"/>
  <c r="E101" i="78"/>
  <c r="E101" i="81"/>
  <c r="E101" i="80"/>
  <c r="E107" i="78"/>
  <c r="E107" i="81"/>
  <c r="E107" i="80"/>
  <c r="E106" i="81"/>
  <c r="E106" i="80"/>
  <c r="E106" i="78"/>
  <c r="J106" i="20"/>
  <c r="E116" i="81"/>
  <c r="E116" i="80"/>
  <c r="E116" i="78"/>
  <c r="E111" i="78"/>
  <c r="E111" i="81"/>
  <c r="E111" i="80"/>
  <c r="E102" i="78"/>
  <c r="E102" i="81"/>
  <c r="E102" i="80"/>
  <c r="E108" i="78"/>
  <c r="E108" i="80"/>
  <c r="E108" i="81"/>
  <c r="E113" i="80"/>
  <c r="E113" i="78"/>
  <c r="E113" i="81"/>
  <c r="E105" i="80"/>
  <c r="E105" i="78"/>
  <c r="E105" i="81"/>
  <c r="E115" i="80"/>
  <c r="E115" i="81"/>
  <c r="E115" i="78"/>
  <c r="E110" i="78"/>
  <c r="E110" i="81"/>
  <c r="E110" i="80"/>
  <c r="E112" i="78"/>
  <c r="E112" i="81"/>
  <c r="E112" i="80"/>
  <c r="E103" i="78"/>
  <c r="E103" i="80"/>
  <c r="E103" i="81"/>
  <c r="E114" i="78"/>
  <c r="E114" i="81"/>
  <c r="E114" i="80"/>
  <c r="J96" i="20"/>
  <c r="J90" i="20"/>
  <c r="E100" i="78"/>
  <c r="E100" i="81"/>
  <c r="E100" i="80"/>
  <c r="K21" i="61"/>
  <c r="L21" i="61" s="1"/>
  <c r="M21" i="61" s="1"/>
  <c r="K20" i="61"/>
  <c r="L20" i="61" s="1"/>
  <c r="M20" i="61" s="1"/>
  <c r="K19" i="61"/>
  <c r="L19" i="61" s="1"/>
  <c r="M19" i="61" s="1"/>
  <c r="G113" i="78"/>
  <c r="G113" i="81"/>
  <c r="G113" i="80"/>
  <c r="G111" i="78"/>
  <c r="G111" i="81"/>
  <c r="G111" i="80"/>
  <c r="G109" i="78"/>
  <c r="G109" i="81"/>
  <c r="G109" i="80"/>
  <c r="G107" i="78"/>
  <c r="G107" i="81"/>
  <c r="G107" i="80"/>
  <c r="J91" i="20"/>
  <c r="G101" i="81"/>
  <c r="G101" i="80"/>
  <c r="G101" i="78"/>
  <c r="G103" i="78"/>
  <c r="G103" i="81"/>
  <c r="G103" i="80"/>
  <c r="J105" i="20"/>
  <c r="G115" i="78"/>
  <c r="G115" i="81"/>
  <c r="G115" i="80"/>
  <c r="G116" i="78"/>
  <c r="G116" i="81"/>
  <c r="G116" i="80"/>
  <c r="G114" i="80"/>
  <c r="G114" i="78"/>
  <c r="G114" i="81"/>
  <c r="G105" i="78"/>
  <c r="G105" i="81"/>
  <c r="G105" i="80"/>
  <c r="G102" i="78"/>
  <c r="G102" i="81"/>
  <c r="G102" i="80"/>
  <c r="G112" i="78"/>
  <c r="G112" i="81"/>
  <c r="G112" i="80"/>
  <c r="G110" i="80"/>
  <c r="G110" i="78"/>
  <c r="G110" i="81"/>
  <c r="G108" i="78"/>
  <c r="G108" i="81"/>
  <c r="G108" i="80"/>
  <c r="G106" i="81"/>
  <c r="G106" i="80"/>
  <c r="G106" i="78"/>
  <c r="G100" i="78"/>
  <c r="G100" i="81"/>
  <c r="G100" i="80"/>
  <c r="F114" i="78"/>
  <c r="F114" i="81"/>
  <c r="F114" i="80"/>
  <c r="F109" i="78"/>
  <c r="F109" i="81"/>
  <c r="F109" i="80"/>
  <c r="J97" i="20"/>
  <c r="F103" i="80"/>
  <c r="F103" i="81"/>
  <c r="F103" i="78"/>
  <c r="J101" i="20"/>
  <c r="F111" i="78"/>
  <c r="F111" i="81"/>
  <c r="F111" i="80"/>
  <c r="F107" i="81"/>
  <c r="F107" i="80"/>
  <c r="F107" i="78"/>
  <c r="F115" i="80"/>
  <c r="F115" i="81"/>
  <c r="F115" i="78"/>
  <c r="F105" i="78"/>
  <c r="F105" i="81"/>
  <c r="F105" i="80"/>
  <c r="F101" i="78"/>
  <c r="F101" i="81"/>
  <c r="F101" i="80"/>
  <c r="F112" i="80"/>
  <c r="F112" i="78"/>
  <c r="F112" i="81"/>
  <c r="F108" i="78"/>
  <c r="F108" i="81"/>
  <c r="F108" i="80"/>
  <c r="F106" i="78"/>
  <c r="H106" i="78" s="1"/>
  <c r="F106" i="81"/>
  <c r="F106" i="80"/>
  <c r="H106" i="80" s="1"/>
  <c r="J104" i="20"/>
  <c r="F113" i="78"/>
  <c r="F113" i="81"/>
  <c r="F113" i="80"/>
  <c r="J92" i="20"/>
  <c r="F102" i="78"/>
  <c r="F102" i="81"/>
  <c r="F102" i="80"/>
  <c r="J100" i="20"/>
  <c r="F110" i="81"/>
  <c r="F110" i="80"/>
  <c r="F110" i="78"/>
  <c r="F116" i="78"/>
  <c r="H116" i="78" s="1"/>
  <c r="F116" i="81"/>
  <c r="F116" i="80"/>
  <c r="J93" i="20"/>
  <c r="F100" i="80"/>
  <c r="F100" i="78"/>
  <c r="F100" i="81"/>
  <c r="E109" i="80"/>
  <c r="H109" i="80" s="1"/>
  <c r="E109" i="81"/>
  <c r="E109" i="78"/>
  <c r="H109" i="78" s="1"/>
  <c r="J99" i="20"/>
  <c r="J98" i="20"/>
  <c r="H101" i="81" l="1"/>
  <c r="H109" i="81"/>
  <c r="H112" i="80"/>
  <c r="H101" i="78"/>
  <c r="H110" i="78"/>
  <c r="I110" i="78" s="1"/>
  <c r="J110" i="78" s="1"/>
  <c r="K110" i="78" s="1"/>
  <c r="L110" i="78" s="1"/>
  <c r="M110" i="78" s="1"/>
  <c r="H105" i="80"/>
  <c r="H110" i="80"/>
  <c r="H111" i="80"/>
  <c r="I111" i="80" s="1"/>
  <c r="J111" i="80" s="1"/>
  <c r="K111" i="80" s="1"/>
  <c r="L111" i="80" s="1"/>
  <c r="M111" i="80" s="1"/>
  <c r="H102" i="80"/>
  <c r="I102" i="80" s="1"/>
  <c r="J102" i="80" s="1"/>
  <c r="K102" i="80" s="1"/>
  <c r="L102" i="80" s="1"/>
  <c r="M102" i="80" s="1"/>
  <c r="H115" i="81"/>
  <c r="H115" i="80"/>
  <c r="I115" i="80" s="1"/>
  <c r="J115" i="80" s="1"/>
  <c r="K115" i="80" s="1"/>
  <c r="L115" i="80" s="1"/>
  <c r="M115" i="80" s="1"/>
  <c r="H106" i="81"/>
  <c r="H114" i="78"/>
  <c r="I114" i="78" s="1"/>
  <c r="J114" i="78" s="1"/>
  <c r="K114" i="78" s="1"/>
  <c r="L114" i="78" s="1"/>
  <c r="M114" i="78" s="1"/>
  <c r="H108" i="81"/>
  <c r="I108" i="81" s="1"/>
  <c r="J108" i="81" s="1"/>
  <c r="K108" i="81" s="1"/>
  <c r="L108" i="81" s="1"/>
  <c r="M108" i="81" s="1"/>
  <c r="H114" i="81"/>
  <c r="I114" i="81" s="1"/>
  <c r="J114" i="81" s="1"/>
  <c r="K114" i="81" s="1"/>
  <c r="L114" i="81" s="1"/>
  <c r="M114" i="81" s="1"/>
  <c r="H113" i="81"/>
  <c r="I113" i="81" s="1"/>
  <c r="J113" i="81" s="1"/>
  <c r="K113" i="81" s="1"/>
  <c r="L113" i="81" s="1"/>
  <c r="M113" i="81" s="1"/>
  <c r="H108" i="80"/>
  <c r="I108" i="80" s="1"/>
  <c r="J108" i="80" s="1"/>
  <c r="K108" i="80" s="1"/>
  <c r="L108" i="80" s="1"/>
  <c r="M108" i="80" s="1"/>
  <c r="H100" i="78"/>
  <c r="I100" i="78" s="1"/>
  <c r="J100" i="78" s="1"/>
  <c r="K100" i="78" s="1"/>
  <c r="L100" i="78" s="1"/>
  <c r="M100" i="78" s="1"/>
  <c r="H111" i="81"/>
  <c r="I111" i="81" s="1"/>
  <c r="J111" i="81" s="1"/>
  <c r="K111" i="81" s="1"/>
  <c r="L111" i="81" s="1"/>
  <c r="M111" i="81" s="1"/>
  <c r="H114" i="80"/>
  <c r="I114" i="80" s="1"/>
  <c r="J114" i="80" s="1"/>
  <c r="K114" i="80" s="1"/>
  <c r="L114" i="80" s="1"/>
  <c r="M114" i="80" s="1"/>
  <c r="H101" i="80"/>
  <c r="I101" i="80" s="1"/>
  <c r="J101" i="80" s="1"/>
  <c r="K101" i="80" s="1"/>
  <c r="L101" i="80" s="1"/>
  <c r="M101" i="80" s="1"/>
  <c r="H107" i="78"/>
  <c r="I107" i="78" s="1"/>
  <c r="J107" i="78" s="1"/>
  <c r="K107" i="78" s="1"/>
  <c r="L107" i="78" s="1"/>
  <c r="M107" i="78" s="1"/>
  <c r="H103" i="80"/>
  <c r="H105" i="81"/>
  <c r="I105" i="81" s="1"/>
  <c r="J105" i="81" s="1"/>
  <c r="K105" i="81" s="1"/>
  <c r="L105" i="81" s="1"/>
  <c r="M105" i="81" s="1"/>
  <c r="H105" i="78"/>
  <c r="I105" i="78" s="1"/>
  <c r="J105" i="78" s="1"/>
  <c r="K105" i="78" s="1"/>
  <c r="L105" i="78" s="1"/>
  <c r="M105" i="78" s="1"/>
  <c r="H113" i="78"/>
  <c r="I113" i="78" s="1"/>
  <c r="J113" i="78" s="1"/>
  <c r="K113" i="78" s="1"/>
  <c r="L113" i="78" s="1"/>
  <c r="M113" i="78" s="1"/>
  <c r="H112" i="81"/>
  <c r="I112" i="81" s="1"/>
  <c r="J112" i="81" s="1"/>
  <c r="K112" i="81" s="1"/>
  <c r="L112" i="81" s="1"/>
  <c r="M112" i="81" s="1"/>
  <c r="H112" i="78"/>
  <c r="I112" i="78" s="1"/>
  <c r="J112" i="78" s="1"/>
  <c r="K112" i="78" s="1"/>
  <c r="L112" i="78" s="1"/>
  <c r="M112" i="78" s="1"/>
  <c r="H115" i="78"/>
  <c r="I115" i="78" s="1"/>
  <c r="J115" i="78" s="1"/>
  <c r="K115" i="78" s="1"/>
  <c r="L115" i="78" s="1"/>
  <c r="M115" i="78" s="1"/>
  <c r="H108" i="78"/>
  <c r="I108" i="78" s="1"/>
  <c r="J108" i="78" s="1"/>
  <c r="K108" i="78" s="1"/>
  <c r="L108" i="78" s="1"/>
  <c r="M108" i="78" s="1"/>
  <c r="H107" i="81"/>
  <c r="I107" i="81" s="1"/>
  <c r="J107" i="81" s="1"/>
  <c r="K107" i="81" s="1"/>
  <c r="L107" i="81" s="1"/>
  <c r="M107" i="81" s="1"/>
  <c r="H103" i="78"/>
  <c r="I103" i="78" s="1"/>
  <c r="J103" i="78" s="1"/>
  <c r="K103" i="78" s="1"/>
  <c r="L103" i="78" s="1"/>
  <c r="M103" i="78" s="1"/>
  <c r="H100" i="81"/>
  <c r="I100" i="81" s="1"/>
  <c r="J100" i="81" s="1"/>
  <c r="K100" i="81" s="1"/>
  <c r="L100" i="81" s="1"/>
  <c r="M100" i="81" s="1"/>
  <c r="H103" i="81"/>
  <c r="I103" i="81" s="1"/>
  <c r="J103" i="81" s="1"/>
  <c r="K103" i="81" s="1"/>
  <c r="L103" i="81" s="1"/>
  <c r="M103" i="81" s="1"/>
  <c r="H100" i="80"/>
  <c r="I100" i="80" s="1"/>
  <c r="J100" i="80" s="1"/>
  <c r="K100" i="80" s="1"/>
  <c r="L100" i="80" s="1"/>
  <c r="M100" i="80" s="1"/>
  <c r="H110" i="81"/>
  <c r="I110" i="81" s="1"/>
  <c r="J110" i="81" s="1"/>
  <c r="K110" i="81" s="1"/>
  <c r="L110" i="81" s="1"/>
  <c r="M110" i="81" s="1"/>
  <c r="H113" i="80"/>
  <c r="I113" i="80" s="1"/>
  <c r="J113" i="80" s="1"/>
  <c r="K113" i="80" s="1"/>
  <c r="L113" i="80" s="1"/>
  <c r="M113" i="80" s="1"/>
  <c r="H111" i="78"/>
  <c r="H116" i="80"/>
  <c r="I116" i="80" s="1"/>
  <c r="J116" i="80" s="1"/>
  <c r="K116" i="80" s="1"/>
  <c r="L116" i="80" s="1"/>
  <c r="M116" i="80" s="1"/>
  <c r="H102" i="81"/>
  <c r="H116" i="81"/>
  <c r="H102" i="78"/>
  <c r="I102" i="78" s="1"/>
  <c r="J102" i="78" s="1"/>
  <c r="K102" i="78" s="1"/>
  <c r="L102" i="78" s="1"/>
  <c r="M102" i="78" s="1"/>
  <c r="H107" i="80"/>
  <c r="I107" i="80" s="1"/>
  <c r="J107" i="80" s="1"/>
  <c r="K107" i="80" s="1"/>
  <c r="L107" i="80" s="1"/>
  <c r="M107" i="80" s="1"/>
  <c r="I101" i="78"/>
  <c r="J101" i="78" s="1"/>
  <c r="K101" i="78" s="1"/>
  <c r="L101" i="78" s="1"/>
  <c r="M101" i="78" s="1"/>
  <c r="I116" i="78"/>
  <c r="J116" i="78" s="1"/>
  <c r="K116" i="78" s="1"/>
  <c r="L116" i="78" s="1"/>
  <c r="M116" i="78" s="1"/>
  <c r="I106" i="80"/>
  <c r="J106" i="80" s="1"/>
  <c r="K106" i="80" s="1"/>
  <c r="L106" i="80" s="1"/>
  <c r="M106" i="80" s="1"/>
  <c r="I105" i="80"/>
  <c r="J105" i="80" s="1"/>
  <c r="K105" i="80" s="1"/>
  <c r="L105" i="80" s="1"/>
  <c r="M105" i="80" s="1"/>
  <c r="I106" i="81"/>
  <c r="J106" i="81" s="1"/>
  <c r="K106" i="81" s="1"/>
  <c r="L106" i="81" s="1"/>
  <c r="M106" i="81" s="1"/>
  <c r="I110" i="80"/>
  <c r="J110" i="80" s="1"/>
  <c r="K110" i="80" s="1"/>
  <c r="L110" i="80" s="1"/>
  <c r="M110" i="80" s="1"/>
  <c r="I106" i="78"/>
  <c r="J106" i="78" s="1"/>
  <c r="K106" i="78" s="1"/>
  <c r="L106" i="78" s="1"/>
  <c r="M106" i="78" s="1"/>
  <c r="I112" i="80"/>
  <c r="J112" i="80" s="1"/>
  <c r="K112" i="80" s="1"/>
  <c r="L112" i="80" s="1"/>
  <c r="M112" i="80" s="1"/>
  <c r="I103" i="80"/>
  <c r="J103" i="80" s="1"/>
  <c r="K103" i="80" s="1"/>
  <c r="L103" i="80" s="1"/>
  <c r="M103" i="80" s="1"/>
  <c r="I101" i="81"/>
  <c r="J101" i="81" s="1"/>
  <c r="K101" i="81" s="1"/>
  <c r="L101" i="81" s="1"/>
  <c r="M101" i="81" s="1"/>
  <c r="I115" i="81"/>
  <c r="J115" i="81" s="1"/>
  <c r="K115" i="81" s="1"/>
  <c r="L115" i="81" s="1"/>
  <c r="M115" i="81" s="1"/>
  <c r="I109" i="78"/>
  <c r="J109" i="78" s="1"/>
  <c r="K109" i="78" s="1"/>
  <c r="L109" i="78" s="1"/>
  <c r="M109" i="78" s="1"/>
  <c r="I109" i="81"/>
  <c r="J109" i="81" s="1"/>
  <c r="K109" i="81" s="1"/>
  <c r="L109" i="81" s="1"/>
  <c r="M109" i="81" s="1"/>
  <c r="I109" i="80"/>
  <c r="J109" i="80" s="1"/>
  <c r="K109" i="80" s="1"/>
  <c r="L109" i="80" s="1"/>
  <c r="M109" i="80" s="1"/>
  <c r="I102" i="81" l="1"/>
  <c r="J102" i="81" s="1"/>
  <c r="K102" i="81" s="1"/>
  <c r="L102" i="81" s="1"/>
  <c r="M102" i="81" s="1"/>
  <c r="I116" i="81"/>
  <c r="J116" i="81" s="1"/>
  <c r="K116" i="81" s="1"/>
  <c r="L116" i="81" s="1"/>
  <c r="M116" i="81" s="1"/>
  <c r="I111" i="78"/>
  <c r="J111" i="78" s="1"/>
  <c r="K111" i="78" s="1"/>
  <c r="L111" i="78" s="1"/>
  <c r="M111" i="78" s="1"/>
  <c r="H48" i="20" l="1"/>
  <c r="I48" i="20"/>
  <c r="H49" i="20"/>
  <c r="I49" i="20"/>
  <c r="H50" i="20"/>
  <c r="I50" i="20"/>
  <c r="H51" i="20"/>
  <c r="I51" i="20"/>
  <c r="H52" i="20"/>
  <c r="I52" i="20"/>
  <c r="H54" i="20"/>
  <c r="I54" i="20"/>
  <c r="H55" i="20"/>
  <c r="I55" i="20"/>
  <c r="H56" i="20"/>
  <c r="I56" i="20"/>
  <c r="H57" i="20"/>
  <c r="I57" i="20"/>
  <c r="H58" i="20"/>
  <c r="I58" i="20"/>
  <c r="H59" i="20"/>
  <c r="I59" i="20"/>
  <c r="H60" i="20"/>
  <c r="I60" i="20"/>
  <c r="H61" i="20"/>
  <c r="I61" i="20"/>
  <c r="H62" i="20"/>
  <c r="I62" i="20"/>
  <c r="H63" i="20"/>
  <c r="I63" i="20"/>
  <c r="H64" i="20"/>
  <c r="I64" i="20"/>
  <c r="H65" i="20"/>
  <c r="I65" i="20"/>
  <c r="G49" i="20"/>
  <c r="G50" i="20"/>
  <c r="G51" i="20"/>
  <c r="G52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48" i="20"/>
  <c r="C49" i="20"/>
  <c r="C50" i="20"/>
  <c r="C51" i="20"/>
  <c r="C52" i="20"/>
  <c r="C54" i="20"/>
  <c r="C55" i="20"/>
  <c r="C56" i="20"/>
  <c r="E56" i="20" s="1"/>
  <c r="C57" i="20"/>
  <c r="E57" i="20" s="1"/>
  <c r="C58" i="20"/>
  <c r="E58" i="20" s="1"/>
  <c r="C59" i="20"/>
  <c r="C60" i="20"/>
  <c r="C61" i="20"/>
  <c r="C62" i="20"/>
  <c r="C63" i="20"/>
  <c r="C64" i="20"/>
  <c r="E64" i="20" s="1"/>
  <c r="C65" i="20"/>
  <c r="E65" i="20" s="1"/>
  <c r="C48" i="20"/>
  <c r="J8" i="20"/>
  <c r="J9" i="20"/>
  <c r="J10" i="20"/>
  <c r="J11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E8" i="20"/>
  <c r="K8" i="20" s="1"/>
  <c r="E9" i="20"/>
  <c r="K9" i="20" s="1"/>
  <c r="E10" i="20"/>
  <c r="K10" i="20" s="1"/>
  <c r="E11" i="20"/>
  <c r="M11" i="20" s="1"/>
  <c r="E13" i="20"/>
  <c r="E14" i="20"/>
  <c r="F14" i="20" s="1"/>
  <c r="L14" i="20" s="1"/>
  <c r="E15" i="20"/>
  <c r="K15" i="20" s="1"/>
  <c r="E16" i="20"/>
  <c r="K16" i="20" s="1"/>
  <c r="E17" i="20"/>
  <c r="K17" i="20" s="1"/>
  <c r="E18" i="20"/>
  <c r="F18" i="20" s="1"/>
  <c r="L18" i="20" s="1"/>
  <c r="E19" i="20"/>
  <c r="K19" i="20" s="1"/>
  <c r="E20" i="20"/>
  <c r="M20" i="20" s="1"/>
  <c r="E21" i="20"/>
  <c r="K21" i="20" s="1"/>
  <c r="E22" i="20"/>
  <c r="F22" i="20" s="1"/>
  <c r="L22" i="20" s="1"/>
  <c r="E23" i="20"/>
  <c r="K23" i="20" s="1"/>
  <c r="E24" i="20"/>
  <c r="K24" i="20" s="1"/>
  <c r="K13" i="20" l="1"/>
  <c r="F13" i="20"/>
  <c r="L13" i="20" s="1"/>
  <c r="E69" i="80"/>
  <c r="E69" i="78"/>
  <c r="E69" i="81"/>
  <c r="E60" i="80"/>
  <c r="E60" i="78"/>
  <c r="E60" i="81"/>
  <c r="E66" i="78"/>
  <c r="E66" i="81"/>
  <c r="E66" i="80"/>
  <c r="E57" i="78"/>
  <c r="E57" i="81"/>
  <c r="E57" i="80"/>
  <c r="E61" i="80"/>
  <c r="E61" i="81"/>
  <c r="E61" i="78"/>
  <c r="E68" i="78"/>
  <c r="E68" i="80"/>
  <c r="E68" i="81"/>
  <c r="E67" i="78"/>
  <c r="E67" i="80"/>
  <c r="E67" i="81"/>
  <c r="E58" i="78"/>
  <c r="E58" i="81"/>
  <c r="E58" i="80"/>
  <c r="E65" i="78"/>
  <c r="E65" i="81"/>
  <c r="E65" i="80"/>
  <c r="E56" i="78"/>
  <c r="E56" i="81"/>
  <c r="E56" i="80"/>
  <c r="E54" i="78"/>
  <c r="E54" i="80"/>
  <c r="E54" i="81"/>
  <c r="E55" i="78"/>
  <c r="E55" i="81"/>
  <c r="E55" i="80"/>
  <c r="E71" i="80"/>
  <c r="E71" i="81"/>
  <c r="E71" i="78"/>
  <c r="E63" i="81"/>
  <c r="E63" i="80"/>
  <c r="E63" i="78"/>
  <c r="E70" i="81"/>
  <c r="E70" i="80"/>
  <c r="E70" i="78"/>
  <c r="E62" i="81"/>
  <c r="E62" i="80"/>
  <c r="E62" i="78"/>
  <c r="D69" i="78"/>
  <c r="D69" i="81"/>
  <c r="D69" i="80"/>
  <c r="C104" i="20"/>
  <c r="D61" i="78"/>
  <c r="D61" i="81"/>
  <c r="D61" i="80"/>
  <c r="C96" i="20"/>
  <c r="D68" i="78"/>
  <c r="D68" i="81"/>
  <c r="D68" i="80"/>
  <c r="C103" i="20"/>
  <c r="D60" i="78"/>
  <c r="D60" i="81"/>
  <c r="D60" i="80"/>
  <c r="C95" i="20"/>
  <c r="D67" i="78"/>
  <c r="D67" i="81"/>
  <c r="D67" i="80"/>
  <c r="C102" i="20"/>
  <c r="D58" i="78"/>
  <c r="D58" i="81"/>
  <c r="D58" i="80"/>
  <c r="C93" i="20"/>
  <c r="D66" i="78"/>
  <c r="D66" i="81"/>
  <c r="D66" i="80"/>
  <c r="C101" i="20"/>
  <c r="D57" i="78"/>
  <c r="D57" i="81"/>
  <c r="D57" i="80"/>
  <c r="C92" i="20"/>
  <c r="E63" i="20"/>
  <c r="E55" i="20"/>
  <c r="D65" i="78"/>
  <c r="D65" i="81"/>
  <c r="D65" i="80"/>
  <c r="C100" i="20"/>
  <c r="D56" i="78"/>
  <c r="D56" i="81"/>
  <c r="D56" i="80"/>
  <c r="C91" i="20"/>
  <c r="E62" i="20"/>
  <c r="E54" i="20"/>
  <c r="K54" i="20" s="1"/>
  <c r="D54" i="81"/>
  <c r="D54" i="78"/>
  <c r="D54" i="80"/>
  <c r="D64" i="81"/>
  <c r="D64" i="80"/>
  <c r="D64" i="78"/>
  <c r="C99" i="20"/>
  <c r="E61" i="20"/>
  <c r="M61" i="20" s="1"/>
  <c r="E52" i="20"/>
  <c r="M52" i="20" s="1"/>
  <c r="D71" i="80"/>
  <c r="D71" i="78"/>
  <c r="D71" i="81"/>
  <c r="C106" i="20"/>
  <c r="D63" i="80"/>
  <c r="D63" i="78"/>
  <c r="D63" i="81"/>
  <c r="C98" i="20"/>
  <c r="E60" i="20"/>
  <c r="K60" i="20" s="1"/>
  <c r="E51" i="20"/>
  <c r="M51" i="20" s="1"/>
  <c r="D70" i="78"/>
  <c r="D70" i="81"/>
  <c r="D70" i="80"/>
  <c r="C105" i="20"/>
  <c r="D62" i="78"/>
  <c r="D62" i="81"/>
  <c r="D62" i="80"/>
  <c r="C97" i="20"/>
  <c r="E59" i="20"/>
  <c r="K59" i="20" s="1"/>
  <c r="E50" i="20"/>
  <c r="G68" i="81"/>
  <c r="G68" i="80"/>
  <c r="G68" i="78"/>
  <c r="G64" i="81"/>
  <c r="G64" i="80"/>
  <c r="G64" i="78"/>
  <c r="G60" i="78"/>
  <c r="G60" i="81"/>
  <c r="G60" i="80"/>
  <c r="G55" i="78"/>
  <c r="G55" i="81"/>
  <c r="G55" i="80"/>
  <c r="J49" i="20"/>
  <c r="G71" i="80"/>
  <c r="G71" i="81"/>
  <c r="G71" i="78"/>
  <c r="G67" i="81"/>
  <c r="G67" i="80"/>
  <c r="G67" i="78"/>
  <c r="G63" i="81"/>
  <c r="G63" i="80"/>
  <c r="G63" i="78"/>
  <c r="G58" i="81"/>
  <c r="G58" i="80"/>
  <c r="G58" i="78"/>
  <c r="G54" i="80"/>
  <c r="G54" i="81"/>
  <c r="G54" i="78"/>
  <c r="G70" i="80"/>
  <c r="G70" i="78"/>
  <c r="G70" i="81"/>
  <c r="G66" i="80"/>
  <c r="G66" i="78"/>
  <c r="G66" i="81"/>
  <c r="G62" i="80"/>
  <c r="G62" i="78"/>
  <c r="G62" i="81"/>
  <c r="G57" i="80"/>
  <c r="G57" i="78"/>
  <c r="G57" i="81"/>
  <c r="G69" i="78"/>
  <c r="G69" i="81"/>
  <c r="G69" i="80"/>
  <c r="G65" i="78"/>
  <c r="G65" i="81"/>
  <c r="G65" i="80"/>
  <c r="G61" i="80"/>
  <c r="G61" i="78"/>
  <c r="G61" i="81"/>
  <c r="G56" i="80"/>
  <c r="G56" i="78"/>
  <c r="G56" i="81"/>
  <c r="F71" i="78"/>
  <c r="F71" i="80"/>
  <c r="F71" i="81"/>
  <c r="F67" i="81"/>
  <c r="F67" i="80"/>
  <c r="F67" i="78"/>
  <c r="F63" i="80"/>
  <c r="F63" i="78"/>
  <c r="F63" i="81"/>
  <c r="F58" i="81"/>
  <c r="H58" i="81" s="1"/>
  <c r="F58" i="80"/>
  <c r="F58" i="78"/>
  <c r="F54" i="81"/>
  <c r="F54" i="78"/>
  <c r="F54" i="80"/>
  <c r="F70" i="81"/>
  <c r="F70" i="80"/>
  <c r="F70" i="78"/>
  <c r="F66" i="80"/>
  <c r="F66" i="78"/>
  <c r="F66" i="81"/>
  <c r="F62" i="81"/>
  <c r="F62" i="80"/>
  <c r="F62" i="78"/>
  <c r="F57" i="80"/>
  <c r="F57" i="78"/>
  <c r="H57" i="78" s="1"/>
  <c r="F57" i="81"/>
  <c r="F69" i="80"/>
  <c r="F69" i="78"/>
  <c r="H69" i="78" s="1"/>
  <c r="F69" i="81"/>
  <c r="H69" i="81" s="1"/>
  <c r="F65" i="81"/>
  <c r="F65" i="80"/>
  <c r="F65" i="78"/>
  <c r="F61" i="80"/>
  <c r="F61" i="78"/>
  <c r="F61" i="81"/>
  <c r="F56" i="80"/>
  <c r="F56" i="78"/>
  <c r="F56" i="81"/>
  <c r="F68" i="78"/>
  <c r="F68" i="81"/>
  <c r="F68" i="80"/>
  <c r="F64" i="80"/>
  <c r="F64" i="78"/>
  <c r="F64" i="81"/>
  <c r="F60" i="80"/>
  <c r="F60" i="78"/>
  <c r="F60" i="81"/>
  <c r="F55" i="81"/>
  <c r="F55" i="80"/>
  <c r="F55" i="78"/>
  <c r="J58" i="20"/>
  <c r="F58" i="20" s="1"/>
  <c r="L58" i="20" s="1"/>
  <c r="E64" i="78"/>
  <c r="E64" i="81"/>
  <c r="E64" i="80"/>
  <c r="D55" i="80"/>
  <c r="D55" i="81"/>
  <c r="D55" i="78"/>
  <c r="C90" i="20"/>
  <c r="E49" i="20"/>
  <c r="K58" i="20"/>
  <c r="J65" i="20"/>
  <c r="F65" i="20" s="1"/>
  <c r="L65" i="20" s="1"/>
  <c r="J57" i="20"/>
  <c r="F57" i="20" s="1"/>
  <c r="L57" i="20" s="1"/>
  <c r="J64" i="20"/>
  <c r="F64" i="20" s="1"/>
  <c r="L64" i="20" s="1"/>
  <c r="K62" i="20"/>
  <c r="M64" i="20"/>
  <c r="M56" i="20"/>
  <c r="M62" i="20"/>
  <c r="K64" i="20"/>
  <c r="J60" i="20"/>
  <c r="J56" i="20"/>
  <c r="F56" i="20" s="1"/>
  <c r="J51" i="20"/>
  <c r="J59" i="20"/>
  <c r="J50" i="20"/>
  <c r="F50" i="20" s="1"/>
  <c r="L50" i="20" s="1"/>
  <c r="K56" i="20"/>
  <c r="K63" i="20"/>
  <c r="K55" i="20"/>
  <c r="M63" i="20"/>
  <c r="M55" i="20"/>
  <c r="J63" i="20"/>
  <c r="F63" i="20" s="1"/>
  <c r="L63" i="20" s="1"/>
  <c r="J55" i="20"/>
  <c r="F55" i="20" s="1"/>
  <c r="M50" i="20"/>
  <c r="J62" i="20"/>
  <c r="J54" i="20"/>
  <c r="F54" i="20" s="1"/>
  <c r="L54" i="20" s="1"/>
  <c r="M58" i="20"/>
  <c r="J61" i="20"/>
  <c r="J52" i="20"/>
  <c r="F52" i="20" s="1"/>
  <c r="L52" i="20" s="1"/>
  <c r="K50" i="20"/>
  <c r="M65" i="20"/>
  <c r="M57" i="20"/>
  <c r="M49" i="20"/>
  <c r="K65" i="20"/>
  <c r="K57" i="20"/>
  <c r="K49" i="20"/>
  <c r="K14" i="20"/>
  <c r="M10" i="20"/>
  <c r="F20" i="20"/>
  <c r="L20" i="20" s="1"/>
  <c r="K22" i="20"/>
  <c r="F19" i="20"/>
  <c r="L19" i="20" s="1"/>
  <c r="F23" i="20"/>
  <c r="L23" i="20" s="1"/>
  <c r="M19" i="20"/>
  <c r="F16" i="20"/>
  <c r="L16" i="20" s="1"/>
  <c r="K20" i="20"/>
  <c r="M17" i="20"/>
  <c r="K11" i="20"/>
  <c r="M8" i="20"/>
  <c r="F8" i="20"/>
  <c r="L8" i="20" s="1"/>
  <c r="M22" i="20"/>
  <c r="M14" i="20"/>
  <c r="M24" i="20"/>
  <c r="M16" i="20"/>
  <c r="M21" i="20"/>
  <c r="M13" i="20"/>
  <c r="F11" i="20"/>
  <c r="L11" i="20" s="1"/>
  <c r="F24" i="20"/>
  <c r="L24" i="20" s="1"/>
  <c r="M18" i="20"/>
  <c r="M9" i="20"/>
  <c r="M23" i="20"/>
  <c r="K18" i="20"/>
  <c r="M15" i="20"/>
  <c r="F62" i="20"/>
  <c r="L62" i="20" s="1"/>
  <c r="F17" i="20"/>
  <c r="L17" i="20" s="1"/>
  <c r="F21" i="20"/>
  <c r="L21" i="20" s="1"/>
  <c r="F10" i="20"/>
  <c r="L10" i="20" s="1"/>
  <c r="F15" i="20"/>
  <c r="L15" i="20" s="1"/>
  <c r="F9" i="20"/>
  <c r="L9" i="20" s="1"/>
  <c r="H57" i="81" l="1"/>
  <c r="H66" i="80"/>
  <c r="H65" i="78"/>
  <c r="H67" i="78"/>
  <c r="F61" i="20"/>
  <c r="L61" i="20" s="1"/>
  <c r="K61" i="20"/>
  <c r="H56" i="80"/>
  <c r="H54" i="81"/>
  <c r="M54" i="20"/>
  <c r="H55" i="81"/>
  <c r="I55" i="81" s="1"/>
  <c r="J55" i="81" s="1"/>
  <c r="K55" i="81" s="1"/>
  <c r="L55" i="81" s="1"/>
  <c r="M55" i="81" s="1"/>
  <c r="H57" i="80"/>
  <c r="H70" i="80"/>
  <c r="R70" i="80" s="1"/>
  <c r="M59" i="20"/>
  <c r="F59" i="20"/>
  <c r="L59" i="20" s="1"/>
  <c r="K51" i="20"/>
  <c r="F60" i="20"/>
  <c r="L60" i="20" s="1"/>
  <c r="K52" i="20"/>
  <c r="M60" i="20"/>
  <c r="F51" i="20"/>
  <c r="H55" i="80"/>
  <c r="I55" i="80" s="1"/>
  <c r="J55" i="80" s="1"/>
  <c r="K55" i="80" s="1"/>
  <c r="L55" i="80" s="1"/>
  <c r="M55" i="80" s="1"/>
  <c r="H56" i="78"/>
  <c r="H54" i="78"/>
  <c r="I54" i="78" s="1"/>
  <c r="J54" i="78" s="1"/>
  <c r="K54" i="78" s="1"/>
  <c r="L54" i="78" s="1"/>
  <c r="M54" i="78" s="1"/>
  <c r="H69" i="80"/>
  <c r="R69" i="80" s="1"/>
  <c r="H67" i="81"/>
  <c r="H68" i="81"/>
  <c r="I68" i="81" s="1"/>
  <c r="J68" i="81" s="1"/>
  <c r="K68" i="81" s="1"/>
  <c r="L68" i="81" s="1"/>
  <c r="M68" i="81" s="1"/>
  <c r="H65" i="80"/>
  <c r="I65" i="80" s="1"/>
  <c r="J65" i="80" s="1"/>
  <c r="K65" i="80" s="1"/>
  <c r="L65" i="80" s="1"/>
  <c r="M65" i="80" s="1"/>
  <c r="H70" i="81"/>
  <c r="H60" i="78"/>
  <c r="I60" i="78" s="1"/>
  <c r="J60" i="78" s="1"/>
  <c r="K60" i="78" s="1"/>
  <c r="L60" i="78" s="1"/>
  <c r="M60" i="78" s="1"/>
  <c r="H64" i="78"/>
  <c r="H63" i="81"/>
  <c r="I63" i="81" s="1"/>
  <c r="J63" i="81" s="1"/>
  <c r="K63" i="81" s="1"/>
  <c r="L63" i="81" s="1"/>
  <c r="M63" i="81" s="1"/>
  <c r="H68" i="78"/>
  <c r="R68" i="78" s="1"/>
  <c r="H62" i="78"/>
  <c r="I62" i="78" s="1"/>
  <c r="J62" i="78" s="1"/>
  <c r="K62" i="78" s="1"/>
  <c r="L62" i="78" s="1"/>
  <c r="M62" i="78" s="1"/>
  <c r="H62" i="80"/>
  <c r="R62" i="80" s="1"/>
  <c r="H67" i="80"/>
  <c r="I67" i="80" s="1"/>
  <c r="J67" i="80" s="1"/>
  <c r="K67" i="80" s="1"/>
  <c r="L67" i="80" s="1"/>
  <c r="M67" i="80" s="1"/>
  <c r="F49" i="20"/>
  <c r="L49" i="20" s="1"/>
  <c r="H66" i="78"/>
  <c r="I66" i="78" s="1"/>
  <c r="J66" i="78" s="1"/>
  <c r="K66" i="78" s="1"/>
  <c r="L66" i="78" s="1"/>
  <c r="M66" i="78" s="1"/>
  <c r="H58" i="78"/>
  <c r="I58" i="78" s="1"/>
  <c r="J58" i="78" s="1"/>
  <c r="K58" i="78" s="1"/>
  <c r="L58" i="78" s="1"/>
  <c r="M58" i="78" s="1"/>
  <c r="H66" i="81"/>
  <c r="I66" i="81" s="1"/>
  <c r="J66" i="81" s="1"/>
  <c r="K66" i="81" s="1"/>
  <c r="L66" i="81" s="1"/>
  <c r="M66" i="81" s="1"/>
  <c r="H58" i="80"/>
  <c r="I58" i="80" s="1"/>
  <c r="J58" i="80" s="1"/>
  <c r="K58" i="80" s="1"/>
  <c r="L58" i="80" s="1"/>
  <c r="M58" i="80" s="1"/>
  <c r="H71" i="81"/>
  <c r="R71" i="81" s="1"/>
  <c r="D102" i="78"/>
  <c r="R102" i="78" s="1"/>
  <c r="D102" i="81"/>
  <c r="R102" i="81" s="1"/>
  <c r="D102" i="80"/>
  <c r="R102" i="80" s="1"/>
  <c r="E92" i="20"/>
  <c r="D103" i="78"/>
  <c r="R103" i="78" s="1"/>
  <c r="D103" i="81"/>
  <c r="R103" i="81" s="1"/>
  <c r="D103" i="80"/>
  <c r="R103" i="80" s="1"/>
  <c r="E93" i="20"/>
  <c r="D105" i="78"/>
  <c r="R105" i="78" s="1"/>
  <c r="D105" i="81"/>
  <c r="R105" i="81" s="1"/>
  <c r="D105" i="80"/>
  <c r="R105" i="80" s="1"/>
  <c r="E95" i="20"/>
  <c r="D106" i="80"/>
  <c r="R106" i="80" s="1"/>
  <c r="D106" i="78"/>
  <c r="R106" i="78" s="1"/>
  <c r="D106" i="81"/>
  <c r="R106" i="81" s="1"/>
  <c r="E96" i="20"/>
  <c r="D107" i="81"/>
  <c r="R107" i="81" s="1"/>
  <c r="D107" i="80"/>
  <c r="R107" i="80" s="1"/>
  <c r="D107" i="78"/>
  <c r="R107" i="78" s="1"/>
  <c r="E97" i="20"/>
  <c r="D110" i="78"/>
  <c r="R110" i="78" s="1"/>
  <c r="D110" i="81"/>
  <c r="R110" i="81" s="1"/>
  <c r="D110" i="80"/>
  <c r="R110" i="80" s="1"/>
  <c r="E100" i="20"/>
  <c r="D108" i="78"/>
  <c r="R108" i="78" s="1"/>
  <c r="D108" i="81"/>
  <c r="R108" i="81" s="1"/>
  <c r="D108" i="80"/>
  <c r="R108" i="80" s="1"/>
  <c r="E98" i="20"/>
  <c r="D111" i="78"/>
  <c r="R111" i="78" s="1"/>
  <c r="D111" i="81"/>
  <c r="R111" i="81" s="1"/>
  <c r="D111" i="80"/>
  <c r="R111" i="80" s="1"/>
  <c r="E101" i="20"/>
  <c r="D112" i="78"/>
  <c r="R112" i="78" s="1"/>
  <c r="D112" i="81"/>
  <c r="R112" i="81" s="1"/>
  <c r="D112" i="80"/>
  <c r="R112" i="80" s="1"/>
  <c r="E102" i="20"/>
  <c r="D113" i="78"/>
  <c r="R113" i="78" s="1"/>
  <c r="D113" i="81"/>
  <c r="R113" i="81" s="1"/>
  <c r="D113" i="80"/>
  <c r="R113" i="80" s="1"/>
  <c r="E103" i="20"/>
  <c r="D114" i="80"/>
  <c r="R114" i="80" s="1"/>
  <c r="D114" i="78"/>
  <c r="R114" i="78" s="1"/>
  <c r="D114" i="81"/>
  <c r="R114" i="81" s="1"/>
  <c r="E104" i="20"/>
  <c r="D115" i="81"/>
  <c r="R115" i="81" s="1"/>
  <c r="D115" i="80"/>
  <c r="R115" i="80" s="1"/>
  <c r="D115" i="78"/>
  <c r="R115" i="78" s="1"/>
  <c r="E105" i="20"/>
  <c r="D109" i="78"/>
  <c r="R109" i="78" s="1"/>
  <c r="D109" i="81"/>
  <c r="R109" i="81" s="1"/>
  <c r="D109" i="80"/>
  <c r="R109" i="80" s="1"/>
  <c r="E99" i="20"/>
  <c r="D101" i="78"/>
  <c r="R101" i="78" s="1"/>
  <c r="D101" i="81"/>
  <c r="R101" i="81" s="1"/>
  <c r="D101" i="80"/>
  <c r="R101" i="80" s="1"/>
  <c r="E91" i="20"/>
  <c r="D116" i="78"/>
  <c r="R116" i="78" s="1"/>
  <c r="D116" i="81"/>
  <c r="R116" i="81" s="1"/>
  <c r="D116" i="80"/>
  <c r="R116" i="80" s="1"/>
  <c r="E106" i="20"/>
  <c r="H61" i="80"/>
  <c r="I61" i="80" s="1"/>
  <c r="J61" i="80" s="1"/>
  <c r="K61" i="80" s="1"/>
  <c r="L61" i="80" s="1"/>
  <c r="M61" i="80" s="1"/>
  <c r="H71" i="78"/>
  <c r="I71" i="78" s="1"/>
  <c r="J71" i="78" s="1"/>
  <c r="K71" i="78" s="1"/>
  <c r="L71" i="78" s="1"/>
  <c r="M71" i="78" s="1"/>
  <c r="H60" i="81"/>
  <c r="R60" i="81" s="1"/>
  <c r="H61" i="81"/>
  <c r="I61" i="81" s="1"/>
  <c r="J61" i="81" s="1"/>
  <c r="K61" i="81" s="1"/>
  <c r="L61" i="81" s="1"/>
  <c r="M61" i="81" s="1"/>
  <c r="H55" i="78"/>
  <c r="I55" i="78" s="1"/>
  <c r="J55" i="78" s="1"/>
  <c r="K55" i="78" s="1"/>
  <c r="L55" i="78" s="1"/>
  <c r="M55" i="78" s="1"/>
  <c r="H61" i="78"/>
  <c r="I61" i="78" s="1"/>
  <c r="J61" i="78" s="1"/>
  <c r="K61" i="78" s="1"/>
  <c r="L61" i="78" s="1"/>
  <c r="M61" i="78" s="1"/>
  <c r="H68" i="80"/>
  <c r="I68" i="80" s="1"/>
  <c r="J68" i="80" s="1"/>
  <c r="K68" i="80" s="1"/>
  <c r="L68" i="80" s="1"/>
  <c r="M68" i="80" s="1"/>
  <c r="H70" i="78"/>
  <c r="R70" i="78" s="1"/>
  <c r="H71" i="80"/>
  <c r="I71" i="80" s="1"/>
  <c r="J71" i="80" s="1"/>
  <c r="K71" i="80" s="1"/>
  <c r="L71" i="80" s="1"/>
  <c r="M71" i="80" s="1"/>
  <c r="H63" i="78"/>
  <c r="R63" i="78" s="1"/>
  <c r="H64" i="80"/>
  <c r="I64" i="80" s="1"/>
  <c r="J64" i="80" s="1"/>
  <c r="K64" i="80" s="1"/>
  <c r="L64" i="80" s="1"/>
  <c r="M64" i="80" s="1"/>
  <c r="H56" i="81"/>
  <c r="R56" i="81" s="1"/>
  <c r="H65" i="81"/>
  <c r="I65" i="81" s="1"/>
  <c r="J65" i="81" s="1"/>
  <c r="K65" i="81" s="1"/>
  <c r="L65" i="81" s="1"/>
  <c r="M65" i="81" s="1"/>
  <c r="H54" i="80"/>
  <c r="R54" i="80" s="1"/>
  <c r="H63" i="80"/>
  <c r="I63" i="80" s="1"/>
  <c r="J63" i="80" s="1"/>
  <c r="K63" i="80" s="1"/>
  <c r="L63" i="80" s="1"/>
  <c r="M63" i="80" s="1"/>
  <c r="H60" i="80"/>
  <c r="R60" i="80" s="1"/>
  <c r="H62" i="81"/>
  <c r="R62" i="81" s="1"/>
  <c r="I57" i="80"/>
  <c r="J57" i="80" s="1"/>
  <c r="K57" i="80" s="1"/>
  <c r="L57" i="80" s="1"/>
  <c r="M57" i="80" s="1"/>
  <c r="R57" i="80"/>
  <c r="I70" i="81"/>
  <c r="J70" i="81" s="1"/>
  <c r="K70" i="81" s="1"/>
  <c r="L70" i="81" s="1"/>
  <c r="M70" i="81" s="1"/>
  <c r="R70" i="81"/>
  <c r="I65" i="78"/>
  <c r="J65" i="78" s="1"/>
  <c r="K65" i="78" s="1"/>
  <c r="L65" i="78" s="1"/>
  <c r="M65" i="78" s="1"/>
  <c r="R65" i="78"/>
  <c r="H64" i="81"/>
  <c r="I64" i="81" s="1"/>
  <c r="J64" i="81" s="1"/>
  <c r="K64" i="81" s="1"/>
  <c r="L64" i="81" s="1"/>
  <c r="M64" i="81" s="1"/>
  <c r="I56" i="78"/>
  <c r="J56" i="78" s="1"/>
  <c r="K56" i="78" s="1"/>
  <c r="L56" i="78" s="1"/>
  <c r="M56" i="78" s="1"/>
  <c r="R56" i="78"/>
  <c r="I69" i="81"/>
  <c r="J69" i="81" s="1"/>
  <c r="K69" i="81" s="1"/>
  <c r="L69" i="81" s="1"/>
  <c r="M69" i="81" s="1"/>
  <c r="R69" i="81"/>
  <c r="R54" i="78"/>
  <c r="I67" i="78"/>
  <c r="J67" i="78" s="1"/>
  <c r="K67" i="78" s="1"/>
  <c r="L67" i="78" s="1"/>
  <c r="M67" i="78" s="1"/>
  <c r="R67" i="78"/>
  <c r="I69" i="78"/>
  <c r="J69" i="78" s="1"/>
  <c r="K69" i="78" s="1"/>
  <c r="L69" i="78" s="1"/>
  <c r="M69" i="78" s="1"/>
  <c r="R69" i="78"/>
  <c r="R67" i="80"/>
  <c r="I69" i="80"/>
  <c r="J69" i="80" s="1"/>
  <c r="K69" i="80" s="1"/>
  <c r="L69" i="80" s="1"/>
  <c r="M69" i="80" s="1"/>
  <c r="I67" i="81"/>
  <c r="J67" i="81" s="1"/>
  <c r="K67" i="81" s="1"/>
  <c r="L67" i="81" s="1"/>
  <c r="M67" i="81" s="1"/>
  <c r="R67" i="81"/>
  <c r="I56" i="80"/>
  <c r="J56" i="80" s="1"/>
  <c r="K56" i="80" s="1"/>
  <c r="L56" i="80" s="1"/>
  <c r="M56" i="80" s="1"/>
  <c r="R56" i="80"/>
  <c r="R54" i="81"/>
  <c r="I54" i="81"/>
  <c r="J54" i="81" s="1"/>
  <c r="K54" i="81" s="1"/>
  <c r="L54" i="81" s="1"/>
  <c r="M54" i="81" s="1"/>
  <c r="R61" i="78"/>
  <c r="R57" i="81"/>
  <c r="I57" i="81"/>
  <c r="J57" i="81" s="1"/>
  <c r="K57" i="81" s="1"/>
  <c r="L57" i="81" s="1"/>
  <c r="M57" i="81" s="1"/>
  <c r="R66" i="80"/>
  <c r="I66" i="80"/>
  <c r="J66" i="80" s="1"/>
  <c r="K66" i="80" s="1"/>
  <c r="L66" i="80" s="1"/>
  <c r="M66" i="80" s="1"/>
  <c r="I57" i="78"/>
  <c r="J57" i="78" s="1"/>
  <c r="K57" i="78" s="1"/>
  <c r="L57" i="78" s="1"/>
  <c r="M57" i="78" s="1"/>
  <c r="R57" i="78"/>
  <c r="I58" i="81"/>
  <c r="J58" i="81" s="1"/>
  <c r="K58" i="81" s="1"/>
  <c r="L58" i="81" s="1"/>
  <c r="M58" i="81" s="1"/>
  <c r="R58" i="81"/>
  <c r="I64" i="78"/>
  <c r="J64" i="78" s="1"/>
  <c r="K64" i="78" s="1"/>
  <c r="L64" i="78" s="1"/>
  <c r="M64" i="78" s="1"/>
  <c r="R64" i="78"/>
  <c r="D100" i="80"/>
  <c r="R100" i="80" s="1"/>
  <c r="D100" i="81"/>
  <c r="R100" i="81" s="1"/>
  <c r="D100" i="78"/>
  <c r="R100" i="78" s="1"/>
  <c r="E90" i="20"/>
  <c r="L56" i="20"/>
  <c r="L51" i="20"/>
  <c r="L55" i="20"/>
  <c r="C21" i="61"/>
  <c r="B21" i="61"/>
  <c r="C19" i="61"/>
  <c r="B19" i="61"/>
  <c r="C14" i="61"/>
  <c r="B14" i="61"/>
  <c r="B21" i="20"/>
  <c r="A21" i="20"/>
  <c r="A103" i="20" s="1"/>
  <c r="B19" i="20"/>
  <c r="B101" i="20" s="1"/>
  <c r="A19" i="20"/>
  <c r="B14" i="20"/>
  <c r="A14" i="20"/>
  <c r="A96" i="20" s="1"/>
  <c r="R66" i="81" l="1"/>
  <c r="I62" i="81"/>
  <c r="J62" i="81" s="1"/>
  <c r="K62" i="81" s="1"/>
  <c r="L62" i="81" s="1"/>
  <c r="M62" i="81" s="1"/>
  <c r="R61" i="80"/>
  <c r="R71" i="80"/>
  <c r="R65" i="80"/>
  <c r="R55" i="80"/>
  <c r="S55" i="80" s="1"/>
  <c r="T55" i="80" s="1"/>
  <c r="U55" i="80" s="1"/>
  <c r="V55" i="80" s="1"/>
  <c r="I70" i="80"/>
  <c r="J70" i="80" s="1"/>
  <c r="K70" i="80" s="1"/>
  <c r="L70" i="80" s="1"/>
  <c r="M70" i="80" s="1"/>
  <c r="I70" i="78"/>
  <c r="J70" i="78" s="1"/>
  <c r="K70" i="78" s="1"/>
  <c r="L70" i="78" s="1"/>
  <c r="M70" i="78" s="1"/>
  <c r="R55" i="81"/>
  <c r="S55" i="81" s="1"/>
  <c r="T55" i="81" s="1"/>
  <c r="U55" i="81" s="1"/>
  <c r="V55" i="81" s="1"/>
  <c r="W55" i="81" s="1"/>
  <c r="X55" i="81" s="1"/>
  <c r="Y55" i="81" s="1"/>
  <c r="Z55" i="81" s="1"/>
  <c r="AA55" i="81" s="1"/>
  <c r="AB55" i="81" s="1"/>
  <c r="AC55" i="81" s="1"/>
  <c r="AD55" i="81" s="1"/>
  <c r="AE55" i="81" s="1"/>
  <c r="AF55" i="81" s="1"/>
  <c r="AG55" i="81" s="1"/>
  <c r="AH55" i="81" s="1"/>
  <c r="AI55" i="81" s="1"/>
  <c r="AJ55" i="81" s="1"/>
  <c r="AK55" i="81" s="1"/>
  <c r="AL55" i="81" s="1"/>
  <c r="AM55" i="81" s="1"/>
  <c r="AN55" i="81" s="1"/>
  <c r="AO55" i="81" s="1"/>
  <c r="AP55" i="81" s="1"/>
  <c r="AQ55" i="81" s="1"/>
  <c r="AR55" i="81" s="1"/>
  <c r="AS55" i="81" s="1"/>
  <c r="AT55" i="81" s="1"/>
  <c r="AU55" i="81" s="1"/>
  <c r="AV55" i="81" s="1"/>
  <c r="AW55" i="81" s="1"/>
  <c r="AX55" i="81" s="1"/>
  <c r="AY55" i="81" s="1"/>
  <c r="AZ55" i="81" s="1"/>
  <c r="BA55" i="81" s="1"/>
  <c r="BB55" i="81" s="1"/>
  <c r="BC55" i="81" s="1"/>
  <c r="BD55" i="81" s="1"/>
  <c r="BE55" i="81" s="1"/>
  <c r="BF55" i="81" s="1"/>
  <c r="BG55" i="81" s="1"/>
  <c r="BH55" i="81" s="1"/>
  <c r="BI55" i="81" s="1"/>
  <c r="BJ55" i="81" s="1"/>
  <c r="BK55" i="81" s="1"/>
  <c r="BL55" i="81" s="1"/>
  <c r="BM55" i="81" s="1"/>
  <c r="BN55" i="81" s="1"/>
  <c r="BO55" i="81" s="1"/>
  <c r="BP55" i="81" s="1"/>
  <c r="BQ55" i="81" s="1"/>
  <c r="BR55" i="81" s="1"/>
  <c r="BS55" i="81" s="1"/>
  <c r="BT55" i="81" s="1"/>
  <c r="BU55" i="81" s="1"/>
  <c r="BV55" i="81" s="1"/>
  <c r="BW55" i="81" s="1"/>
  <c r="BX55" i="81" s="1"/>
  <c r="BY55" i="81" s="1"/>
  <c r="BZ55" i="81" s="1"/>
  <c r="CA55" i="81" s="1"/>
  <c r="CB55" i="81" s="1"/>
  <c r="CC55" i="81" s="1"/>
  <c r="CD55" i="81" s="1"/>
  <c r="CE55" i="81" s="1"/>
  <c r="CF55" i="81" s="1"/>
  <c r="CG55" i="81" s="1"/>
  <c r="CH55" i="81" s="1"/>
  <c r="CI55" i="81" s="1"/>
  <c r="CJ55" i="81" s="1"/>
  <c r="CK55" i="81" s="1"/>
  <c r="CL55" i="81" s="1"/>
  <c r="CM55" i="81" s="1"/>
  <c r="CN55" i="81" s="1"/>
  <c r="CO55" i="81" s="1"/>
  <c r="CP55" i="81" s="1"/>
  <c r="CQ55" i="81" s="1"/>
  <c r="CR55" i="81" s="1"/>
  <c r="CS55" i="81" s="1"/>
  <c r="CT55" i="81" s="1"/>
  <c r="CU55" i="81" s="1"/>
  <c r="CV55" i="81" s="1"/>
  <c r="CW55" i="81" s="1"/>
  <c r="CX55" i="81" s="1"/>
  <c r="CY55" i="81" s="1"/>
  <c r="CZ55" i="81" s="1"/>
  <c r="DA55" i="81" s="1"/>
  <c r="DB55" i="81" s="1"/>
  <c r="DC55" i="81" s="1"/>
  <c r="DD55" i="81" s="1"/>
  <c r="DE55" i="81" s="1"/>
  <c r="DF55" i="81" s="1"/>
  <c r="DG55" i="81" s="1"/>
  <c r="DH55" i="81" s="1"/>
  <c r="DI55" i="81" s="1"/>
  <c r="DJ55" i="81" s="1"/>
  <c r="DK55" i="81" s="1"/>
  <c r="DL55" i="81" s="1"/>
  <c r="DM55" i="81" s="1"/>
  <c r="DN55" i="81" s="1"/>
  <c r="DO55" i="81" s="1"/>
  <c r="DP55" i="81" s="1"/>
  <c r="DQ55" i="81" s="1"/>
  <c r="DR55" i="81" s="1"/>
  <c r="DS55" i="81" s="1"/>
  <c r="DT55" i="81" s="1"/>
  <c r="DU55" i="81" s="1"/>
  <c r="DV55" i="81" s="1"/>
  <c r="DW55" i="81" s="1"/>
  <c r="DX55" i="81" s="1"/>
  <c r="DY55" i="81" s="1"/>
  <c r="DZ55" i="81" s="1"/>
  <c r="EA55" i="81" s="1"/>
  <c r="EB55" i="81" s="1"/>
  <c r="EC55" i="81" s="1"/>
  <c r="ED55" i="81" s="1"/>
  <c r="EE55" i="81" s="1"/>
  <c r="EF55" i="81" s="1"/>
  <c r="EG55" i="81" s="1"/>
  <c r="EH55" i="81" s="1"/>
  <c r="EI55" i="81" s="1"/>
  <c r="EJ55" i="81" s="1"/>
  <c r="EK55" i="81" s="1"/>
  <c r="EL55" i="81" s="1"/>
  <c r="EM55" i="81" s="1"/>
  <c r="EN55" i="81" s="1"/>
  <c r="EO55" i="81" s="1"/>
  <c r="EP55" i="81" s="1"/>
  <c r="EQ55" i="81" s="1"/>
  <c r="ER55" i="81" s="1"/>
  <c r="ES55" i="81" s="1"/>
  <c r="ET55" i="81" s="1"/>
  <c r="EU55" i="81" s="1"/>
  <c r="EV55" i="81" s="1"/>
  <c r="EW55" i="81" s="1"/>
  <c r="EX55" i="81" s="1"/>
  <c r="EY55" i="81" s="1"/>
  <c r="EZ55" i="81" s="1"/>
  <c r="FA55" i="81" s="1"/>
  <c r="FB55" i="81" s="1"/>
  <c r="FC55" i="81" s="1"/>
  <c r="FD55" i="81" s="1"/>
  <c r="FE55" i="81" s="1"/>
  <c r="FF55" i="81" s="1"/>
  <c r="FG55" i="81" s="1"/>
  <c r="FH55" i="81" s="1"/>
  <c r="FI55" i="81" s="1"/>
  <c r="FJ55" i="81" s="1"/>
  <c r="FK55" i="81" s="1"/>
  <c r="FL55" i="81" s="1"/>
  <c r="FM55" i="81" s="1"/>
  <c r="FN55" i="81" s="1"/>
  <c r="FO55" i="81" s="1"/>
  <c r="FP55" i="81" s="1"/>
  <c r="FQ55" i="81" s="1"/>
  <c r="FR55" i="81" s="1"/>
  <c r="FS55" i="81" s="1"/>
  <c r="FT55" i="81" s="1"/>
  <c r="FU55" i="81" s="1"/>
  <c r="FV55" i="81" s="1"/>
  <c r="FW55" i="81" s="1"/>
  <c r="FX55" i="81" s="1"/>
  <c r="FY55" i="81" s="1"/>
  <c r="FZ55" i="81" s="1"/>
  <c r="GA55" i="81" s="1"/>
  <c r="GB55" i="81" s="1"/>
  <c r="GC55" i="81" s="1"/>
  <c r="GD55" i="81" s="1"/>
  <c r="GE55" i="81" s="1"/>
  <c r="GF55" i="81" s="1"/>
  <c r="GG55" i="81" s="1"/>
  <c r="GH55" i="81" s="1"/>
  <c r="GI55" i="81" s="1"/>
  <c r="GJ55" i="81" s="1"/>
  <c r="GK55" i="81" s="1"/>
  <c r="GL55" i="81" s="1"/>
  <c r="GM55" i="81" s="1"/>
  <c r="GN55" i="81" s="1"/>
  <c r="GO55" i="81" s="1"/>
  <c r="GP55" i="81" s="1"/>
  <c r="GQ55" i="81" s="1"/>
  <c r="GR55" i="81" s="1"/>
  <c r="GS55" i="81" s="1"/>
  <c r="GT55" i="81" s="1"/>
  <c r="GU55" i="81" s="1"/>
  <c r="GV55" i="81" s="1"/>
  <c r="GW55" i="81" s="1"/>
  <c r="GX55" i="81" s="1"/>
  <c r="GY55" i="81" s="1"/>
  <c r="GZ55" i="81" s="1"/>
  <c r="HA55" i="81" s="1"/>
  <c r="HB55" i="81" s="1"/>
  <c r="HC55" i="81" s="1"/>
  <c r="HD55" i="81" s="1"/>
  <c r="HE55" i="81" s="1"/>
  <c r="HF55" i="81" s="1"/>
  <c r="HG55" i="81" s="1"/>
  <c r="HH55" i="81" s="1"/>
  <c r="HI55" i="81" s="1"/>
  <c r="R60" i="78"/>
  <c r="I62" i="80"/>
  <c r="J62" i="80" s="1"/>
  <c r="K62" i="80" s="1"/>
  <c r="L62" i="80" s="1"/>
  <c r="M62" i="80" s="1"/>
  <c r="I60" i="80"/>
  <c r="J60" i="80" s="1"/>
  <c r="K60" i="80" s="1"/>
  <c r="L60" i="80" s="1"/>
  <c r="M60" i="80" s="1"/>
  <c r="R68" i="81"/>
  <c r="S68" i="81" s="1"/>
  <c r="T68" i="81" s="1"/>
  <c r="U68" i="81" s="1"/>
  <c r="V68" i="81" s="1"/>
  <c r="W68" i="81" s="1"/>
  <c r="X68" i="81" s="1"/>
  <c r="Y68" i="81" s="1"/>
  <c r="Z68" i="81" s="1"/>
  <c r="AA68" i="81" s="1"/>
  <c r="AB68" i="81" s="1"/>
  <c r="AC68" i="81" s="1"/>
  <c r="AD68" i="81" s="1"/>
  <c r="AE68" i="81" s="1"/>
  <c r="AF68" i="81" s="1"/>
  <c r="AG68" i="81" s="1"/>
  <c r="AH68" i="81" s="1"/>
  <c r="AI68" i="81" s="1"/>
  <c r="AJ68" i="81" s="1"/>
  <c r="AK68" i="81" s="1"/>
  <c r="AL68" i="81" s="1"/>
  <c r="AM68" i="81" s="1"/>
  <c r="AN68" i="81" s="1"/>
  <c r="AO68" i="81" s="1"/>
  <c r="AP68" i="81" s="1"/>
  <c r="AQ68" i="81" s="1"/>
  <c r="AR68" i="81" s="1"/>
  <c r="AS68" i="81" s="1"/>
  <c r="AT68" i="81" s="1"/>
  <c r="AU68" i="81" s="1"/>
  <c r="AV68" i="81" s="1"/>
  <c r="AW68" i="81" s="1"/>
  <c r="AX68" i="81" s="1"/>
  <c r="AY68" i="81" s="1"/>
  <c r="AZ68" i="81" s="1"/>
  <c r="BA68" i="81" s="1"/>
  <c r="BB68" i="81" s="1"/>
  <c r="BC68" i="81" s="1"/>
  <c r="BD68" i="81" s="1"/>
  <c r="BE68" i="81" s="1"/>
  <c r="BF68" i="81" s="1"/>
  <c r="BG68" i="81" s="1"/>
  <c r="BH68" i="81" s="1"/>
  <c r="BI68" i="81" s="1"/>
  <c r="BJ68" i="81" s="1"/>
  <c r="BK68" i="81" s="1"/>
  <c r="BL68" i="81" s="1"/>
  <c r="BM68" i="81" s="1"/>
  <c r="BN68" i="81" s="1"/>
  <c r="BO68" i="81" s="1"/>
  <c r="BP68" i="81" s="1"/>
  <c r="BQ68" i="81" s="1"/>
  <c r="BR68" i="81" s="1"/>
  <c r="BS68" i="81" s="1"/>
  <c r="BT68" i="81" s="1"/>
  <c r="BU68" i="81" s="1"/>
  <c r="BV68" i="81" s="1"/>
  <c r="BW68" i="81" s="1"/>
  <c r="BX68" i="81" s="1"/>
  <c r="BY68" i="81" s="1"/>
  <c r="BZ68" i="81" s="1"/>
  <c r="CA68" i="81" s="1"/>
  <c r="CB68" i="81" s="1"/>
  <c r="CC68" i="81" s="1"/>
  <c r="CD68" i="81" s="1"/>
  <c r="CE68" i="81" s="1"/>
  <c r="CF68" i="81" s="1"/>
  <c r="CG68" i="81" s="1"/>
  <c r="CH68" i="81" s="1"/>
  <c r="CI68" i="81" s="1"/>
  <c r="CJ68" i="81" s="1"/>
  <c r="CK68" i="81" s="1"/>
  <c r="CL68" i="81" s="1"/>
  <c r="CM68" i="81" s="1"/>
  <c r="CN68" i="81" s="1"/>
  <c r="CO68" i="81" s="1"/>
  <c r="CP68" i="81" s="1"/>
  <c r="CQ68" i="81" s="1"/>
  <c r="CR68" i="81" s="1"/>
  <c r="CS68" i="81" s="1"/>
  <c r="CT68" i="81" s="1"/>
  <c r="CU68" i="81" s="1"/>
  <c r="CV68" i="81" s="1"/>
  <c r="CW68" i="81" s="1"/>
  <c r="CX68" i="81" s="1"/>
  <c r="CY68" i="81" s="1"/>
  <c r="CZ68" i="81" s="1"/>
  <c r="DA68" i="81" s="1"/>
  <c r="DB68" i="81" s="1"/>
  <c r="DC68" i="81" s="1"/>
  <c r="DD68" i="81" s="1"/>
  <c r="DE68" i="81" s="1"/>
  <c r="DF68" i="81" s="1"/>
  <c r="DG68" i="81" s="1"/>
  <c r="DH68" i="81" s="1"/>
  <c r="DI68" i="81" s="1"/>
  <c r="DJ68" i="81" s="1"/>
  <c r="DK68" i="81" s="1"/>
  <c r="DL68" i="81" s="1"/>
  <c r="DM68" i="81" s="1"/>
  <c r="DN68" i="81" s="1"/>
  <c r="DO68" i="81" s="1"/>
  <c r="DP68" i="81" s="1"/>
  <c r="DQ68" i="81" s="1"/>
  <c r="DR68" i="81" s="1"/>
  <c r="DS68" i="81" s="1"/>
  <c r="DT68" i="81" s="1"/>
  <c r="DU68" i="81" s="1"/>
  <c r="DV68" i="81" s="1"/>
  <c r="DW68" i="81" s="1"/>
  <c r="DX68" i="81" s="1"/>
  <c r="DY68" i="81" s="1"/>
  <c r="DZ68" i="81" s="1"/>
  <c r="EA68" i="81" s="1"/>
  <c r="EB68" i="81" s="1"/>
  <c r="EC68" i="81" s="1"/>
  <c r="ED68" i="81" s="1"/>
  <c r="EE68" i="81" s="1"/>
  <c r="EF68" i="81" s="1"/>
  <c r="EG68" i="81" s="1"/>
  <c r="EH68" i="81" s="1"/>
  <c r="EI68" i="81" s="1"/>
  <c r="EJ68" i="81" s="1"/>
  <c r="EK68" i="81" s="1"/>
  <c r="EL68" i="81" s="1"/>
  <c r="EM68" i="81" s="1"/>
  <c r="EN68" i="81" s="1"/>
  <c r="EO68" i="81" s="1"/>
  <c r="EP68" i="81" s="1"/>
  <c r="EQ68" i="81" s="1"/>
  <c r="ER68" i="81" s="1"/>
  <c r="ES68" i="81" s="1"/>
  <c r="ET68" i="81" s="1"/>
  <c r="EU68" i="81" s="1"/>
  <c r="EV68" i="81" s="1"/>
  <c r="EW68" i="81" s="1"/>
  <c r="EX68" i="81" s="1"/>
  <c r="EY68" i="81" s="1"/>
  <c r="EZ68" i="81" s="1"/>
  <c r="FA68" i="81" s="1"/>
  <c r="FB68" i="81" s="1"/>
  <c r="FC68" i="81" s="1"/>
  <c r="FD68" i="81" s="1"/>
  <c r="FE68" i="81" s="1"/>
  <c r="FF68" i="81" s="1"/>
  <c r="FG68" i="81" s="1"/>
  <c r="FH68" i="81" s="1"/>
  <c r="FI68" i="81" s="1"/>
  <c r="FJ68" i="81" s="1"/>
  <c r="FK68" i="81" s="1"/>
  <c r="FL68" i="81" s="1"/>
  <c r="FM68" i="81" s="1"/>
  <c r="FN68" i="81" s="1"/>
  <c r="FO68" i="81" s="1"/>
  <c r="FP68" i="81" s="1"/>
  <c r="FQ68" i="81" s="1"/>
  <c r="FR68" i="81" s="1"/>
  <c r="FS68" i="81" s="1"/>
  <c r="FT68" i="81" s="1"/>
  <c r="FU68" i="81" s="1"/>
  <c r="FV68" i="81" s="1"/>
  <c r="FW68" i="81" s="1"/>
  <c r="FX68" i="81" s="1"/>
  <c r="FY68" i="81" s="1"/>
  <c r="FZ68" i="81" s="1"/>
  <c r="GA68" i="81" s="1"/>
  <c r="GB68" i="81" s="1"/>
  <c r="GC68" i="81" s="1"/>
  <c r="GD68" i="81" s="1"/>
  <c r="GE68" i="81" s="1"/>
  <c r="GF68" i="81" s="1"/>
  <c r="GG68" i="81" s="1"/>
  <c r="GH68" i="81" s="1"/>
  <c r="GI68" i="81" s="1"/>
  <c r="GJ68" i="81" s="1"/>
  <c r="GK68" i="81" s="1"/>
  <c r="GL68" i="81" s="1"/>
  <c r="GM68" i="81" s="1"/>
  <c r="GN68" i="81" s="1"/>
  <c r="GO68" i="81" s="1"/>
  <c r="GP68" i="81" s="1"/>
  <c r="GQ68" i="81" s="1"/>
  <c r="GR68" i="81" s="1"/>
  <c r="GS68" i="81" s="1"/>
  <c r="GT68" i="81" s="1"/>
  <c r="GU68" i="81" s="1"/>
  <c r="GV68" i="81" s="1"/>
  <c r="GW68" i="81" s="1"/>
  <c r="GX68" i="81" s="1"/>
  <c r="GY68" i="81" s="1"/>
  <c r="GZ68" i="81" s="1"/>
  <c r="HA68" i="81" s="1"/>
  <c r="HB68" i="81" s="1"/>
  <c r="HC68" i="81" s="1"/>
  <c r="HD68" i="81" s="1"/>
  <c r="HE68" i="81" s="1"/>
  <c r="HF68" i="81" s="1"/>
  <c r="HG68" i="81" s="1"/>
  <c r="HH68" i="81" s="1"/>
  <c r="HI68" i="81" s="1"/>
  <c r="W55" i="80"/>
  <c r="X55" i="80" s="1"/>
  <c r="Y55" i="80" s="1"/>
  <c r="Z55" i="80" s="1"/>
  <c r="AA55" i="80" s="1"/>
  <c r="AB55" i="80" s="1"/>
  <c r="AC55" i="80" s="1"/>
  <c r="AD55" i="80" s="1"/>
  <c r="AE55" i="80" s="1"/>
  <c r="AF55" i="80" s="1"/>
  <c r="AG55" i="80" s="1"/>
  <c r="AH55" i="80" s="1"/>
  <c r="AI55" i="80" s="1"/>
  <c r="AJ55" i="80" s="1"/>
  <c r="AK55" i="80" s="1"/>
  <c r="AL55" i="80" s="1"/>
  <c r="AM55" i="80" s="1"/>
  <c r="AN55" i="80" s="1"/>
  <c r="AO55" i="80" s="1"/>
  <c r="AP55" i="80" s="1"/>
  <c r="AQ55" i="80" s="1"/>
  <c r="AR55" i="80" s="1"/>
  <c r="AS55" i="80" s="1"/>
  <c r="AT55" i="80" s="1"/>
  <c r="AU55" i="80" s="1"/>
  <c r="AV55" i="80" s="1"/>
  <c r="AW55" i="80" s="1"/>
  <c r="AX55" i="80" s="1"/>
  <c r="AY55" i="80" s="1"/>
  <c r="AZ55" i="80" s="1"/>
  <c r="BA55" i="80" s="1"/>
  <c r="BB55" i="80" s="1"/>
  <c r="BC55" i="80" s="1"/>
  <c r="BD55" i="80" s="1"/>
  <c r="BE55" i="80" s="1"/>
  <c r="BF55" i="80" s="1"/>
  <c r="BG55" i="80" s="1"/>
  <c r="BH55" i="80" s="1"/>
  <c r="BI55" i="80" s="1"/>
  <c r="BJ55" i="80" s="1"/>
  <c r="BK55" i="80" s="1"/>
  <c r="BL55" i="80" s="1"/>
  <c r="BM55" i="80" s="1"/>
  <c r="BN55" i="80" s="1"/>
  <c r="BO55" i="80" s="1"/>
  <c r="BP55" i="80" s="1"/>
  <c r="BQ55" i="80" s="1"/>
  <c r="BR55" i="80" s="1"/>
  <c r="BS55" i="80" s="1"/>
  <c r="BT55" i="80" s="1"/>
  <c r="BU55" i="80" s="1"/>
  <c r="BV55" i="80" s="1"/>
  <c r="BW55" i="80" s="1"/>
  <c r="BX55" i="80" s="1"/>
  <c r="BY55" i="80" s="1"/>
  <c r="BZ55" i="80" s="1"/>
  <c r="CA55" i="80" s="1"/>
  <c r="CB55" i="80" s="1"/>
  <c r="CC55" i="80" s="1"/>
  <c r="CD55" i="80" s="1"/>
  <c r="CE55" i="80" s="1"/>
  <c r="CF55" i="80" s="1"/>
  <c r="CG55" i="80" s="1"/>
  <c r="CH55" i="80" s="1"/>
  <c r="CI55" i="80" s="1"/>
  <c r="CJ55" i="80" s="1"/>
  <c r="CK55" i="80" s="1"/>
  <c r="CL55" i="80" s="1"/>
  <c r="CM55" i="80" s="1"/>
  <c r="CN55" i="80" s="1"/>
  <c r="CO55" i="80" s="1"/>
  <c r="CP55" i="80" s="1"/>
  <c r="CQ55" i="80" s="1"/>
  <c r="CR55" i="80" s="1"/>
  <c r="CS55" i="80" s="1"/>
  <c r="CT55" i="80" s="1"/>
  <c r="CU55" i="80" s="1"/>
  <c r="CV55" i="80" s="1"/>
  <c r="CW55" i="80" s="1"/>
  <c r="CX55" i="80" s="1"/>
  <c r="CY55" i="80" s="1"/>
  <c r="CZ55" i="80" s="1"/>
  <c r="DA55" i="80" s="1"/>
  <c r="DB55" i="80" s="1"/>
  <c r="DC55" i="80" s="1"/>
  <c r="DD55" i="80" s="1"/>
  <c r="DE55" i="80" s="1"/>
  <c r="DF55" i="80" s="1"/>
  <c r="DG55" i="80" s="1"/>
  <c r="DH55" i="80" s="1"/>
  <c r="DI55" i="80" s="1"/>
  <c r="DJ55" i="80" s="1"/>
  <c r="DK55" i="80" s="1"/>
  <c r="DL55" i="80" s="1"/>
  <c r="DM55" i="80" s="1"/>
  <c r="DN55" i="80" s="1"/>
  <c r="DO55" i="80" s="1"/>
  <c r="DP55" i="80" s="1"/>
  <c r="DQ55" i="80" s="1"/>
  <c r="DR55" i="80" s="1"/>
  <c r="DS55" i="80" s="1"/>
  <c r="DT55" i="80" s="1"/>
  <c r="DU55" i="80" s="1"/>
  <c r="DV55" i="80" s="1"/>
  <c r="DW55" i="80" s="1"/>
  <c r="DX55" i="80" s="1"/>
  <c r="DY55" i="80" s="1"/>
  <c r="DZ55" i="80" s="1"/>
  <c r="EA55" i="80" s="1"/>
  <c r="EB55" i="80" s="1"/>
  <c r="EC55" i="80" s="1"/>
  <c r="ED55" i="80" s="1"/>
  <c r="EE55" i="80" s="1"/>
  <c r="EF55" i="80" s="1"/>
  <c r="EG55" i="80" s="1"/>
  <c r="EH55" i="80" s="1"/>
  <c r="EI55" i="80" s="1"/>
  <c r="EJ55" i="80" s="1"/>
  <c r="EK55" i="80" s="1"/>
  <c r="EL55" i="80" s="1"/>
  <c r="EM55" i="80" s="1"/>
  <c r="EN55" i="80" s="1"/>
  <c r="EO55" i="80" s="1"/>
  <c r="EP55" i="80" s="1"/>
  <c r="EQ55" i="80" s="1"/>
  <c r="ER55" i="80" s="1"/>
  <c r="ES55" i="80" s="1"/>
  <c r="ET55" i="80" s="1"/>
  <c r="EU55" i="80" s="1"/>
  <c r="EV55" i="80" s="1"/>
  <c r="EW55" i="80" s="1"/>
  <c r="EX55" i="80" s="1"/>
  <c r="EY55" i="80" s="1"/>
  <c r="EZ55" i="80" s="1"/>
  <c r="FA55" i="80" s="1"/>
  <c r="FB55" i="80" s="1"/>
  <c r="FC55" i="80" s="1"/>
  <c r="FD55" i="80" s="1"/>
  <c r="FE55" i="80" s="1"/>
  <c r="FF55" i="80" s="1"/>
  <c r="FG55" i="80" s="1"/>
  <c r="FH55" i="80" s="1"/>
  <c r="FI55" i="80" s="1"/>
  <c r="FJ55" i="80" s="1"/>
  <c r="FK55" i="80" s="1"/>
  <c r="FL55" i="80" s="1"/>
  <c r="FM55" i="80" s="1"/>
  <c r="FN55" i="80" s="1"/>
  <c r="FO55" i="80" s="1"/>
  <c r="FP55" i="80" s="1"/>
  <c r="FQ55" i="80" s="1"/>
  <c r="FR55" i="80" s="1"/>
  <c r="FS55" i="80" s="1"/>
  <c r="FT55" i="80" s="1"/>
  <c r="FU55" i="80" s="1"/>
  <c r="FV55" i="80" s="1"/>
  <c r="FW55" i="80" s="1"/>
  <c r="FX55" i="80" s="1"/>
  <c r="FY55" i="80" s="1"/>
  <c r="FZ55" i="80" s="1"/>
  <c r="GA55" i="80" s="1"/>
  <c r="GB55" i="80" s="1"/>
  <c r="GC55" i="80" s="1"/>
  <c r="GD55" i="80" s="1"/>
  <c r="GE55" i="80" s="1"/>
  <c r="GF55" i="80" s="1"/>
  <c r="GG55" i="80" s="1"/>
  <c r="GH55" i="80" s="1"/>
  <c r="GI55" i="80" s="1"/>
  <c r="GJ55" i="80" s="1"/>
  <c r="GK55" i="80" s="1"/>
  <c r="GL55" i="80" s="1"/>
  <c r="GM55" i="80" s="1"/>
  <c r="GN55" i="80" s="1"/>
  <c r="GO55" i="80" s="1"/>
  <c r="GP55" i="80" s="1"/>
  <c r="GQ55" i="80" s="1"/>
  <c r="GR55" i="80" s="1"/>
  <c r="GS55" i="80" s="1"/>
  <c r="GT55" i="80" s="1"/>
  <c r="GU55" i="80" s="1"/>
  <c r="GV55" i="80" s="1"/>
  <c r="GW55" i="80" s="1"/>
  <c r="GX55" i="80" s="1"/>
  <c r="GY55" i="80" s="1"/>
  <c r="GZ55" i="80" s="1"/>
  <c r="HA55" i="80" s="1"/>
  <c r="HB55" i="80" s="1"/>
  <c r="HC55" i="80" s="1"/>
  <c r="HD55" i="80" s="1"/>
  <c r="HE55" i="80" s="1"/>
  <c r="HF55" i="80" s="1"/>
  <c r="HG55" i="80" s="1"/>
  <c r="HH55" i="80" s="1"/>
  <c r="HI55" i="80" s="1"/>
  <c r="R58" i="78"/>
  <c r="R63" i="81"/>
  <c r="R62" i="78"/>
  <c r="I68" i="78"/>
  <c r="J68" i="78" s="1"/>
  <c r="K68" i="78" s="1"/>
  <c r="L68" i="78" s="1"/>
  <c r="M68" i="78" s="1"/>
  <c r="I60" i="81"/>
  <c r="J60" i="81" s="1"/>
  <c r="K60" i="81" s="1"/>
  <c r="L60" i="81" s="1"/>
  <c r="M60" i="81" s="1"/>
  <c r="R58" i="80"/>
  <c r="R71" i="78"/>
  <c r="S71" i="78" s="1"/>
  <c r="T71" i="78" s="1"/>
  <c r="U71" i="78" s="1"/>
  <c r="V71" i="78" s="1"/>
  <c r="W71" i="78" s="1"/>
  <c r="X71" i="78" s="1"/>
  <c r="Y71" i="78" s="1"/>
  <c r="Z71" i="78" s="1"/>
  <c r="AA71" i="78" s="1"/>
  <c r="AB71" i="78" s="1"/>
  <c r="AC71" i="78" s="1"/>
  <c r="AD71" i="78" s="1"/>
  <c r="AE71" i="78" s="1"/>
  <c r="AF71" i="78" s="1"/>
  <c r="AG71" i="78" s="1"/>
  <c r="AH71" i="78" s="1"/>
  <c r="AI71" i="78" s="1"/>
  <c r="AJ71" i="78" s="1"/>
  <c r="AK71" i="78" s="1"/>
  <c r="AL71" i="78" s="1"/>
  <c r="AM71" i="78" s="1"/>
  <c r="AN71" i="78" s="1"/>
  <c r="AO71" i="78" s="1"/>
  <c r="AP71" i="78" s="1"/>
  <c r="AQ71" i="78" s="1"/>
  <c r="AR71" i="78" s="1"/>
  <c r="AS71" i="78" s="1"/>
  <c r="AT71" i="78" s="1"/>
  <c r="AU71" i="78" s="1"/>
  <c r="AV71" i="78" s="1"/>
  <c r="AW71" i="78" s="1"/>
  <c r="AX71" i="78" s="1"/>
  <c r="AY71" i="78" s="1"/>
  <c r="AZ71" i="78" s="1"/>
  <c r="BA71" i="78" s="1"/>
  <c r="BB71" i="78" s="1"/>
  <c r="BC71" i="78" s="1"/>
  <c r="BD71" i="78" s="1"/>
  <c r="BE71" i="78" s="1"/>
  <c r="BF71" i="78" s="1"/>
  <c r="BG71" i="78" s="1"/>
  <c r="BH71" i="78" s="1"/>
  <c r="BI71" i="78" s="1"/>
  <c r="BJ71" i="78" s="1"/>
  <c r="BK71" i="78" s="1"/>
  <c r="BL71" i="78" s="1"/>
  <c r="BM71" i="78" s="1"/>
  <c r="BN71" i="78" s="1"/>
  <c r="BO71" i="78" s="1"/>
  <c r="BP71" i="78" s="1"/>
  <c r="BQ71" i="78" s="1"/>
  <c r="BR71" i="78" s="1"/>
  <c r="BS71" i="78" s="1"/>
  <c r="BT71" i="78" s="1"/>
  <c r="BU71" i="78" s="1"/>
  <c r="BV71" i="78" s="1"/>
  <c r="BW71" i="78" s="1"/>
  <c r="BX71" i="78" s="1"/>
  <c r="BY71" i="78" s="1"/>
  <c r="BZ71" i="78" s="1"/>
  <c r="CA71" i="78" s="1"/>
  <c r="CB71" i="78" s="1"/>
  <c r="CC71" i="78" s="1"/>
  <c r="CD71" i="78" s="1"/>
  <c r="CE71" i="78" s="1"/>
  <c r="CF71" i="78" s="1"/>
  <c r="CG71" i="78" s="1"/>
  <c r="CH71" i="78" s="1"/>
  <c r="CI71" i="78" s="1"/>
  <c r="CJ71" i="78" s="1"/>
  <c r="CK71" i="78" s="1"/>
  <c r="CL71" i="78" s="1"/>
  <c r="CM71" i="78" s="1"/>
  <c r="CN71" i="78" s="1"/>
  <c r="CO71" i="78" s="1"/>
  <c r="CP71" i="78" s="1"/>
  <c r="CQ71" i="78" s="1"/>
  <c r="CR71" i="78" s="1"/>
  <c r="CS71" i="78" s="1"/>
  <c r="CT71" i="78" s="1"/>
  <c r="CU71" i="78" s="1"/>
  <c r="CV71" i="78" s="1"/>
  <c r="CW71" i="78" s="1"/>
  <c r="CX71" i="78" s="1"/>
  <c r="CY71" i="78" s="1"/>
  <c r="CZ71" i="78" s="1"/>
  <c r="DA71" i="78" s="1"/>
  <c r="DB71" i="78" s="1"/>
  <c r="DC71" i="78" s="1"/>
  <c r="DD71" i="78" s="1"/>
  <c r="DE71" i="78" s="1"/>
  <c r="DF71" i="78" s="1"/>
  <c r="DG71" i="78" s="1"/>
  <c r="DH71" i="78" s="1"/>
  <c r="DI71" i="78" s="1"/>
  <c r="DJ71" i="78" s="1"/>
  <c r="DK71" i="78" s="1"/>
  <c r="DL71" i="78" s="1"/>
  <c r="DM71" i="78" s="1"/>
  <c r="DN71" i="78" s="1"/>
  <c r="DO71" i="78" s="1"/>
  <c r="DP71" i="78" s="1"/>
  <c r="DQ71" i="78" s="1"/>
  <c r="DR71" i="78" s="1"/>
  <c r="DS71" i="78" s="1"/>
  <c r="DT71" i="78" s="1"/>
  <c r="DU71" i="78" s="1"/>
  <c r="DV71" i="78" s="1"/>
  <c r="DW71" i="78" s="1"/>
  <c r="DX71" i="78" s="1"/>
  <c r="DY71" i="78" s="1"/>
  <c r="DZ71" i="78" s="1"/>
  <c r="EA71" i="78" s="1"/>
  <c r="EB71" i="78" s="1"/>
  <c r="EC71" i="78" s="1"/>
  <c r="ED71" i="78" s="1"/>
  <c r="EE71" i="78" s="1"/>
  <c r="EF71" i="78" s="1"/>
  <c r="EG71" i="78" s="1"/>
  <c r="EH71" i="78" s="1"/>
  <c r="EI71" i="78" s="1"/>
  <c r="EJ71" i="78" s="1"/>
  <c r="EK71" i="78" s="1"/>
  <c r="EL71" i="78" s="1"/>
  <c r="EM71" i="78" s="1"/>
  <c r="EN71" i="78" s="1"/>
  <c r="EO71" i="78" s="1"/>
  <c r="EP71" i="78" s="1"/>
  <c r="EQ71" i="78" s="1"/>
  <c r="ER71" i="78" s="1"/>
  <c r="ES71" i="78" s="1"/>
  <c r="ET71" i="78" s="1"/>
  <c r="EU71" i="78" s="1"/>
  <c r="EV71" i="78" s="1"/>
  <c r="EW71" i="78" s="1"/>
  <c r="EX71" i="78" s="1"/>
  <c r="EY71" i="78" s="1"/>
  <c r="EZ71" i="78" s="1"/>
  <c r="FA71" i="78" s="1"/>
  <c r="FB71" i="78" s="1"/>
  <c r="FC71" i="78" s="1"/>
  <c r="FD71" i="78" s="1"/>
  <c r="FE71" i="78" s="1"/>
  <c r="FF71" i="78" s="1"/>
  <c r="FG71" i="78" s="1"/>
  <c r="FH71" i="78" s="1"/>
  <c r="FI71" i="78" s="1"/>
  <c r="FJ71" i="78" s="1"/>
  <c r="FK71" i="78" s="1"/>
  <c r="FL71" i="78" s="1"/>
  <c r="FM71" i="78" s="1"/>
  <c r="FN71" i="78" s="1"/>
  <c r="FO71" i="78" s="1"/>
  <c r="FP71" i="78" s="1"/>
  <c r="FQ71" i="78" s="1"/>
  <c r="FR71" i="78" s="1"/>
  <c r="FS71" i="78" s="1"/>
  <c r="FT71" i="78" s="1"/>
  <c r="FU71" i="78" s="1"/>
  <c r="FV71" i="78" s="1"/>
  <c r="FW71" i="78" s="1"/>
  <c r="FX71" i="78" s="1"/>
  <c r="FY71" i="78" s="1"/>
  <c r="FZ71" i="78" s="1"/>
  <c r="GA71" i="78" s="1"/>
  <c r="GB71" i="78" s="1"/>
  <c r="GC71" i="78" s="1"/>
  <c r="GD71" i="78" s="1"/>
  <c r="GE71" i="78" s="1"/>
  <c r="GF71" i="78" s="1"/>
  <c r="GG71" i="78" s="1"/>
  <c r="GH71" i="78" s="1"/>
  <c r="GI71" i="78" s="1"/>
  <c r="GJ71" i="78" s="1"/>
  <c r="GK71" i="78" s="1"/>
  <c r="GL71" i="78" s="1"/>
  <c r="GM71" i="78" s="1"/>
  <c r="GN71" i="78" s="1"/>
  <c r="GO71" i="78" s="1"/>
  <c r="GP71" i="78" s="1"/>
  <c r="GQ71" i="78" s="1"/>
  <c r="GR71" i="78" s="1"/>
  <c r="GS71" i="78" s="1"/>
  <c r="GT71" i="78" s="1"/>
  <c r="GU71" i="78" s="1"/>
  <c r="GV71" i="78" s="1"/>
  <c r="GW71" i="78" s="1"/>
  <c r="GX71" i="78" s="1"/>
  <c r="GY71" i="78" s="1"/>
  <c r="GZ71" i="78" s="1"/>
  <c r="HA71" i="78" s="1"/>
  <c r="HB71" i="78" s="1"/>
  <c r="HC71" i="78" s="1"/>
  <c r="HD71" i="78" s="1"/>
  <c r="HE71" i="78" s="1"/>
  <c r="HF71" i="78" s="1"/>
  <c r="HG71" i="78" s="1"/>
  <c r="HH71" i="78" s="1"/>
  <c r="HI71" i="78" s="1"/>
  <c r="R55" i="78"/>
  <c r="S55" i="78" s="1"/>
  <c r="T55" i="78" s="1"/>
  <c r="U55" i="78" s="1"/>
  <c r="V55" i="78" s="1"/>
  <c r="W55" i="78" s="1"/>
  <c r="X55" i="78" s="1"/>
  <c r="Y55" i="78" s="1"/>
  <c r="Z55" i="78" s="1"/>
  <c r="AA55" i="78" s="1"/>
  <c r="AB55" i="78" s="1"/>
  <c r="AC55" i="78" s="1"/>
  <c r="AD55" i="78" s="1"/>
  <c r="AE55" i="78" s="1"/>
  <c r="AF55" i="78" s="1"/>
  <c r="AG55" i="78" s="1"/>
  <c r="AH55" i="78" s="1"/>
  <c r="AI55" i="78" s="1"/>
  <c r="AJ55" i="78" s="1"/>
  <c r="AK55" i="78" s="1"/>
  <c r="AL55" i="78" s="1"/>
  <c r="AM55" i="78" s="1"/>
  <c r="AN55" i="78" s="1"/>
  <c r="AO55" i="78" s="1"/>
  <c r="AP55" i="78" s="1"/>
  <c r="AQ55" i="78" s="1"/>
  <c r="AR55" i="78" s="1"/>
  <c r="AS55" i="78" s="1"/>
  <c r="AT55" i="78" s="1"/>
  <c r="AU55" i="78" s="1"/>
  <c r="AV55" i="78" s="1"/>
  <c r="AW55" i="78" s="1"/>
  <c r="AX55" i="78" s="1"/>
  <c r="AY55" i="78" s="1"/>
  <c r="AZ55" i="78" s="1"/>
  <c r="BA55" i="78" s="1"/>
  <c r="BB55" i="78" s="1"/>
  <c r="BC55" i="78" s="1"/>
  <c r="BD55" i="78" s="1"/>
  <c r="BE55" i="78" s="1"/>
  <c r="BF55" i="78" s="1"/>
  <c r="BG55" i="78" s="1"/>
  <c r="BH55" i="78" s="1"/>
  <c r="BI55" i="78" s="1"/>
  <c r="BJ55" i="78" s="1"/>
  <c r="BK55" i="78" s="1"/>
  <c r="BL55" i="78" s="1"/>
  <c r="BM55" i="78" s="1"/>
  <c r="BN55" i="78" s="1"/>
  <c r="BO55" i="78" s="1"/>
  <c r="BP55" i="78" s="1"/>
  <c r="BQ55" i="78" s="1"/>
  <c r="BR55" i="78" s="1"/>
  <c r="BS55" i="78" s="1"/>
  <c r="BT55" i="78" s="1"/>
  <c r="BU55" i="78" s="1"/>
  <c r="BV55" i="78" s="1"/>
  <c r="BW55" i="78" s="1"/>
  <c r="BX55" i="78" s="1"/>
  <c r="BY55" i="78" s="1"/>
  <c r="BZ55" i="78" s="1"/>
  <c r="CA55" i="78" s="1"/>
  <c r="CB55" i="78" s="1"/>
  <c r="CC55" i="78" s="1"/>
  <c r="CD55" i="78" s="1"/>
  <c r="CE55" i="78" s="1"/>
  <c r="CF55" i="78" s="1"/>
  <c r="CG55" i="78" s="1"/>
  <c r="CH55" i="78" s="1"/>
  <c r="CI55" i="78" s="1"/>
  <c r="CJ55" i="78" s="1"/>
  <c r="CK55" i="78" s="1"/>
  <c r="CL55" i="78" s="1"/>
  <c r="CM55" i="78" s="1"/>
  <c r="CN55" i="78" s="1"/>
  <c r="CO55" i="78" s="1"/>
  <c r="CP55" i="78" s="1"/>
  <c r="CQ55" i="78" s="1"/>
  <c r="CR55" i="78" s="1"/>
  <c r="CS55" i="78" s="1"/>
  <c r="CT55" i="78" s="1"/>
  <c r="CU55" i="78" s="1"/>
  <c r="CV55" i="78" s="1"/>
  <c r="CW55" i="78" s="1"/>
  <c r="CX55" i="78" s="1"/>
  <c r="CY55" i="78" s="1"/>
  <c r="CZ55" i="78" s="1"/>
  <c r="DA55" i="78" s="1"/>
  <c r="DB55" i="78" s="1"/>
  <c r="DC55" i="78" s="1"/>
  <c r="DD55" i="78" s="1"/>
  <c r="DE55" i="78" s="1"/>
  <c r="DF55" i="78" s="1"/>
  <c r="DG55" i="78" s="1"/>
  <c r="DH55" i="78" s="1"/>
  <c r="DI55" i="78" s="1"/>
  <c r="DJ55" i="78" s="1"/>
  <c r="DK55" i="78" s="1"/>
  <c r="DL55" i="78" s="1"/>
  <c r="DM55" i="78" s="1"/>
  <c r="DN55" i="78" s="1"/>
  <c r="DO55" i="78" s="1"/>
  <c r="DP55" i="78" s="1"/>
  <c r="DQ55" i="78" s="1"/>
  <c r="DR55" i="78" s="1"/>
  <c r="DS55" i="78" s="1"/>
  <c r="DT55" i="78" s="1"/>
  <c r="DU55" i="78" s="1"/>
  <c r="DV55" i="78" s="1"/>
  <c r="DW55" i="78" s="1"/>
  <c r="DX55" i="78" s="1"/>
  <c r="DY55" i="78" s="1"/>
  <c r="DZ55" i="78" s="1"/>
  <c r="EA55" i="78" s="1"/>
  <c r="EB55" i="78" s="1"/>
  <c r="EC55" i="78" s="1"/>
  <c r="ED55" i="78" s="1"/>
  <c r="EE55" i="78" s="1"/>
  <c r="EF55" i="78" s="1"/>
  <c r="EG55" i="78" s="1"/>
  <c r="EH55" i="78" s="1"/>
  <c r="EI55" i="78" s="1"/>
  <c r="EJ55" i="78" s="1"/>
  <c r="EK55" i="78" s="1"/>
  <c r="EL55" i="78" s="1"/>
  <c r="EM55" i="78" s="1"/>
  <c r="EN55" i="78" s="1"/>
  <c r="EO55" i="78" s="1"/>
  <c r="EP55" i="78" s="1"/>
  <c r="EQ55" i="78" s="1"/>
  <c r="ER55" i="78" s="1"/>
  <c r="ES55" i="78" s="1"/>
  <c r="ET55" i="78" s="1"/>
  <c r="EU55" i="78" s="1"/>
  <c r="EV55" i="78" s="1"/>
  <c r="EW55" i="78" s="1"/>
  <c r="EX55" i="78" s="1"/>
  <c r="EY55" i="78" s="1"/>
  <c r="EZ55" i="78" s="1"/>
  <c r="FA55" i="78" s="1"/>
  <c r="FB55" i="78" s="1"/>
  <c r="FC55" i="78" s="1"/>
  <c r="FD55" i="78" s="1"/>
  <c r="FE55" i="78" s="1"/>
  <c r="FF55" i="78" s="1"/>
  <c r="FG55" i="78" s="1"/>
  <c r="FH55" i="78" s="1"/>
  <c r="FI55" i="78" s="1"/>
  <c r="FJ55" i="78" s="1"/>
  <c r="FK55" i="78" s="1"/>
  <c r="FL55" i="78" s="1"/>
  <c r="FM55" i="78" s="1"/>
  <c r="FN55" i="78" s="1"/>
  <c r="FO55" i="78" s="1"/>
  <c r="FP55" i="78" s="1"/>
  <c r="FQ55" i="78" s="1"/>
  <c r="FR55" i="78" s="1"/>
  <c r="FS55" i="78" s="1"/>
  <c r="FT55" i="78" s="1"/>
  <c r="FU55" i="78" s="1"/>
  <c r="FV55" i="78" s="1"/>
  <c r="FW55" i="78" s="1"/>
  <c r="FX55" i="78" s="1"/>
  <c r="FY55" i="78" s="1"/>
  <c r="FZ55" i="78" s="1"/>
  <c r="GA55" i="78" s="1"/>
  <c r="GB55" i="78" s="1"/>
  <c r="GC55" i="78" s="1"/>
  <c r="GD55" i="78" s="1"/>
  <c r="GE55" i="78" s="1"/>
  <c r="GF55" i="78" s="1"/>
  <c r="GG55" i="78" s="1"/>
  <c r="GH55" i="78" s="1"/>
  <c r="GI55" i="78" s="1"/>
  <c r="GJ55" i="78" s="1"/>
  <c r="GK55" i="78" s="1"/>
  <c r="GL55" i="78" s="1"/>
  <c r="GM55" i="78" s="1"/>
  <c r="GN55" i="78" s="1"/>
  <c r="GO55" i="78" s="1"/>
  <c r="GP55" i="78" s="1"/>
  <c r="GQ55" i="78" s="1"/>
  <c r="GR55" i="78" s="1"/>
  <c r="GS55" i="78" s="1"/>
  <c r="GT55" i="78" s="1"/>
  <c r="GU55" i="78" s="1"/>
  <c r="GV55" i="78" s="1"/>
  <c r="GW55" i="78" s="1"/>
  <c r="GX55" i="78" s="1"/>
  <c r="GY55" i="78" s="1"/>
  <c r="GZ55" i="78" s="1"/>
  <c r="HA55" i="78" s="1"/>
  <c r="HB55" i="78" s="1"/>
  <c r="HC55" i="78" s="1"/>
  <c r="HD55" i="78" s="1"/>
  <c r="HE55" i="78" s="1"/>
  <c r="HF55" i="78" s="1"/>
  <c r="HG55" i="78" s="1"/>
  <c r="HH55" i="78" s="1"/>
  <c r="HI55" i="78" s="1"/>
  <c r="I56" i="81"/>
  <c r="J56" i="81" s="1"/>
  <c r="K56" i="81" s="1"/>
  <c r="L56" i="81" s="1"/>
  <c r="M56" i="81" s="1"/>
  <c r="I71" i="81"/>
  <c r="J71" i="81" s="1"/>
  <c r="K71" i="81" s="1"/>
  <c r="L71" i="81" s="1"/>
  <c r="M71" i="81" s="1"/>
  <c r="R61" i="81"/>
  <c r="R66" i="78"/>
  <c r="M91" i="20"/>
  <c r="K91" i="20"/>
  <c r="F91" i="20"/>
  <c r="L91" i="20" s="1"/>
  <c r="K105" i="20"/>
  <c r="F105" i="20"/>
  <c r="L105" i="20" s="1"/>
  <c r="M105" i="20"/>
  <c r="K103" i="20"/>
  <c r="F103" i="20"/>
  <c r="L103" i="20" s="1"/>
  <c r="M103" i="20"/>
  <c r="M101" i="20"/>
  <c r="K101" i="20"/>
  <c r="F101" i="20"/>
  <c r="L101" i="20" s="1"/>
  <c r="K100" i="20"/>
  <c r="M100" i="20"/>
  <c r="F100" i="20"/>
  <c r="L100" i="20" s="1"/>
  <c r="M96" i="20"/>
  <c r="K96" i="20"/>
  <c r="F96" i="20"/>
  <c r="L96" i="20" s="1"/>
  <c r="M93" i="20"/>
  <c r="K93" i="20"/>
  <c r="F93" i="20"/>
  <c r="L93" i="20" s="1"/>
  <c r="S101" i="80"/>
  <c r="T101" i="80" s="1"/>
  <c r="U101" i="80" s="1"/>
  <c r="V101" i="80" s="1"/>
  <c r="W101" i="80" s="1"/>
  <c r="X101" i="80" s="1"/>
  <c r="Y101" i="80" s="1"/>
  <c r="Z101" i="80" s="1"/>
  <c r="AA101" i="80" s="1"/>
  <c r="AB101" i="80" s="1"/>
  <c r="AC101" i="80" s="1"/>
  <c r="AD101" i="80" s="1"/>
  <c r="AE101" i="80" s="1"/>
  <c r="AF101" i="80" s="1"/>
  <c r="AG101" i="80" s="1"/>
  <c r="AH101" i="80" s="1"/>
  <c r="AI101" i="80" s="1"/>
  <c r="AJ101" i="80" s="1"/>
  <c r="AK101" i="80" s="1"/>
  <c r="AL101" i="80" s="1"/>
  <c r="AM101" i="80" s="1"/>
  <c r="AN101" i="80" s="1"/>
  <c r="AO101" i="80" s="1"/>
  <c r="AP101" i="80" s="1"/>
  <c r="AQ101" i="80" s="1"/>
  <c r="AR101" i="80" s="1"/>
  <c r="AS101" i="80" s="1"/>
  <c r="AT101" i="80" s="1"/>
  <c r="AU101" i="80" s="1"/>
  <c r="AV101" i="80" s="1"/>
  <c r="AW101" i="80" s="1"/>
  <c r="AX101" i="80" s="1"/>
  <c r="AY101" i="80" s="1"/>
  <c r="AZ101" i="80" s="1"/>
  <c r="BA101" i="80" s="1"/>
  <c r="BB101" i="80" s="1"/>
  <c r="BC101" i="80" s="1"/>
  <c r="BD101" i="80" s="1"/>
  <c r="BE101" i="80" s="1"/>
  <c r="BF101" i="80" s="1"/>
  <c r="BG101" i="80" s="1"/>
  <c r="BH101" i="80" s="1"/>
  <c r="BI101" i="80" s="1"/>
  <c r="BJ101" i="80" s="1"/>
  <c r="BK101" i="80" s="1"/>
  <c r="BL101" i="80" s="1"/>
  <c r="BM101" i="80" s="1"/>
  <c r="BN101" i="80" s="1"/>
  <c r="BO101" i="80" s="1"/>
  <c r="BP101" i="80" s="1"/>
  <c r="BQ101" i="80" s="1"/>
  <c r="BR101" i="80" s="1"/>
  <c r="BS101" i="80" s="1"/>
  <c r="BT101" i="80" s="1"/>
  <c r="BU101" i="80" s="1"/>
  <c r="BV101" i="80" s="1"/>
  <c r="BW101" i="80" s="1"/>
  <c r="BX101" i="80" s="1"/>
  <c r="BY101" i="80" s="1"/>
  <c r="BZ101" i="80" s="1"/>
  <c r="CA101" i="80" s="1"/>
  <c r="CB101" i="80" s="1"/>
  <c r="CC101" i="80" s="1"/>
  <c r="CD101" i="80" s="1"/>
  <c r="CE101" i="80" s="1"/>
  <c r="CF101" i="80" s="1"/>
  <c r="CG101" i="80" s="1"/>
  <c r="CH101" i="80" s="1"/>
  <c r="CI101" i="80" s="1"/>
  <c r="CJ101" i="80" s="1"/>
  <c r="CK101" i="80" s="1"/>
  <c r="CL101" i="80" s="1"/>
  <c r="CM101" i="80" s="1"/>
  <c r="CN101" i="80" s="1"/>
  <c r="CO101" i="80" s="1"/>
  <c r="CP101" i="80" s="1"/>
  <c r="CQ101" i="80" s="1"/>
  <c r="CR101" i="80" s="1"/>
  <c r="CS101" i="80" s="1"/>
  <c r="CT101" i="80" s="1"/>
  <c r="CU101" i="80" s="1"/>
  <c r="CV101" i="80" s="1"/>
  <c r="CW101" i="80" s="1"/>
  <c r="CX101" i="80" s="1"/>
  <c r="CY101" i="80" s="1"/>
  <c r="CZ101" i="80" s="1"/>
  <c r="DA101" i="80" s="1"/>
  <c r="DB101" i="80" s="1"/>
  <c r="DC101" i="80" s="1"/>
  <c r="DD101" i="80" s="1"/>
  <c r="DE101" i="80" s="1"/>
  <c r="DF101" i="80" s="1"/>
  <c r="DG101" i="80" s="1"/>
  <c r="DH101" i="80" s="1"/>
  <c r="DI101" i="80" s="1"/>
  <c r="DJ101" i="80" s="1"/>
  <c r="DK101" i="80" s="1"/>
  <c r="DL101" i="80" s="1"/>
  <c r="DM101" i="80" s="1"/>
  <c r="DN101" i="80" s="1"/>
  <c r="DO101" i="80" s="1"/>
  <c r="DP101" i="80" s="1"/>
  <c r="DQ101" i="80" s="1"/>
  <c r="DR101" i="80" s="1"/>
  <c r="DS101" i="80" s="1"/>
  <c r="DT101" i="80" s="1"/>
  <c r="DU101" i="80" s="1"/>
  <c r="DV101" i="80" s="1"/>
  <c r="DW101" i="80" s="1"/>
  <c r="DX101" i="80" s="1"/>
  <c r="DY101" i="80" s="1"/>
  <c r="DZ101" i="80" s="1"/>
  <c r="EA101" i="80" s="1"/>
  <c r="EB101" i="80" s="1"/>
  <c r="EC101" i="80" s="1"/>
  <c r="ED101" i="80" s="1"/>
  <c r="EE101" i="80" s="1"/>
  <c r="EF101" i="80" s="1"/>
  <c r="EG101" i="80" s="1"/>
  <c r="EH101" i="80" s="1"/>
  <c r="EI101" i="80" s="1"/>
  <c r="EJ101" i="80" s="1"/>
  <c r="EK101" i="80" s="1"/>
  <c r="EL101" i="80" s="1"/>
  <c r="EM101" i="80" s="1"/>
  <c r="EN101" i="80" s="1"/>
  <c r="EO101" i="80" s="1"/>
  <c r="EP101" i="80" s="1"/>
  <c r="EQ101" i="80" s="1"/>
  <c r="ER101" i="80" s="1"/>
  <c r="ES101" i="80" s="1"/>
  <c r="ET101" i="80" s="1"/>
  <c r="EU101" i="80" s="1"/>
  <c r="EV101" i="80" s="1"/>
  <c r="EW101" i="80" s="1"/>
  <c r="EX101" i="80" s="1"/>
  <c r="EY101" i="80" s="1"/>
  <c r="EZ101" i="80" s="1"/>
  <c r="FA101" i="80" s="1"/>
  <c r="FB101" i="80" s="1"/>
  <c r="FC101" i="80" s="1"/>
  <c r="FD101" i="80" s="1"/>
  <c r="FE101" i="80" s="1"/>
  <c r="FF101" i="80" s="1"/>
  <c r="FG101" i="80" s="1"/>
  <c r="FH101" i="80" s="1"/>
  <c r="FI101" i="80" s="1"/>
  <c r="FJ101" i="80" s="1"/>
  <c r="FK101" i="80" s="1"/>
  <c r="FL101" i="80" s="1"/>
  <c r="FM101" i="80" s="1"/>
  <c r="FN101" i="80" s="1"/>
  <c r="FO101" i="80" s="1"/>
  <c r="FP101" i="80" s="1"/>
  <c r="FQ101" i="80" s="1"/>
  <c r="FR101" i="80" s="1"/>
  <c r="FS101" i="80" s="1"/>
  <c r="FT101" i="80" s="1"/>
  <c r="FU101" i="80" s="1"/>
  <c r="FV101" i="80" s="1"/>
  <c r="FW101" i="80" s="1"/>
  <c r="FX101" i="80" s="1"/>
  <c r="FY101" i="80" s="1"/>
  <c r="FZ101" i="80" s="1"/>
  <c r="GA101" i="80" s="1"/>
  <c r="GB101" i="80" s="1"/>
  <c r="GC101" i="80" s="1"/>
  <c r="GD101" i="80" s="1"/>
  <c r="GE101" i="80" s="1"/>
  <c r="GF101" i="80" s="1"/>
  <c r="GG101" i="80" s="1"/>
  <c r="GH101" i="80" s="1"/>
  <c r="GI101" i="80" s="1"/>
  <c r="GJ101" i="80" s="1"/>
  <c r="GK101" i="80" s="1"/>
  <c r="GL101" i="80" s="1"/>
  <c r="GM101" i="80" s="1"/>
  <c r="GN101" i="80" s="1"/>
  <c r="GO101" i="80" s="1"/>
  <c r="GP101" i="80" s="1"/>
  <c r="GQ101" i="80" s="1"/>
  <c r="GR101" i="80" s="1"/>
  <c r="GS101" i="80" s="1"/>
  <c r="GT101" i="80" s="1"/>
  <c r="GU101" i="80" s="1"/>
  <c r="GV101" i="80" s="1"/>
  <c r="GW101" i="80" s="1"/>
  <c r="GX101" i="80" s="1"/>
  <c r="GY101" i="80" s="1"/>
  <c r="GZ101" i="80" s="1"/>
  <c r="HA101" i="80" s="1"/>
  <c r="HB101" i="80" s="1"/>
  <c r="HC101" i="80" s="1"/>
  <c r="HD101" i="80" s="1"/>
  <c r="HE101" i="80" s="1"/>
  <c r="HF101" i="80" s="1"/>
  <c r="HG101" i="80" s="1"/>
  <c r="HH101" i="80" s="1"/>
  <c r="HI101" i="80" s="1"/>
  <c r="S115" i="78"/>
  <c r="T115" i="78" s="1"/>
  <c r="U115" i="78" s="1"/>
  <c r="V115" i="78" s="1"/>
  <c r="W115" i="78" s="1"/>
  <c r="X115" i="78" s="1"/>
  <c r="Y115" i="78" s="1"/>
  <c r="Z115" i="78" s="1"/>
  <c r="AA115" i="78" s="1"/>
  <c r="AB115" i="78" s="1"/>
  <c r="AC115" i="78" s="1"/>
  <c r="AD115" i="78" s="1"/>
  <c r="AE115" i="78" s="1"/>
  <c r="AF115" i="78" s="1"/>
  <c r="AG115" i="78" s="1"/>
  <c r="AH115" i="78" s="1"/>
  <c r="AI115" i="78" s="1"/>
  <c r="AJ115" i="78" s="1"/>
  <c r="AK115" i="78" s="1"/>
  <c r="AL115" i="78" s="1"/>
  <c r="AM115" i="78" s="1"/>
  <c r="AN115" i="78" s="1"/>
  <c r="AO115" i="78" s="1"/>
  <c r="AP115" i="78" s="1"/>
  <c r="AQ115" i="78" s="1"/>
  <c r="AR115" i="78" s="1"/>
  <c r="AS115" i="78" s="1"/>
  <c r="AT115" i="78" s="1"/>
  <c r="AU115" i="78" s="1"/>
  <c r="AV115" i="78" s="1"/>
  <c r="AW115" i="78" s="1"/>
  <c r="AX115" i="78" s="1"/>
  <c r="AY115" i="78" s="1"/>
  <c r="AZ115" i="78" s="1"/>
  <c r="BA115" i="78" s="1"/>
  <c r="BB115" i="78" s="1"/>
  <c r="BC115" i="78" s="1"/>
  <c r="BD115" i="78" s="1"/>
  <c r="BE115" i="78" s="1"/>
  <c r="BF115" i="78" s="1"/>
  <c r="BG115" i="78" s="1"/>
  <c r="BH115" i="78" s="1"/>
  <c r="BI115" i="78" s="1"/>
  <c r="BJ115" i="78" s="1"/>
  <c r="BK115" i="78" s="1"/>
  <c r="BL115" i="78" s="1"/>
  <c r="BM115" i="78" s="1"/>
  <c r="BN115" i="78" s="1"/>
  <c r="BO115" i="78" s="1"/>
  <c r="BP115" i="78" s="1"/>
  <c r="BQ115" i="78" s="1"/>
  <c r="BR115" i="78" s="1"/>
  <c r="BS115" i="78" s="1"/>
  <c r="BT115" i="78" s="1"/>
  <c r="BU115" i="78" s="1"/>
  <c r="BV115" i="78" s="1"/>
  <c r="BW115" i="78" s="1"/>
  <c r="BX115" i="78" s="1"/>
  <c r="BY115" i="78" s="1"/>
  <c r="BZ115" i="78" s="1"/>
  <c r="CA115" i="78" s="1"/>
  <c r="CB115" i="78" s="1"/>
  <c r="CC115" i="78" s="1"/>
  <c r="CD115" i="78" s="1"/>
  <c r="CE115" i="78" s="1"/>
  <c r="CF115" i="78" s="1"/>
  <c r="CG115" i="78" s="1"/>
  <c r="CH115" i="78" s="1"/>
  <c r="CI115" i="78" s="1"/>
  <c r="CJ115" i="78" s="1"/>
  <c r="CK115" i="78" s="1"/>
  <c r="CL115" i="78" s="1"/>
  <c r="CM115" i="78" s="1"/>
  <c r="CN115" i="78" s="1"/>
  <c r="CO115" i="78" s="1"/>
  <c r="CP115" i="78" s="1"/>
  <c r="CQ115" i="78" s="1"/>
  <c r="CR115" i="78" s="1"/>
  <c r="CS115" i="78" s="1"/>
  <c r="CT115" i="78" s="1"/>
  <c r="CU115" i="78" s="1"/>
  <c r="CV115" i="78" s="1"/>
  <c r="CW115" i="78" s="1"/>
  <c r="CX115" i="78" s="1"/>
  <c r="CY115" i="78" s="1"/>
  <c r="CZ115" i="78" s="1"/>
  <c r="DA115" i="78" s="1"/>
  <c r="DB115" i="78" s="1"/>
  <c r="DC115" i="78" s="1"/>
  <c r="DD115" i="78" s="1"/>
  <c r="DE115" i="78" s="1"/>
  <c r="DF115" i="78" s="1"/>
  <c r="DG115" i="78" s="1"/>
  <c r="DH115" i="78" s="1"/>
  <c r="DI115" i="78" s="1"/>
  <c r="DJ115" i="78" s="1"/>
  <c r="DK115" i="78" s="1"/>
  <c r="DL115" i="78" s="1"/>
  <c r="DM115" i="78" s="1"/>
  <c r="DN115" i="78" s="1"/>
  <c r="DO115" i="78" s="1"/>
  <c r="DP115" i="78" s="1"/>
  <c r="DQ115" i="78" s="1"/>
  <c r="DR115" i="78" s="1"/>
  <c r="DS115" i="78" s="1"/>
  <c r="DT115" i="78" s="1"/>
  <c r="DU115" i="78" s="1"/>
  <c r="DV115" i="78" s="1"/>
  <c r="DW115" i="78" s="1"/>
  <c r="DX115" i="78" s="1"/>
  <c r="DY115" i="78" s="1"/>
  <c r="DZ115" i="78" s="1"/>
  <c r="EA115" i="78" s="1"/>
  <c r="EB115" i="78" s="1"/>
  <c r="EC115" i="78" s="1"/>
  <c r="ED115" i="78" s="1"/>
  <c r="EE115" i="78" s="1"/>
  <c r="EF115" i="78" s="1"/>
  <c r="EG115" i="78" s="1"/>
  <c r="EH115" i="78" s="1"/>
  <c r="EI115" i="78" s="1"/>
  <c r="EJ115" i="78" s="1"/>
  <c r="EK115" i="78" s="1"/>
  <c r="EL115" i="78" s="1"/>
  <c r="EM115" i="78" s="1"/>
  <c r="EN115" i="78" s="1"/>
  <c r="EO115" i="78" s="1"/>
  <c r="EP115" i="78" s="1"/>
  <c r="EQ115" i="78" s="1"/>
  <c r="ER115" i="78" s="1"/>
  <c r="ES115" i="78" s="1"/>
  <c r="ET115" i="78" s="1"/>
  <c r="EU115" i="78" s="1"/>
  <c r="EV115" i="78" s="1"/>
  <c r="EW115" i="78" s="1"/>
  <c r="EX115" i="78" s="1"/>
  <c r="EY115" i="78" s="1"/>
  <c r="EZ115" i="78" s="1"/>
  <c r="FA115" i="78" s="1"/>
  <c r="FB115" i="78" s="1"/>
  <c r="FC115" i="78" s="1"/>
  <c r="FD115" i="78" s="1"/>
  <c r="FE115" i="78" s="1"/>
  <c r="FF115" i="78" s="1"/>
  <c r="FG115" i="78" s="1"/>
  <c r="FH115" i="78" s="1"/>
  <c r="FI115" i="78" s="1"/>
  <c r="FJ115" i="78" s="1"/>
  <c r="FK115" i="78" s="1"/>
  <c r="FL115" i="78" s="1"/>
  <c r="FM115" i="78" s="1"/>
  <c r="FN115" i="78" s="1"/>
  <c r="FO115" i="78" s="1"/>
  <c r="FP115" i="78" s="1"/>
  <c r="FQ115" i="78" s="1"/>
  <c r="FR115" i="78" s="1"/>
  <c r="FS115" i="78" s="1"/>
  <c r="FT115" i="78" s="1"/>
  <c r="FU115" i="78" s="1"/>
  <c r="FV115" i="78" s="1"/>
  <c r="FW115" i="78" s="1"/>
  <c r="FX115" i="78" s="1"/>
  <c r="FY115" i="78" s="1"/>
  <c r="FZ115" i="78" s="1"/>
  <c r="GA115" i="78" s="1"/>
  <c r="GB115" i="78" s="1"/>
  <c r="GC115" i="78" s="1"/>
  <c r="GD115" i="78" s="1"/>
  <c r="GE115" i="78" s="1"/>
  <c r="GF115" i="78" s="1"/>
  <c r="GG115" i="78" s="1"/>
  <c r="GH115" i="78" s="1"/>
  <c r="GI115" i="78" s="1"/>
  <c r="GJ115" i="78" s="1"/>
  <c r="GK115" i="78" s="1"/>
  <c r="GL115" i="78" s="1"/>
  <c r="GM115" i="78" s="1"/>
  <c r="GN115" i="78" s="1"/>
  <c r="GO115" i="78" s="1"/>
  <c r="GP115" i="78" s="1"/>
  <c r="GQ115" i="78" s="1"/>
  <c r="GR115" i="78" s="1"/>
  <c r="GS115" i="78" s="1"/>
  <c r="GT115" i="78" s="1"/>
  <c r="GU115" i="78" s="1"/>
  <c r="GV115" i="78" s="1"/>
  <c r="GW115" i="78" s="1"/>
  <c r="GX115" i="78" s="1"/>
  <c r="GY115" i="78" s="1"/>
  <c r="GZ115" i="78" s="1"/>
  <c r="HA115" i="78" s="1"/>
  <c r="HB115" i="78" s="1"/>
  <c r="HC115" i="78" s="1"/>
  <c r="HD115" i="78" s="1"/>
  <c r="HE115" i="78" s="1"/>
  <c r="HF115" i="78" s="1"/>
  <c r="HG115" i="78" s="1"/>
  <c r="HH115" i="78" s="1"/>
  <c r="HI115" i="78" s="1"/>
  <c r="S113" i="80"/>
  <c r="T113" i="80" s="1"/>
  <c r="U113" i="80" s="1"/>
  <c r="V113" i="80" s="1"/>
  <c r="W113" i="80" s="1"/>
  <c r="X113" i="80" s="1"/>
  <c r="Y113" i="80" s="1"/>
  <c r="Z113" i="80" s="1"/>
  <c r="AA113" i="80" s="1"/>
  <c r="AB113" i="80" s="1"/>
  <c r="AC113" i="80" s="1"/>
  <c r="AD113" i="80" s="1"/>
  <c r="AE113" i="80" s="1"/>
  <c r="AF113" i="80" s="1"/>
  <c r="AG113" i="80" s="1"/>
  <c r="AH113" i="80" s="1"/>
  <c r="AI113" i="80" s="1"/>
  <c r="AJ113" i="80" s="1"/>
  <c r="AK113" i="80" s="1"/>
  <c r="AL113" i="80" s="1"/>
  <c r="AM113" i="80" s="1"/>
  <c r="AN113" i="80" s="1"/>
  <c r="AO113" i="80" s="1"/>
  <c r="AP113" i="80" s="1"/>
  <c r="AQ113" i="80" s="1"/>
  <c r="AR113" i="80" s="1"/>
  <c r="AS113" i="80" s="1"/>
  <c r="AT113" i="80" s="1"/>
  <c r="AU113" i="80" s="1"/>
  <c r="AV113" i="80" s="1"/>
  <c r="AW113" i="80" s="1"/>
  <c r="AX113" i="80" s="1"/>
  <c r="AY113" i="80" s="1"/>
  <c r="AZ113" i="80" s="1"/>
  <c r="BA113" i="80" s="1"/>
  <c r="BB113" i="80" s="1"/>
  <c r="BC113" i="80" s="1"/>
  <c r="BD113" i="80" s="1"/>
  <c r="BE113" i="80" s="1"/>
  <c r="BF113" i="80" s="1"/>
  <c r="BG113" i="80" s="1"/>
  <c r="BH113" i="80" s="1"/>
  <c r="BI113" i="80" s="1"/>
  <c r="BJ113" i="80" s="1"/>
  <c r="BK113" i="80" s="1"/>
  <c r="BL113" i="80" s="1"/>
  <c r="BM113" i="80" s="1"/>
  <c r="BN113" i="80" s="1"/>
  <c r="BO113" i="80" s="1"/>
  <c r="BP113" i="80" s="1"/>
  <c r="BQ113" i="80" s="1"/>
  <c r="BR113" i="80" s="1"/>
  <c r="BS113" i="80" s="1"/>
  <c r="BT113" i="80" s="1"/>
  <c r="BU113" i="80" s="1"/>
  <c r="BV113" i="80" s="1"/>
  <c r="BW113" i="80" s="1"/>
  <c r="BX113" i="80" s="1"/>
  <c r="BY113" i="80" s="1"/>
  <c r="BZ113" i="80" s="1"/>
  <c r="CA113" i="80" s="1"/>
  <c r="CB113" i="80" s="1"/>
  <c r="CC113" i="80" s="1"/>
  <c r="CD113" i="80" s="1"/>
  <c r="CE113" i="80" s="1"/>
  <c r="CF113" i="80" s="1"/>
  <c r="CG113" i="80" s="1"/>
  <c r="CH113" i="80" s="1"/>
  <c r="CI113" i="80" s="1"/>
  <c r="CJ113" i="80" s="1"/>
  <c r="CK113" i="80" s="1"/>
  <c r="CL113" i="80" s="1"/>
  <c r="CM113" i="80" s="1"/>
  <c r="CN113" i="80" s="1"/>
  <c r="CO113" i="80" s="1"/>
  <c r="CP113" i="80" s="1"/>
  <c r="CQ113" i="80" s="1"/>
  <c r="CR113" i="80" s="1"/>
  <c r="CS113" i="80" s="1"/>
  <c r="CT113" i="80" s="1"/>
  <c r="CU113" i="80" s="1"/>
  <c r="CV113" i="80" s="1"/>
  <c r="CW113" i="80" s="1"/>
  <c r="CX113" i="80" s="1"/>
  <c r="CY113" i="80" s="1"/>
  <c r="CZ113" i="80" s="1"/>
  <c r="DA113" i="80" s="1"/>
  <c r="DB113" i="80" s="1"/>
  <c r="DC113" i="80" s="1"/>
  <c r="DD113" i="80" s="1"/>
  <c r="DE113" i="80" s="1"/>
  <c r="DF113" i="80" s="1"/>
  <c r="DG113" i="80" s="1"/>
  <c r="DH113" i="80" s="1"/>
  <c r="DI113" i="80" s="1"/>
  <c r="DJ113" i="80" s="1"/>
  <c r="DK113" i="80" s="1"/>
  <c r="DL113" i="80" s="1"/>
  <c r="DM113" i="80" s="1"/>
  <c r="DN113" i="80" s="1"/>
  <c r="DO113" i="80" s="1"/>
  <c r="DP113" i="80" s="1"/>
  <c r="DQ113" i="80" s="1"/>
  <c r="DR113" i="80" s="1"/>
  <c r="DS113" i="80" s="1"/>
  <c r="DT113" i="80" s="1"/>
  <c r="DU113" i="80" s="1"/>
  <c r="DV113" i="80" s="1"/>
  <c r="DW113" i="80" s="1"/>
  <c r="DX113" i="80" s="1"/>
  <c r="DY113" i="80" s="1"/>
  <c r="DZ113" i="80" s="1"/>
  <c r="EA113" i="80" s="1"/>
  <c r="EB113" i="80" s="1"/>
  <c r="EC113" i="80" s="1"/>
  <c r="ED113" i="80" s="1"/>
  <c r="EE113" i="80" s="1"/>
  <c r="EF113" i="80" s="1"/>
  <c r="EG113" i="80" s="1"/>
  <c r="EH113" i="80" s="1"/>
  <c r="EI113" i="80" s="1"/>
  <c r="EJ113" i="80" s="1"/>
  <c r="EK113" i="80" s="1"/>
  <c r="EL113" i="80" s="1"/>
  <c r="EM113" i="80" s="1"/>
  <c r="EN113" i="80" s="1"/>
  <c r="EO113" i="80" s="1"/>
  <c r="EP113" i="80" s="1"/>
  <c r="EQ113" i="80" s="1"/>
  <c r="ER113" i="80" s="1"/>
  <c r="ES113" i="80" s="1"/>
  <c r="ET113" i="80" s="1"/>
  <c r="EU113" i="80" s="1"/>
  <c r="EV113" i="80" s="1"/>
  <c r="EW113" i="80" s="1"/>
  <c r="EX113" i="80" s="1"/>
  <c r="EY113" i="80" s="1"/>
  <c r="EZ113" i="80" s="1"/>
  <c r="FA113" i="80" s="1"/>
  <c r="FB113" i="80" s="1"/>
  <c r="FC113" i="80" s="1"/>
  <c r="FD113" i="80" s="1"/>
  <c r="FE113" i="80" s="1"/>
  <c r="FF113" i="80" s="1"/>
  <c r="FG113" i="80" s="1"/>
  <c r="FH113" i="80" s="1"/>
  <c r="FI113" i="80" s="1"/>
  <c r="FJ113" i="80" s="1"/>
  <c r="FK113" i="80" s="1"/>
  <c r="FL113" i="80" s="1"/>
  <c r="FM113" i="80" s="1"/>
  <c r="FN113" i="80" s="1"/>
  <c r="FO113" i="80" s="1"/>
  <c r="FP113" i="80" s="1"/>
  <c r="FQ113" i="80" s="1"/>
  <c r="FR113" i="80" s="1"/>
  <c r="FS113" i="80" s="1"/>
  <c r="FT113" i="80" s="1"/>
  <c r="FU113" i="80" s="1"/>
  <c r="FV113" i="80" s="1"/>
  <c r="FW113" i="80" s="1"/>
  <c r="FX113" i="80" s="1"/>
  <c r="FY113" i="80" s="1"/>
  <c r="FZ113" i="80" s="1"/>
  <c r="GA113" i="80" s="1"/>
  <c r="GB113" i="80" s="1"/>
  <c r="GC113" i="80" s="1"/>
  <c r="GD113" i="80" s="1"/>
  <c r="GE113" i="80" s="1"/>
  <c r="GF113" i="80" s="1"/>
  <c r="GG113" i="80" s="1"/>
  <c r="GH113" i="80" s="1"/>
  <c r="GI113" i="80" s="1"/>
  <c r="GJ113" i="80" s="1"/>
  <c r="GK113" i="80" s="1"/>
  <c r="GL113" i="80" s="1"/>
  <c r="GM113" i="80" s="1"/>
  <c r="GN113" i="80" s="1"/>
  <c r="GO113" i="80" s="1"/>
  <c r="GP113" i="80" s="1"/>
  <c r="GQ113" i="80" s="1"/>
  <c r="GR113" i="80" s="1"/>
  <c r="GS113" i="80" s="1"/>
  <c r="GT113" i="80" s="1"/>
  <c r="GU113" i="80" s="1"/>
  <c r="GV113" i="80" s="1"/>
  <c r="GW113" i="80" s="1"/>
  <c r="GX113" i="80" s="1"/>
  <c r="GY113" i="80" s="1"/>
  <c r="GZ113" i="80" s="1"/>
  <c r="HA113" i="80" s="1"/>
  <c r="HB113" i="80" s="1"/>
  <c r="HC113" i="80" s="1"/>
  <c r="HD113" i="80" s="1"/>
  <c r="HE113" i="80" s="1"/>
  <c r="HF113" i="80" s="1"/>
  <c r="HG113" i="80" s="1"/>
  <c r="HH113" i="80" s="1"/>
  <c r="HI113" i="80" s="1"/>
  <c r="S111" i="80"/>
  <c r="T111" i="80" s="1"/>
  <c r="U111" i="80" s="1"/>
  <c r="V111" i="80" s="1"/>
  <c r="W111" i="80" s="1"/>
  <c r="X111" i="80" s="1"/>
  <c r="Y111" i="80" s="1"/>
  <c r="Z111" i="80" s="1"/>
  <c r="AA111" i="80" s="1"/>
  <c r="AB111" i="80" s="1"/>
  <c r="AC111" i="80" s="1"/>
  <c r="AD111" i="80" s="1"/>
  <c r="AE111" i="80" s="1"/>
  <c r="AF111" i="80" s="1"/>
  <c r="AG111" i="80" s="1"/>
  <c r="AH111" i="80" s="1"/>
  <c r="AI111" i="80" s="1"/>
  <c r="AJ111" i="80" s="1"/>
  <c r="AK111" i="80" s="1"/>
  <c r="AL111" i="80" s="1"/>
  <c r="AM111" i="80" s="1"/>
  <c r="AN111" i="80" s="1"/>
  <c r="AO111" i="80" s="1"/>
  <c r="AP111" i="80" s="1"/>
  <c r="AQ111" i="80" s="1"/>
  <c r="AR111" i="80" s="1"/>
  <c r="AS111" i="80" s="1"/>
  <c r="AT111" i="80" s="1"/>
  <c r="AU111" i="80" s="1"/>
  <c r="AV111" i="80" s="1"/>
  <c r="AW111" i="80" s="1"/>
  <c r="AX111" i="80" s="1"/>
  <c r="AY111" i="80" s="1"/>
  <c r="AZ111" i="80" s="1"/>
  <c r="BA111" i="80" s="1"/>
  <c r="BB111" i="80" s="1"/>
  <c r="BC111" i="80" s="1"/>
  <c r="BD111" i="80" s="1"/>
  <c r="BE111" i="80" s="1"/>
  <c r="BF111" i="80" s="1"/>
  <c r="BG111" i="80" s="1"/>
  <c r="BH111" i="80" s="1"/>
  <c r="BI111" i="80" s="1"/>
  <c r="BJ111" i="80" s="1"/>
  <c r="BK111" i="80" s="1"/>
  <c r="BL111" i="80" s="1"/>
  <c r="BM111" i="80" s="1"/>
  <c r="BN111" i="80" s="1"/>
  <c r="BO111" i="80" s="1"/>
  <c r="BP111" i="80" s="1"/>
  <c r="BQ111" i="80" s="1"/>
  <c r="BR111" i="80" s="1"/>
  <c r="BS111" i="80" s="1"/>
  <c r="BT111" i="80" s="1"/>
  <c r="BU111" i="80" s="1"/>
  <c r="BV111" i="80" s="1"/>
  <c r="BW111" i="80" s="1"/>
  <c r="BX111" i="80" s="1"/>
  <c r="BY111" i="80" s="1"/>
  <c r="BZ111" i="80" s="1"/>
  <c r="CA111" i="80" s="1"/>
  <c r="CB111" i="80" s="1"/>
  <c r="CC111" i="80" s="1"/>
  <c r="CD111" i="80" s="1"/>
  <c r="CE111" i="80" s="1"/>
  <c r="CF111" i="80" s="1"/>
  <c r="CG111" i="80" s="1"/>
  <c r="CH111" i="80" s="1"/>
  <c r="CI111" i="80" s="1"/>
  <c r="CJ111" i="80" s="1"/>
  <c r="CK111" i="80" s="1"/>
  <c r="CL111" i="80" s="1"/>
  <c r="CM111" i="80" s="1"/>
  <c r="CN111" i="80" s="1"/>
  <c r="CO111" i="80" s="1"/>
  <c r="CP111" i="80" s="1"/>
  <c r="CQ111" i="80" s="1"/>
  <c r="CR111" i="80" s="1"/>
  <c r="CS111" i="80" s="1"/>
  <c r="CT111" i="80" s="1"/>
  <c r="CU111" i="80" s="1"/>
  <c r="CV111" i="80" s="1"/>
  <c r="CW111" i="80" s="1"/>
  <c r="CX111" i="80" s="1"/>
  <c r="CY111" i="80" s="1"/>
  <c r="CZ111" i="80" s="1"/>
  <c r="DA111" i="80" s="1"/>
  <c r="DB111" i="80" s="1"/>
  <c r="DC111" i="80" s="1"/>
  <c r="DD111" i="80" s="1"/>
  <c r="DE111" i="80" s="1"/>
  <c r="DF111" i="80" s="1"/>
  <c r="DG111" i="80" s="1"/>
  <c r="DH111" i="80" s="1"/>
  <c r="DI111" i="80" s="1"/>
  <c r="DJ111" i="80" s="1"/>
  <c r="DK111" i="80" s="1"/>
  <c r="DL111" i="80" s="1"/>
  <c r="DM111" i="80" s="1"/>
  <c r="DN111" i="80" s="1"/>
  <c r="DO111" i="80" s="1"/>
  <c r="DP111" i="80" s="1"/>
  <c r="DQ111" i="80" s="1"/>
  <c r="DR111" i="80" s="1"/>
  <c r="DS111" i="80" s="1"/>
  <c r="DT111" i="80" s="1"/>
  <c r="DU111" i="80" s="1"/>
  <c r="DV111" i="80" s="1"/>
  <c r="DW111" i="80" s="1"/>
  <c r="DX111" i="80" s="1"/>
  <c r="DY111" i="80" s="1"/>
  <c r="DZ111" i="80" s="1"/>
  <c r="EA111" i="80" s="1"/>
  <c r="EB111" i="80" s="1"/>
  <c r="EC111" i="80" s="1"/>
  <c r="ED111" i="80" s="1"/>
  <c r="EE111" i="80" s="1"/>
  <c r="EF111" i="80" s="1"/>
  <c r="EG111" i="80" s="1"/>
  <c r="EH111" i="80" s="1"/>
  <c r="EI111" i="80" s="1"/>
  <c r="EJ111" i="80" s="1"/>
  <c r="EK111" i="80" s="1"/>
  <c r="EL111" i="80" s="1"/>
  <c r="EM111" i="80" s="1"/>
  <c r="EN111" i="80" s="1"/>
  <c r="EO111" i="80" s="1"/>
  <c r="EP111" i="80" s="1"/>
  <c r="EQ111" i="80" s="1"/>
  <c r="ER111" i="80" s="1"/>
  <c r="ES111" i="80" s="1"/>
  <c r="ET111" i="80" s="1"/>
  <c r="EU111" i="80" s="1"/>
  <c r="EV111" i="80" s="1"/>
  <c r="EW111" i="80" s="1"/>
  <c r="EX111" i="80" s="1"/>
  <c r="EY111" i="80" s="1"/>
  <c r="EZ111" i="80" s="1"/>
  <c r="FA111" i="80" s="1"/>
  <c r="FB111" i="80" s="1"/>
  <c r="FC111" i="80" s="1"/>
  <c r="FD111" i="80" s="1"/>
  <c r="FE111" i="80" s="1"/>
  <c r="FF111" i="80" s="1"/>
  <c r="FG111" i="80" s="1"/>
  <c r="FH111" i="80" s="1"/>
  <c r="FI111" i="80" s="1"/>
  <c r="FJ111" i="80" s="1"/>
  <c r="FK111" i="80" s="1"/>
  <c r="FL111" i="80" s="1"/>
  <c r="FM111" i="80" s="1"/>
  <c r="FN111" i="80" s="1"/>
  <c r="FO111" i="80" s="1"/>
  <c r="FP111" i="80" s="1"/>
  <c r="FQ111" i="80" s="1"/>
  <c r="FR111" i="80" s="1"/>
  <c r="FS111" i="80" s="1"/>
  <c r="FT111" i="80" s="1"/>
  <c r="FU111" i="80" s="1"/>
  <c r="FV111" i="80" s="1"/>
  <c r="FW111" i="80" s="1"/>
  <c r="FX111" i="80" s="1"/>
  <c r="FY111" i="80" s="1"/>
  <c r="FZ111" i="80" s="1"/>
  <c r="GA111" i="80" s="1"/>
  <c r="GB111" i="80" s="1"/>
  <c r="GC111" i="80" s="1"/>
  <c r="GD111" i="80" s="1"/>
  <c r="GE111" i="80" s="1"/>
  <c r="GF111" i="80" s="1"/>
  <c r="GG111" i="80" s="1"/>
  <c r="GH111" i="80" s="1"/>
  <c r="GI111" i="80" s="1"/>
  <c r="GJ111" i="80" s="1"/>
  <c r="GK111" i="80" s="1"/>
  <c r="GL111" i="80" s="1"/>
  <c r="GM111" i="80" s="1"/>
  <c r="GN111" i="80" s="1"/>
  <c r="GO111" i="80" s="1"/>
  <c r="GP111" i="80" s="1"/>
  <c r="GQ111" i="80" s="1"/>
  <c r="GR111" i="80" s="1"/>
  <c r="GS111" i="80" s="1"/>
  <c r="GT111" i="80" s="1"/>
  <c r="GU111" i="80" s="1"/>
  <c r="GV111" i="80" s="1"/>
  <c r="GW111" i="80" s="1"/>
  <c r="GX111" i="80" s="1"/>
  <c r="GY111" i="80" s="1"/>
  <c r="GZ111" i="80" s="1"/>
  <c r="HA111" i="80" s="1"/>
  <c r="HB111" i="80" s="1"/>
  <c r="HC111" i="80" s="1"/>
  <c r="HD111" i="80" s="1"/>
  <c r="HE111" i="80" s="1"/>
  <c r="HF111" i="80" s="1"/>
  <c r="HG111" i="80" s="1"/>
  <c r="HH111" i="80" s="1"/>
  <c r="HI111" i="80" s="1"/>
  <c r="S110" i="80"/>
  <c r="T110" i="80" s="1"/>
  <c r="U110" i="80" s="1"/>
  <c r="V110" i="80" s="1"/>
  <c r="W110" i="80" s="1"/>
  <c r="X110" i="80" s="1"/>
  <c r="Y110" i="80" s="1"/>
  <c r="Z110" i="80" s="1"/>
  <c r="AA110" i="80" s="1"/>
  <c r="AB110" i="80" s="1"/>
  <c r="AC110" i="80" s="1"/>
  <c r="AD110" i="80" s="1"/>
  <c r="AE110" i="80" s="1"/>
  <c r="AF110" i="80" s="1"/>
  <c r="AG110" i="80" s="1"/>
  <c r="AH110" i="80" s="1"/>
  <c r="AI110" i="80" s="1"/>
  <c r="AJ110" i="80" s="1"/>
  <c r="AK110" i="80" s="1"/>
  <c r="AL110" i="80" s="1"/>
  <c r="AM110" i="80" s="1"/>
  <c r="AN110" i="80" s="1"/>
  <c r="AO110" i="80" s="1"/>
  <c r="AP110" i="80" s="1"/>
  <c r="AQ110" i="80" s="1"/>
  <c r="AR110" i="80" s="1"/>
  <c r="AS110" i="80" s="1"/>
  <c r="AT110" i="80" s="1"/>
  <c r="AU110" i="80" s="1"/>
  <c r="AV110" i="80" s="1"/>
  <c r="AW110" i="80" s="1"/>
  <c r="AX110" i="80" s="1"/>
  <c r="AY110" i="80" s="1"/>
  <c r="AZ110" i="80" s="1"/>
  <c r="BA110" i="80" s="1"/>
  <c r="BB110" i="80" s="1"/>
  <c r="BC110" i="80" s="1"/>
  <c r="BD110" i="80" s="1"/>
  <c r="BE110" i="80" s="1"/>
  <c r="BF110" i="80" s="1"/>
  <c r="BG110" i="80" s="1"/>
  <c r="BH110" i="80" s="1"/>
  <c r="BI110" i="80" s="1"/>
  <c r="BJ110" i="80" s="1"/>
  <c r="BK110" i="80" s="1"/>
  <c r="BL110" i="80" s="1"/>
  <c r="BM110" i="80" s="1"/>
  <c r="BN110" i="80" s="1"/>
  <c r="BO110" i="80" s="1"/>
  <c r="BP110" i="80" s="1"/>
  <c r="BQ110" i="80" s="1"/>
  <c r="BR110" i="80" s="1"/>
  <c r="BS110" i="80" s="1"/>
  <c r="BT110" i="80" s="1"/>
  <c r="BU110" i="80" s="1"/>
  <c r="BV110" i="80" s="1"/>
  <c r="BW110" i="80" s="1"/>
  <c r="BX110" i="80" s="1"/>
  <c r="BY110" i="80" s="1"/>
  <c r="BZ110" i="80" s="1"/>
  <c r="CA110" i="80" s="1"/>
  <c r="CB110" i="80" s="1"/>
  <c r="CC110" i="80" s="1"/>
  <c r="CD110" i="80" s="1"/>
  <c r="CE110" i="80" s="1"/>
  <c r="CF110" i="80" s="1"/>
  <c r="CG110" i="80" s="1"/>
  <c r="CH110" i="80" s="1"/>
  <c r="CI110" i="80" s="1"/>
  <c r="CJ110" i="80" s="1"/>
  <c r="CK110" i="80" s="1"/>
  <c r="CL110" i="80" s="1"/>
  <c r="CM110" i="80" s="1"/>
  <c r="CN110" i="80" s="1"/>
  <c r="CO110" i="80" s="1"/>
  <c r="CP110" i="80" s="1"/>
  <c r="CQ110" i="80" s="1"/>
  <c r="CR110" i="80" s="1"/>
  <c r="CS110" i="80" s="1"/>
  <c r="CT110" i="80" s="1"/>
  <c r="CU110" i="80" s="1"/>
  <c r="CV110" i="80" s="1"/>
  <c r="CW110" i="80" s="1"/>
  <c r="CX110" i="80" s="1"/>
  <c r="CY110" i="80" s="1"/>
  <c r="CZ110" i="80" s="1"/>
  <c r="DA110" i="80" s="1"/>
  <c r="DB110" i="80" s="1"/>
  <c r="DC110" i="80" s="1"/>
  <c r="DD110" i="80" s="1"/>
  <c r="DE110" i="80" s="1"/>
  <c r="DF110" i="80" s="1"/>
  <c r="DG110" i="80" s="1"/>
  <c r="DH110" i="80" s="1"/>
  <c r="DI110" i="80" s="1"/>
  <c r="DJ110" i="80" s="1"/>
  <c r="DK110" i="80" s="1"/>
  <c r="DL110" i="80" s="1"/>
  <c r="DM110" i="80" s="1"/>
  <c r="DN110" i="80" s="1"/>
  <c r="DO110" i="80" s="1"/>
  <c r="DP110" i="80" s="1"/>
  <c r="DQ110" i="80" s="1"/>
  <c r="DR110" i="80" s="1"/>
  <c r="DS110" i="80" s="1"/>
  <c r="DT110" i="80" s="1"/>
  <c r="DU110" i="80" s="1"/>
  <c r="DV110" i="80" s="1"/>
  <c r="DW110" i="80" s="1"/>
  <c r="DX110" i="80" s="1"/>
  <c r="DY110" i="80" s="1"/>
  <c r="DZ110" i="80" s="1"/>
  <c r="EA110" i="80" s="1"/>
  <c r="EB110" i="80" s="1"/>
  <c r="EC110" i="80" s="1"/>
  <c r="ED110" i="80" s="1"/>
  <c r="EE110" i="80" s="1"/>
  <c r="EF110" i="80" s="1"/>
  <c r="EG110" i="80" s="1"/>
  <c r="EH110" i="80" s="1"/>
  <c r="EI110" i="80" s="1"/>
  <c r="EJ110" i="80" s="1"/>
  <c r="EK110" i="80" s="1"/>
  <c r="EL110" i="80" s="1"/>
  <c r="EM110" i="80" s="1"/>
  <c r="EN110" i="80" s="1"/>
  <c r="EO110" i="80" s="1"/>
  <c r="EP110" i="80" s="1"/>
  <c r="EQ110" i="80" s="1"/>
  <c r="ER110" i="80" s="1"/>
  <c r="ES110" i="80" s="1"/>
  <c r="ET110" i="80" s="1"/>
  <c r="EU110" i="80" s="1"/>
  <c r="EV110" i="80" s="1"/>
  <c r="EW110" i="80" s="1"/>
  <c r="EX110" i="80" s="1"/>
  <c r="EY110" i="80" s="1"/>
  <c r="EZ110" i="80" s="1"/>
  <c r="FA110" i="80" s="1"/>
  <c r="FB110" i="80" s="1"/>
  <c r="FC110" i="80" s="1"/>
  <c r="FD110" i="80" s="1"/>
  <c r="FE110" i="80" s="1"/>
  <c r="FF110" i="80" s="1"/>
  <c r="FG110" i="80" s="1"/>
  <c r="FH110" i="80" s="1"/>
  <c r="FI110" i="80" s="1"/>
  <c r="FJ110" i="80" s="1"/>
  <c r="FK110" i="80" s="1"/>
  <c r="FL110" i="80" s="1"/>
  <c r="FM110" i="80" s="1"/>
  <c r="FN110" i="80" s="1"/>
  <c r="FO110" i="80" s="1"/>
  <c r="FP110" i="80" s="1"/>
  <c r="FQ110" i="80" s="1"/>
  <c r="FR110" i="80" s="1"/>
  <c r="FS110" i="80" s="1"/>
  <c r="FT110" i="80" s="1"/>
  <c r="FU110" i="80" s="1"/>
  <c r="FV110" i="80" s="1"/>
  <c r="FW110" i="80" s="1"/>
  <c r="FX110" i="80" s="1"/>
  <c r="FY110" i="80" s="1"/>
  <c r="FZ110" i="80" s="1"/>
  <c r="GA110" i="80" s="1"/>
  <c r="GB110" i="80" s="1"/>
  <c r="GC110" i="80" s="1"/>
  <c r="GD110" i="80" s="1"/>
  <c r="GE110" i="80" s="1"/>
  <c r="GF110" i="80" s="1"/>
  <c r="GG110" i="80" s="1"/>
  <c r="GH110" i="80" s="1"/>
  <c r="GI110" i="80" s="1"/>
  <c r="GJ110" i="80" s="1"/>
  <c r="GK110" i="80" s="1"/>
  <c r="GL110" i="80" s="1"/>
  <c r="GM110" i="80" s="1"/>
  <c r="GN110" i="80" s="1"/>
  <c r="GO110" i="80" s="1"/>
  <c r="GP110" i="80" s="1"/>
  <c r="GQ110" i="80" s="1"/>
  <c r="GR110" i="80" s="1"/>
  <c r="GS110" i="80" s="1"/>
  <c r="GT110" i="80" s="1"/>
  <c r="GU110" i="80" s="1"/>
  <c r="GV110" i="80" s="1"/>
  <c r="GW110" i="80" s="1"/>
  <c r="GX110" i="80" s="1"/>
  <c r="GY110" i="80" s="1"/>
  <c r="GZ110" i="80" s="1"/>
  <c r="HA110" i="80" s="1"/>
  <c r="HB110" i="80" s="1"/>
  <c r="HC110" i="80" s="1"/>
  <c r="HD110" i="80" s="1"/>
  <c r="HE110" i="80" s="1"/>
  <c r="HF110" i="80" s="1"/>
  <c r="HG110" i="80" s="1"/>
  <c r="HH110" i="80" s="1"/>
  <c r="HI110" i="80" s="1"/>
  <c r="S106" i="81"/>
  <c r="T106" i="81" s="1"/>
  <c r="U106" i="81" s="1"/>
  <c r="V106" i="81" s="1"/>
  <c r="W106" i="81" s="1"/>
  <c r="X106" i="81" s="1"/>
  <c r="Y106" i="81" s="1"/>
  <c r="Z106" i="81" s="1"/>
  <c r="AA106" i="81" s="1"/>
  <c r="AB106" i="81" s="1"/>
  <c r="AC106" i="81" s="1"/>
  <c r="AD106" i="81" s="1"/>
  <c r="AE106" i="81" s="1"/>
  <c r="AF106" i="81" s="1"/>
  <c r="AG106" i="81" s="1"/>
  <c r="AH106" i="81" s="1"/>
  <c r="AI106" i="81" s="1"/>
  <c r="AJ106" i="81" s="1"/>
  <c r="AK106" i="81" s="1"/>
  <c r="AL106" i="81" s="1"/>
  <c r="AM106" i="81" s="1"/>
  <c r="AN106" i="81" s="1"/>
  <c r="AO106" i="81" s="1"/>
  <c r="AP106" i="81" s="1"/>
  <c r="AQ106" i="81" s="1"/>
  <c r="AR106" i="81" s="1"/>
  <c r="AS106" i="81" s="1"/>
  <c r="AT106" i="81" s="1"/>
  <c r="AU106" i="81" s="1"/>
  <c r="AV106" i="81" s="1"/>
  <c r="AW106" i="81" s="1"/>
  <c r="AX106" i="81" s="1"/>
  <c r="AY106" i="81" s="1"/>
  <c r="AZ106" i="81" s="1"/>
  <c r="BA106" i="81" s="1"/>
  <c r="BB106" i="81" s="1"/>
  <c r="BC106" i="81" s="1"/>
  <c r="BD106" i="81" s="1"/>
  <c r="BE106" i="81" s="1"/>
  <c r="BF106" i="81" s="1"/>
  <c r="BG106" i="81" s="1"/>
  <c r="BH106" i="81" s="1"/>
  <c r="BI106" i="81" s="1"/>
  <c r="BJ106" i="81" s="1"/>
  <c r="BK106" i="81" s="1"/>
  <c r="BL106" i="81" s="1"/>
  <c r="BM106" i="81" s="1"/>
  <c r="BN106" i="81" s="1"/>
  <c r="BO106" i="81" s="1"/>
  <c r="BP106" i="81" s="1"/>
  <c r="BQ106" i="81" s="1"/>
  <c r="BR106" i="81" s="1"/>
  <c r="BS106" i="81" s="1"/>
  <c r="BT106" i="81" s="1"/>
  <c r="BU106" i="81" s="1"/>
  <c r="BV106" i="81" s="1"/>
  <c r="BW106" i="81" s="1"/>
  <c r="BX106" i="81" s="1"/>
  <c r="BY106" i="81" s="1"/>
  <c r="BZ106" i="81" s="1"/>
  <c r="CA106" i="81" s="1"/>
  <c r="CB106" i="81" s="1"/>
  <c r="CC106" i="81" s="1"/>
  <c r="CD106" i="81" s="1"/>
  <c r="CE106" i="81" s="1"/>
  <c r="CF106" i="81" s="1"/>
  <c r="CG106" i="81" s="1"/>
  <c r="CH106" i="81" s="1"/>
  <c r="CI106" i="81" s="1"/>
  <c r="CJ106" i="81" s="1"/>
  <c r="CK106" i="81" s="1"/>
  <c r="CL106" i="81" s="1"/>
  <c r="CM106" i="81" s="1"/>
  <c r="CN106" i="81" s="1"/>
  <c r="CO106" i="81" s="1"/>
  <c r="CP106" i="81" s="1"/>
  <c r="CQ106" i="81" s="1"/>
  <c r="CR106" i="81" s="1"/>
  <c r="CS106" i="81" s="1"/>
  <c r="CT106" i="81" s="1"/>
  <c r="CU106" i="81" s="1"/>
  <c r="CV106" i="81" s="1"/>
  <c r="CW106" i="81" s="1"/>
  <c r="CX106" i="81" s="1"/>
  <c r="CY106" i="81" s="1"/>
  <c r="CZ106" i="81" s="1"/>
  <c r="DA106" i="81" s="1"/>
  <c r="DB106" i="81" s="1"/>
  <c r="DC106" i="81" s="1"/>
  <c r="DD106" i="81" s="1"/>
  <c r="DE106" i="81" s="1"/>
  <c r="DF106" i="81" s="1"/>
  <c r="DG106" i="81" s="1"/>
  <c r="DH106" i="81" s="1"/>
  <c r="DI106" i="81" s="1"/>
  <c r="DJ106" i="81" s="1"/>
  <c r="DK106" i="81" s="1"/>
  <c r="DL106" i="81" s="1"/>
  <c r="DM106" i="81" s="1"/>
  <c r="DN106" i="81" s="1"/>
  <c r="DO106" i="81" s="1"/>
  <c r="DP106" i="81" s="1"/>
  <c r="DQ106" i="81" s="1"/>
  <c r="DR106" i="81" s="1"/>
  <c r="DS106" i="81" s="1"/>
  <c r="DT106" i="81" s="1"/>
  <c r="DU106" i="81" s="1"/>
  <c r="DV106" i="81" s="1"/>
  <c r="DW106" i="81" s="1"/>
  <c r="DX106" i="81" s="1"/>
  <c r="DY106" i="81" s="1"/>
  <c r="DZ106" i="81" s="1"/>
  <c r="EA106" i="81" s="1"/>
  <c r="EB106" i="81" s="1"/>
  <c r="EC106" i="81" s="1"/>
  <c r="ED106" i="81" s="1"/>
  <c r="EE106" i="81" s="1"/>
  <c r="EF106" i="81" s="1"/>
  <c r="EG106" i="81" s="1"/>
  <c r="EH106" i="81" s="1"/>
  <c r="EI106" i="81" s="1"/>
  <c r="EJ106" i="81" s="1"/>
  <c r="EK106" i="81" s="1"/>
  <c r="EL106" i="81" s="1"/>
  <c r="EM106" i="81" s="1"/>
  <c r="EN106" i="81" s="1"/>
  <c r="EO106" i="81" s="1"/>
  <c r="EP106" i="81" s="1"/>
  <c r="EQ106" i="81" s="1"/>
  <c r="ER106" i="81" s="1"/>
  <c r="ES106" i="81" s="1"/>
  <c r="ET106" i="81" s="1"/>
  <c r="EU106" i="81" s="1"/>
  <c r="EV106" i="81" s="1"/>
  <c r="EW106" i="81" s="1"/>
  <c r="EX106" i="81" s="1"/>
  <c r="EY106" i="81" s="1"/>
  <c r="EZ106" i="81" s="1"/>
  <c r="FA106" i="81" s="1"/>
  <c r="FB106" i="81" s="1"/>
  <c r="FC106" i="81" s="1"/>
  <c r="FD106" i="81" s="1"/>
  <c r="FE106" i="81" s="1"/>
  <c r="FF106" i="81" s="1"/>
  <c r="FG106" i="81" s="1"/>
  <c r="FH106" i="81" s="1"/>
  <c r="FI106" i="81" s="1"/>
  <c r="FJ106" i="81" s="1"/>
  <c r="FK106" i="81" s="1"/>
  <c r="FL106" i="81" s="1"/>
  <c r="FM106" i="81" s="1"/>
  <c r="FN106" i="81" s="1"/>
  <c r="FO106" i="81" s="1"/>
  <c r="FP106" i="81" s="1"/>
  <c r="FQ106" i="81" s="1"/>
  <c r="FR106" i="81" s="1"/>
  <c r="FS106" i="81" s="1"/>
  <c r="FT106" i="81" s="1"/>
  <c r="FU106" i="81" s="1"/>
  <c r="FV106" i="81" s="1"/>
  <c r="FW106" i="81" s="1"/>
  <c r="FX106" i="81" s="1"/>
  <c r="FY106" i="81" s="1"/>
  <c r="FZ106" i="81" s="1"/>
  <c r="GA106" i="81" s="1"/>
  <c r="GB106" i="81" s="1"/>
  <c r="GC106" i="81" s="1"/>
  <c r="GD106" i="81" s="1"/>
  <c r="GE106" i="81" s="1"/>
  <c r="GF106" i="81" s="1"/>
  <c r="GG106" i="81" s="1"/>
  <c r="GH106" i="81" s="1"/>
  <c r="GI106" i="81" s="1"/>
  <c r="GJ106" i="81" s="1"/>
  <c r="GK106" i="81" s="1"/>
  <c r="GL106" i="81" s="1"/>
  <c r="GM106" i="81" s="1"/>
  <c r="GN106" i="81" s="1"/>
  <c r="GO106" i="81" s="1"/>
  <c r="GP106" i="81" s="1"/>
  <c r="GQ106" i="81" s="1"/>
  <c r="GR106" i="81" s="1"/>
  <c r="GS106" i="81" s="1"/>
  <c r="GT106" i="81" s="1"/>
  <c r="GU106" i="81" s="1"/>
  <c r="GV106" i="81" s="1"/>
  <c r="GW106" i="81" s="1"/>
  <c r="GX106" i="81" s="1"/>
  <c r="GY106" i="81" s="1"/>
  <c r="GZ106" i="81" s="1"/>
  <c r="HA106" i="81" s="1"/>
  <c r="HB106" i="81" s="1"/>
  <c r="HC106" i="81" s="1"/>
  <c r="HD106" i="81" s="1"/>
  <c r="HE106" i="81" s="1"/>
  <c r="HF106" i="81" s="1"/>
  <c r="HG106" i="81" s="1"/>
  <c r="HH106" i="81" s="1"/>
  <c r="HI106" i="81" s="1"/>
  <c r="S103" i="80"/>
  <c r="T103" i="80" s="1"/>
  <c r="U103" i="80" s="1"/>
  <c r="V103" i="80" s="1"/>
  <c r="W103" i="80" s="1"/>
  <c r="X103" i="80" s="1"/>
  <c r="Y103" i="80" s="1"/>
  <c r="Z103" i="80" s="1"/>
  <c r="AA103" i="80" s="1"/>
  <c r="AB103" i="80" s="1"/>
  <c r="AC103" i="80" s="1"/>
  <c r="AD103" i="80" s="1"/>
  <c r="AE103" i="80" s="1"/>
  <c r="AF103" i="80" s="1"/>
  <c r="AG103" i="80" s="1"/>
  <c r="AH103" i="80" s="1"/>
  <c r="AI103" i="80" s="1"/>
  <c r="AJ103" i="80" s="1"/>
  <c r="AK103" i="80" s="1"/>
  <c r="AL103" i="80" s="1"/>
  <c r="AM103" i="80" s="1"/>
  <c r="AN103" i="80" s="1"/>
  <c r="AO103" i="80" s="1"/>
  <c r="AP103" i="80" s="1"/>
  <c r="AQ103" i="80" s="1"/>
  <c r="AR103" i="80" s="1"/>
  <c r="AS103" i="80" s="1"/>
  <c r="AT103" i="80" s="1"/>
  <c r="AU103" i="80" s="1"/>
  <c r="AV103" i="80" s="1"/>
  <c r="AW103" i="80" s="1"/>
  <c r="AX103" i="80" s="1"/>
  <c r="AY103" i="80" s="1"/>
  <c r="AZ103" i="80" s="1"/>
  <c r="BA103" i="80" s="1"/>
  <c r="BB103" i="80" s="1"/>
  <c r="BC103" i="80" s="1"/>
  <c r="BD103" i="80" s="1"/>
  <c r="BE103" i="80" s="1"/>
  <c r="BF103" i="80" s="1"/>
  <c r="BG103" i="80" s="1"/>
  <c r="BH103" i="80" s="1"/>
  <c r="BI103" i="80" s="1"/>
  <c r="BJ103" i="80" s="1"/>
  <c r="BK103" i="80" s="1"/>
  <c r="BL103" i="80" s="1"/>
  <c r="BM103" i="80" s="1"/>
  <c r="BN103" i="80" s="1"/>
  <c r="BO103" i="80" s="1"/>
  <c r="BP103" i="80" s="1"/>
  <c r="BQ103" i="80" s="1"/>
  <c r="BR103" i="80" s="1"/>
  <c r="BS103" i="80" s="1"/>
  <c r="BT103" i="80" s="1"/>
  <c r="BU103" i="80" s="1"/>
  <c r="BV103" i="80" s="1"/>
  <c r="BW103" i="80" s="1"/>
  <c r="BX103" i="80" s="1"/>
  <c r="BY103" i="80" s="1"/>
  <c r="BZ103" i="80" s="1"/>
  <c r="CA103" i="80" s="1"/>
  <c r="CB103" i="80" s="1"/>
  <c r="CC103" i="80" s="1"/>
  <c r="CD103" i="80" s="1"/>
  <c r="CE103" i="80" s="1"/>
  <c r="CF103" i="80" s="1"/>
  <c r="CG103" i="80" s="1"/>
  <c r="CH103" i="80" s="1"/>
  <c r="CI103" i="80" s="1"/>
  <c r="CJ103" i="80" s="1"/>
  <c r="CK103" i="80" s="1"/>
  <c r="CL103" i="80" s="1"/>
  <c r="CM103" i="80" s="1"/>
  <c r="CN103" i="80" s="1"/>
  <c r="CO103" i="80" s="1"/>
  <c r="CP103" i="80" s="1"/>
  <c r="CQ103" i="80" s="1"/>
  <c r="CR103" i="80" s="1"/>
  <c r="CS103" i="80" s="1"/>
  <c r="CT103" i="80" s="1"/>
  <c r="CU103" i="80" s="1"/>
  <c r="CV103" i="80" s="1"/>
  <c r="CW103" i="80" s="1"/>
  <c r="CX103" i="80" s="1"/>
  <c r="CY103" i="80" s="1"/>
  <c r="CZ103" i="80" s="1"/>
  <c r="DA103" i="80" s="1"/>
  <c r="DB103" i="80" s="1"/>
  <c r="DC103" i="80" s="1"/>
  <c r="DD103" i="80" s="1"/>
  <c r="DE103" i="80" s="1"/>
  <c r="DF103" i="80" s="1"/>
  <c r="DG103" i="80" s="1"/>
  <c r="DH103" i="80" s="1"/>
  <c r="DI103" i="80" s="1"/>
  <c r="DJ103" i="80" s="1"/>
  <c r="DK103" i="80" s="1"/>
  <c r="DL103" i="80" s="1"/>
  <c r="DM103" i="80" s="1"/>
  <c r="DN103" i="80" s="1"/>
  <c r="DO103" i="80" s="1"/>
  <c r="DP103" i="80" s="1"/>
  <c r="DQ103" i="80" s="1"/>
  <c r="DR103" i="80" s="1"/>
  <c r="DS103" i="80" s="1"/>
  <c r="DT103" i="80" s="1"/>
  <c r="DU103" i="80" s="1"/>
  <c r="DV103" i="80" s="1"/>
  <c r="DW103" i="80" s="1"/>
  <c r="DX103" i="80" s="1"/>
  <c r="DY103" i="80" s="1"/>
  <c r="DZ103" i="80" s="1"/>
  <c r="EA103" i="80" s="1"/>
  <c r="EB103" i="80" s="1"/>
  <c r="EC103" i="80" s="1"/>
  <c r="ED103" i="80" s="1"/>
  <c r="EE103" i="80" s="1"/>
  <c r="EF103" i="80" s="1"/>
  <c r="EG103" i="80" s="1"/>
  <c r="EH103" i="80" s="1"/>
  <c r="EI103" i="80" s="1"/>
  <c r="EJ103" i="80" s="1"/>
  <c r="EK103" i="80" s="1"/>
  <c r="EL103" i="80" s="1"/>
  <c r="EM103" i="80" s="1"/>
  <c r="EN103" i="80" s="1"/>
  <c r="EO103" i="80" s="1"/>
  <c r="EP103" i="80" s="1"/>
  <c r="EQ103" i="80" s="1"/>
  <c r="ER103" i="80" s="1"/>
  <c r="ES103" i="80" s="1"/>
  <c r="ET103" i="80" s="1"/>
  <c r="EU103" i="80" s="1"/>
  <c r="EV103" i="80" s="1"/>
  <c r="EW103" i="80" s="1"/>
  <c r="EX103" i="80" s="1"/>
  <c r="EY103" i="80" s="1"/>
  <c r="EZ103" i="80" s="1"/>
  <c r="FA103" i="80" s="1"/>
  <c r="FB103" i="80" s="1"/>
  <c r="FC103" i="80" s="1"/>
  <c r="FD103" i="80" s="1"/>
  <c r="FE103" i="80" s="1"/>
  <c r="FF103" i="80" s="1"/>
  <c r="FG103" i="80" s="1"/>
  <c r="FH103" i="80" s="1"/>
  <c r="FI103" i="80" s="1"/>
  <c r="FJ103" i="80" s="1"/>
  <c r="FK103" i="80" s="1"/>
  <c r="FL103" i="80" s="1"/>
  <c r="FM103" i="80" s="1"/>
  <c r="FN103" i="80" s="1"/>
  <c r="FO103" i="80" s="1"/>
  <c r="FP103" i="80" s="1"/>
  <c r="FQ103" i="80" s="1"/>
  <c r="FR103" i="80" s="1"/>
  <c r="FS103" i="80" s="1"/>
  <c r="FT103" i="80" s="1"/>
  <c r="FU103" i="80" s="1"/>
  <c r="FV103" i="80" s="1"/>
  <c r="FW103" i="80" s="1"/>
  <c r="FX103" i="80" s="1"/>
  <c r="FY103" i="80" s="1"/>
  <c r="FZ103" i="80" s="1"/>
  <c r="GA103" i="80" s="1"/>
  <c r="GB103" i="80" s="1"/>
  <c r="GC103" i="80" s="1"/>
  <c r="GD103" i="80" s="1"/>
  <c r="GE103" i="80" s="1"/>
  <c r="GF103" i="80" s="1"/>
  <c r="GG103" i="80" s="1"/>
  <c r="GH103" i="80" s="1"/>
  <c r="GI103" i="80" s="1"/>
  <c r="GJ103" i="80" s="1"/>
  <c r="GK103" i="80" s="1"/>
  <c r="GL103" i="80" s="1"/>
  <c r="GM103" i="80" s="1"/>
  <c r="GN103" i="80" s="1"/>
  <c r="GO103" i="80" s="1"/>
  <c r="GP103" i="80" s="1"/>
  <c r="GQ103" i="80" s="1"/>
  <c r="GR103" i="80" s="1"/>
  <c r="GS103" i="80" s="1"/>
  <c r="GT103" i="80" s="1"/>
  <c r="GU103" i="80" s="1"/>
  <c r="GV103" i="80" s="1"/>
  <c r="GW103" i="80" s="1"/>
  <c r="GX103" i="80" s="1"/>
  <c r="GY103" i="80" s="1"/>
  <c r="GZ103" i="80" s="1"/>
  <c r="HA103" i="80" s="1"/>
  <c r="HB103" i="80" s="1"/>
  <c r="HC103" i="80" s="1"/>
  <c r="HD103" i="80" s="1"/>
  <c r="HE103" i="80" s="1"/>
  <c r="HF103" i="80" s="1"/>
  <c r="HG103" i="80" s="1"/>
  <c r="HH103" i="80" s="1"/>
  <c r="HI103" i="80" s="1"/>
  <c r="S101" i="81"/>
  <c r="T101" i="81" s="1"/>
  <c r="U101" i="81" s="1"/>
  <c r="V101" i="81" s="1"/>
  <c r="W101" i="81" s="1"/>
  <c r="X101" i="81" s="1"/>
  <c r="Y101" i="81" s="1"/>
  <c r="Z101" i="81" s="1"/>
  <c r="AA101" i="81" s="1"/>
  <c r="AB101" i="81" s="1"/>
  <c r="AC101" i="81" s="1"/>
  <c r="AD101" i="81" s="1"/>
  <c r="AE101" i="81" s="1"/>
  <c r="AF101" i="81" s="1"/>
  <c r="AG101" i="81" s="1"/>
  <c r="AH101" i="81" s="1"/>
  <c r="AI101" i="81" s="1"/>
  <c r="AJ101" i="81" s="1"/>
  <c r="AK101" i="81" s="1"/>
  <c r="AL101" i="81" s="1"/>
  <c r="AM101" i="81" s="1"/>
  <c r="AN101" i="81" s="1"/>
  <c r="AO101" i="81" s="1"/>
  <c r="AP101" i="81" s="1"/>
  <c r="AQ101" i="81" s="1"/>
  <c r="AR101" i="81" s="1"/>
  <c r="AS101" i="81" s="1"/>
  <c r="AT101" i="81" s="1"/>
  <c r="AU101" i="81" s="1"/>
  <c r="AV101" i="81" s="1"/>
  <c r="AW101" i="81" s="1"/>
  <c r="AX101" i="81" s="1"/>
  <c r="AY101" i="81" s="1"/>
  <c r="AZ101" i="81" s="1"/>
  <c r="BA101" i="81" s="1"/>
  <c r="BB101" i="81" s="1"/>
  <c r="BC101" i="81" s="1"/>
  <c r="BD101" i="81" s="1"/>
  <c r="BE101" i="81" s="1"/>
  <c r="BF101" i="81" s="1"/>
  <c r="BG101" i="81" s="1"/>
  <c r="BH101" i="81" s="1"/>
  <c r="BI101" i="81" s="1"/>
  <c r="BJ101" i="81" s="1"/>
  <c r="BK101" i="81" s="1"/>
  <c r="BL101" i="81" s="1"/>
  <c r="BM101" i="81" s="1"/>
  <c r="BN101" i="81" s="1"/>
  <c r="BO101" i="81" s="1"/>
  <c r="BP101" i="81" s="1"/>
  <c r="BQ101" i="81" s="1"/>
  <c r="BR101" i="81" s="1"/>
  <c r="BS101" i="81" s="1"/>
  <c r="BT101" i="81" s="1"/>
  <c r="BU101" i="81" s="1"/>
  <c r="BV101" i="81" s="1"/>
  <c r="BW101" i="81" s="1"/>
  <c r="BX101" i="81" s="1"/>
  <c r="BY101" i="81" s="1"/>
  <c r="BZ101" i="81" s="1"/>
  <c r="CA101" i="81" s="1"/>
  <c r="CB101" i="81" s="1"/>
  <c r="CC101" i="81" s="1"/>
  <c r="CD101" i="81" s="1"/>
  <c r="CE101" i="81" s="1"/>
  <c r="CF101" i="81" s="1"/>
  <c r="CG101" i="81" s="1"/>
  <c r="CH101" i="81" s="1"/>
  <c r="CI101" i="81" s="1"/>
  <c r="CJ101" i="81" s="1"/>
  <c r="CK101" i="81" s="1"/>
  <c r="CL101" i="81" s="1"/>
  <c r="CM101" i="81" s="1"/>
  <c r="CN101" i="81" s="1"/>
  <c r="CO101" i="81" s="1"/>
  <c r="CP101" i="81" s="1"/>
  <c r="CQ101" i="81" s="1"/>
  <c r="CR101" i="81" s="1"/>
  <c r="CS101" i="81" s="1"/>
  <c r="CT101" i="81" s="1"/>
  <c r="CU101" i="81" s="1"/>
  <c r="CV101" i="81" s="1"/>
  <c r="CW101" i="81" s="1"/>
  <c r="CX101" i="81" s="1"/>
  <c r="CY101" i="81" s="1"/>
  <c r="CZ101" i="81" s="1"/>
  <c r="DA101" i="81" s="1"/>
  <c r="DB101" i="81" s="1"/>
  <c r="DC101" i="81" s="1"/>
  <c r="DD101" i="81" s="1"/>
  <c r="DE101" i="81" s="1"/>
  <c r="DF101" i="81" s="1"/>
  <c r="DG101" i="81" s="1"/>
  <c r="DH101" i="81" s="1"/>
  <c r="DI101" i="81" s="1"/>
  <c r="DJ101" i="81" s="1"/>
  <c r="DK101" i="81" s="1"/>
  <c r="DL101" i="81" s="1"/>
  <c r="DM101" i="81" s="1"/>
  <c r="DN101" i="81" s="1"/>
  <c r="DO101" i="81" s="1"/>
  <c r="DP101" i="81" s="1"/>
  <c r="DQ101" i="81" s="1"/>
  <c r="DR101" i="81" s="1"/>
  <c r="DS101" i="81" s="1"/>
  <c r="DT101" i="81" s="1"/>
  <c r="DU101" i="81" s="1"/>
  <c r="DV101" i="81" s="1"/>
  <c r="DW101" i="81" s="1"/>
  <c r="DX101" i="81" s="1"/>
  <c r="DY101" i="81" s="1"/>
  <c r="DZ101" i="81" s="1"/>
  <c r="EA101" i="81" s="1"/>
  <c r="EB101" i="81" s="1"/>
  <c r="EC101" i="81" s="1"/>
  <c r="ED101" i="81" s="1"/>
  <c r="EE101" i="81" s="1"/>
  <c r="EF101" i="81" s="1"/>
  <c r="EG101" i="81" s="1"/>
  <c r="EH101" i="81" s="1"/>
  <c r="EI101" i="81" s="1"/>
  <c r="EJ101" i="81" s="1"/>
  <c r="EK101" i="81" s="1"/>
  <c r="EL101" i="81" s="1"/>
  <c r="EM101" i="81" s="1"/>
  <c r="EN101" i="81" s="1"/>
  <c r="EO101" i="81" s="1"/>
  <c r="EP101" i="81" s="1"/>
  <c r="EQ101" i="81" s="1"/>
  <c r="ER101" i="81" s="1"/>
  <c r="ES101" i="81" s="1"/>
  <c r="ET101" i="81" s="1"/>
  <c r="EU101" i="81" s="1"/>
  <c r="EV101" i="81" s="1"/>
  <c r="EW101" i="81" s="1"/>
  <c r="EX101" i="81" s="1"/>
  <c r="EY101" i="81" s="1"/>
  <c r="EZ101" i="81" s="1"/>
  <c r="FA101" i="81" s="1"/>
  <c r="FB101" i="81" s="1"/>
  <c r="FC101" i="81" s="1"/>
  <c r="FD101" i="81" s="1"/>
  <c r="FE101" i="81" s="1"/>
  <c r="FF101" i="81" s="1"/>
  <c r="FG101" i="81" s="1"/>
  <c r="FH101" i="81" s="1"/>
  <c r="FI101" i="81" s="1"/>
  <c r="FJ101" i="81" s="1"/>
  <c r="FK101" i="81" s="1"/>
  <c r="FL101" i="81" s="1"/>
  <c r="FM101" i="81" s="1"/>
  <c r="FN101" i="81" s="1"/>
  <c r="FO101" i="81" s="1"/>
  <c r="FP101" i="81" s="1"/>
  <c r="FQ101" i="81" s="1"/>
  <c r="FR101" i="81" s="1"/>
  <c r="FS101" i="81" s="1"/>
  <c r="FT101" i="81" s="1"/>
  <c r="FU101" i="81" s="1"/>
  <c r="FV101" i="81" s="1"/>
  <c r="FW101" i="81" s="1"/>
  <c r="FX101" i="81" s="1"/>
  <c r="FY101" i="81" s="1"/>
  <c r="FZ101" i="81" s="1"/>
  <c r="GA101" i="81" s="1"/>
  <c r="GB101" i="81" s="1"/>
  <c r="GC101" i="81" s="1"/>
  <c r="GD101" i="81" s="1"/>
  <c r="GE101" i="81" s="1"/>
  <c r="GF101" i="81" s="1"/>
  <c r="GG101" i="81" s="1"/>
  <c r="GH101" i="81" s="1"/>
  <c r="GI101" i="81" s="1"/>
  <c r="GJ101" i="81" s="1"/>
  <c r="GK101" i="81" s="1"/>
  <c r="GL101" i="81" s="1"/>
  <c r="GM101" i="81" s="1"/>
  <c r="GN101" i="81" s="1"/>
  <c r="GO101" i="81" s="1"/>
  <c r="GP101" i="81" s="1"/>
  <c r="GQ101" i="81" s="1"/>
  <c r="GR101" i="81" s="1"/>
  <c r="GS101" i="81" s="1"/>
  <c r="GT101" i="81" s="1"/>
  <c r="GU101" i="81" s="1"/>
  <c r="GV101" i="81" s="1"/>
  <c r="GW101" i="81" s="1"/>
  <c r="GX101" i="81" s="1"/>
  <c r="GY101" i="81" s="1"/>
  <c r="GZ101" i="81" s="1"/>
  <c r="HA101" i="81" s="1"/>
  <c r="HB101" i="81" s="1"/>
  <c r="HC101" i="81" s="1"/>
  <c r="HD101" i="81" s="1"/>
  <c r="HE101" i="81" s="1"/>
  <c r="HF101" i="81" s="1"/>
  <c r="HG101" i="81" s="1"/>
  <c r="HH101" i="81" s="1"/>
  <c r="HI101" i="81" s="1"/>
  <c r="S115" i="80"/>
  <c r="T115" i="80" s="1"/>
  <c r="U115" i="80" s="1"/>
  <c r="V115" i="80" s="1"/>
  <c r="W115" i="80" s="1"/>
  <c r="X115" i="80" s="1"/>
  <c r="Y115" i="80" s="1"/>
  <c r="Z115" i="80" s="1"/>
  <c r="AA115" i="80" s="1"/>
  <c r="AB115" i="80" s="1"/>
  <c r="AC115" i="80" s="1"/>
  <c r="AD115" i="80" s="1"/>
  <c r="AE115" i="80" s="1"/>
  <c r="AF115" i="80" s="1"/>
  <c r="AG115" i="80" s="1"/>
  <c r="AH115" i="80" s="1"/>
  <c r="AI115" i="80" s="1"/>
  <c r="AJ115" i="80" s="1"/>
  <c r="AK115" i="80" s="1"/>
  <c r="AL115" i="80" s="1"/>
  <c r="AM115" i="80" s="1"/>
  <c r="AN115" i="80" s="1"/>
  <c r="AO115" i="80" s="1"/>
  <c r="AP115" i="80" s="1"/>
  <c r="AQ115" i="80" s="1"/>
  <c r="AR115" i="80" s="1"/>
  <c r="AS115" i="80" s="1"/>
  <c r="AT115" i="80" s="1"/>
  <c r="AU115" i="80" s="1"/>
  <c r="AV115" i="80" s="1"/>
  <c r="AW115" i="80" s="1"/>
  <c r="AX115" i="80" s="1"/>
  <c r="AY115" i="80" s="1"/>
  <c r="AZ115" i="80" s="1"/>
  <c r="BA115" i="80" s="1"/>
  <c r="BB115" i="80" s="1"/>
  <c r="BC115" i="80" s="1"/>
  <c r="BD115" i="80" s="1"/>
  <c r="BE115" i="80" s="1"/>
  <c r="BF115" i="80" s="1"/>
  <c r="BG115" i="80" s="1"/>
  <c r="BH115" i="80" s="1"/>
  <c r="BI115" i="80" s="1"/>
  <c r="BJ115" i="80" s="1"/>
  <c r="BK115" i="80" s="1"/>
  <c r="BL115" i="80" s="1"/>
  <c r="BM115" i="80" s="1"/>
  <c r="BN115" i="80" s="1"/>
  <c r="BO115" i="80" s="1"/>
  <c r="BP115" i="80" s="1"/>
  <c r="BQ115" i="80" s="1"/>
  <c r="BR115" i="80" s="1"/>
  <c r="BS115" i="80" s="1"/>
  <c r="BT115" i="80" s="1"/>
  <c r="BU115" i="80" s="1"/>
  <c r="BV115" i="80" s="1"/>
  <c r="BW115" i="80" s="1"/>
  <c r="BX115" i="80" s="1"/>
  <c r="BY115" i="80" s="1"/>
  <c r="BZ115" i="80" s="1"/>
  <c r="CA115" i="80" s="1"/>
  <c r="CB115" i="80" s="1"/>
  <c r="CC115" i="80" s="1"/>
  <c r="CD115" i="80" s="1"/>
  <c r="CE115" i="80" s="1"/>
  <c r="CF115" i="80" s="1"/>
  <c r="CG115" i="80" s="1"/>
  <c r="CH115" i="80" s="1"/>
  <c r="CI115" i="80" s="1"/>
  <c r="CJ115" i="80" s="1"/>
  <c r="CK115" i="80" s="1"/>
  <c r="CL115" i="80" s="1"/>
  <c r="CM115" i="80" s="1"/>
  <c r="CN115" i="80" s="1"/>
  <c r="CO115" i="80" s="1"/>
  <c r="CP115" i="80" s="1"/>
  <c r="CQ115" i="80" s="1"/>
  <c r="CR115" i="80" s="1"/>
  <c r="CS115" i="80" s="1"/>
  <c r="CT115" i="80" s="1"/>
  <c r="CU115" i="80" s="1"/>
  <c r="CV115" i="80" s="1"/>
  <c r="CW115" i="80" s="1"/>
  <c r="CX115" i="80" s="1"/>
  <c r="CY115" i="80" s="1"/>
  <c r="CZ115" i="80" s="1"/>
  <c r="DA115" i="80" s="1"/>
  <c r="DB115" i="80" s="1"/>
  <c r="DC115" i="80" s="1"/>
  <c r="DD115" i="80" s="1"/>
  <c r="DE115" i="80" s="1"/>
  <c r="DF115" i="80" s="1"/>
  <c r="DG115" i="80" s="1"/>
  <c r="DH115" i="80" s="1"/>
  <c r="DI115" i="80" s="1"/>
  <c r="DJ115" i="80" s="1"/>
  <c r="DK115" i="80" s="1"/>
  <c r="DL115" i="80" s="1"/>
  <c r="DM115" i="80" s="1"/>
  <c r="DN115" i="80" s="1"/>
  <c r="DO115" i="80" s="1"/>
  <c r="DP115" i="80" s="1"/>
  <c r="DQ115" i="80" s="1"/>
  <c r="DR115" i="80" s="1"/>
  <c r="DS115" i="80" s="1"/>
  <c r="DT115" i="80" s="1"/>
  <c r="DU115" i="80" s="1"/>
  <c r="DV115" i="80" s="1"/>
  <c r="DW115" i="80" s="1"/>
  <c r="DX115" i="80" s="1"/>
  <c r="DY115" i="80" s="1"/>
  <c r="DZ115" i="80" s="1"/>
  <c r="EA115" i="80" s="1"/>
  <c r="EB115" i="80" s="1"/>
  <c r="EC115" i="80" s="1"/>
  <c r="ED115" i="80" s="1"/>
  <c r="EE115" i="80" s="1"/>
  <c r="EF115" i="80" s="1"/>
  <c r="EG115" i="80" s="1"/>
  <c r="EH115" i="80" s="1"/>
  <c r="EI115" i="80" s="1"/>
  <c r="EJ115" i="80" s="1"/>
  <c r="EK115" i="80" s="1"/>
  <c r="EL115" i="80" s="1"/>
  <c r="EM115" i="80" s="1"/>
  <c r="EN115" i="80" s="1"/>
  <c r="EO115" i="80" s="1"/>
  <c r="EP115" i="80" s="1"/>
  <c r="EQ115" i="80" s="1"/>
  <c r="ER115" i="80" s="1"/>
  <c r="ES115" i="80" s="1"/>
  <c r="ET115" i="80" s="1"/>
  <c r="EU115" i="80" s="1"/>
  <c r="EV115" i="80" s="1"/>
  <c r="EW115" i="80" s="1"/>
  <c r="EX115" i="80" s="1"/>
  <c r="EY115" i="80" s="1"/>
  <c r="EZ115" i="80" s="1"/>
  <c r="FA115" i="80" s="1"/>
  <c r="FB115" i="80" s="1"/>
  <c r="FC115" i="80" s="1"/>
  <c r="FD115" i="80" s="1"/>
  <c r="FE115" i="80" s="1"/>
  <c r="FF115" i="80" s="1"/>
  <c r="FG115" i="80" s="1"/>
  <c r="FH115" i="80" s="1"/>
  <c r="FI115" i="80" s="1"/>
  <c r="FJ115" i="80" s="1"/>
  <c r="FK115" i="80" s="1"/>
  <c r="FL115" i="80" s="1"/>
  <c r="FM115" i="80" s="1"/>
  <c r="FN115" i="80" s="1"/>
  <c r="FO115" i="80" s="1"/>
  <c r="FP115" i="80" s="1"/>
  <c r="FQ115" i="80" s="1"/>
  <c r="FR115" i="80" s="1"/>
  <c r="FS115" i="80" s="1"/>
  <c r="FT115" i="80" s="1"/>
  <c r="FU115" i="80" s="1"/>
  <c r="FV115" i="80" s="1"/>
  <c r="FW115" i="80" s="1"/>
  <c r="FX115" i="80" s="1"/>
  <c r="FY115" i="80" s="1"/>
  <c r="FZ115" i="80" s="1"/>
  <c r="GA115" i="80" s="1"/>
  <c r="GB115" i="80" s="1"/>
  <c r="GC115" i="80" s="1"/>
  <c r="GD115" i="80" s="1"/>
  <c r="GE115" i="80" s="1"/>
  <c r="GF115" i="80" s="1"/>
  <c r="GG115" i="80" s="1"/>
  <c r="GH115" i="80" s="1"/>
  <c r="GI115" i="80" s="1"/>
  <c r="GJ115" i="80" s="1"/>
  <c r="GK115" i="80" s="1"/>
  <c r="GL115" i="80" s="1"/>
  <c r="GM115" i="80" s="1"/>
  <c r="GN115" i="80" s="1"/>
  <c r="GO115" i="80" s="1"/>
  <c r="GP115" i="80" s="1"/>
  <c r="GQ115" i="80" s="1"/>
  <c r="GR115" i="80" s="1"/>
  <c r="GS115" i="80" s="1"/>
  <c r="GT115" i="80" s="1"/>
  <c r="GU115" i="80" s="1"/>
  <c r="GV115" i="80" s="1"/>
  <c r="GW115" i="80" s="1"/>
  <c r="GX115" i="80" s="1"/>
  <c r="GY115" i="80" s="1"/>
  <c r="GZ115" i="80" s="1"/>
  <c r="HA115" i="80" s="1"/>
  <c r="HB115" i="80" s="1"/>
  <c r="HC115" i="80" s="1"/>
  <c r="HD115" i="80" s="1"/>
  <c r="HE115" i="80" s="1"/>
  <c r="HF115" i="80" s="1"/>
  <c r="HG115" i="80" s="1"/>
  <c r="HH115" i="80" s="1"/>
  <c r="HI115" i="80" s="1"/>
  <c r="S113" i="81"/>
  <c r="T113" i="81" s="1"/>
  <c r="U113" i="81" s="1"/>
  <c r="V113" i="81" s="1"/>
  <c r="W113" i="81" s="1"/>
  <c r="X113" i="81" s="1"/>
  <c r="Y113" i="81" s="1"/>
  <c r="Z113" i="81" s="1"/>
  <c r="AA113" i="81" s="1"/>
  <c r="AB113" i="81" s="1"/>
  <c r="AC113" i="81" s="1"/>
  <c r="AD113" i="81" s="1"/>
  <c r="AE113" i="81" s="1"/>
  <c r="AF113" i="81" s="1"/>
  <c r="AG113" i="81" s="1"/>
  <c r="AH113" i="81" s="1"/>
  <c r="AI113" i="81" s="1"/>
  <c r="AJ113" i="81" s="1"/>
  <c r="AK113" i="81" s="1"/>
  <c r="AL113" i="81" s="1"/>
  <c r="AM113" i="81" s="1"/>
  <c r="AN113" i="81" s="1"/>
  <c r="AO113" i="81" s="1"/>
  <c r="AP113" i="81" s="1"/>
  <c r="AQ113" i="81" s="1"/>
  <c r="AR113" i="81" s="1"/>
  <c r="AS113" i="81" s="1"/>
  <c r="AT113" i="81" s="1"/>
  <c r="AU113" i="81" s="1"/>
  <c r="AV113" i="81" s="1"/>
  <c r="AW113" i="81" s="1"/>
  <c r="AX113" i="81" s="1"/>
  <c r="AY113" i="81" s="1"/>
  <c r="AZ113" i="81" s="1"/>
  <c r="BA113" i="81" s="1"/>
  <c r="BB113" i="81" s="1"/>
  <c r="BC113" i="81" s="1"/>
  <c r="BD113" i="81" s="1"/>
  <c r="BE113" i="81" s="1"/>
  <c r="BF113" i="81" s="1"/>
  <c r="BG113" i="81" s="1"/>
  <c r="BH113" i="81" s="1"/>
  <c r="BI113" i="81" s="1"/>
  <c r="BJ113" i="81" s="1"/>
  <c r="BK113" i="81" s="1"/>
  <c r="BL113" i="81" s="1"/>
  <c r="BM113" i="81" s="1"/>
  <c r="BN113" i="81" s="1"/>
  <c r="BO113" i="81" s="1"/>
  <c r="BP113" i="81" s="1"/>
  <c r="BQ113" i="81" s="1"/>
  <c r="BR113" i="81" s="1"/>
  <c r="BS113" i="81" s="1"/>
  <c r="BT113" i="81" s="1"/>
  <c r="BU113" i="81" s="1"/>
  <c r="BV113" i="81" s="1"/>
  <c r="BW113" i="81" s="1"/>
  <c r="BX113" i="81" s="1"/>
  <c r="BY113" i="81" s="1"/>
  <c r="BZ113" i="81" s="1"/>
  <c r="CA113" i="81" s="1"/>
  <c r="CB113" i="81" s="1"/>
  <c r="CC113" i="81" s="1"/>
  <c r="CD113" i="81" s="1"/>
  <c r="CE113" i="81" s="1"/>
  <c r="CF113" i="81" s="1"/>
  <c r="CG113" i="81" s="1"/>
  <c r="CH113" i="81" s="1"/>
  <c r="CI113" i="81" s="1"/>
  <c r="CJ113" i="81" s="1"/>
  <c r="CK113" i="81" s="1"/>
  <c r="CL113" i="81" s="1"/>
  <c r="CM113" i="81" s="1"/>
  <c r="CN113" i="81" s="1"/>
  <c r="CO113" i="81" s="1"/>
  <c r="CP113" i="81" s="1"/>
  <c r="CQ113" i="81" s="1"/>
  <c r="CR113" i="81" s="1"/>
  <c r="CS113" i="81" s="1"/>
  <c r="CT113" i="81" s="1"/>
  <c r="CU113" i="81" s="1"/>
  <c r="CV113" i="81" s="1"/>
  <c r="CW113" i="81" s="1"/>
  <c r="CX113" i="81" s="1"/>
  <c r="CY113" i="81" s="1"/>
  <c r="CZ113" i="81" s="1"/>
  <c r="DA113" i="81" s="1"/>
  <c r="DB113" i="81" s="1"/>
  <c r="DC113" i="81" s="1"/>
  <c r="DD113" i="81" s="1"/>
  <c r="DE113" i="81" s="1"/>
  <c r="DF113" i="81" s="1"/>
  <c r="DG113" i="81" s="1"/>
  <c r="DH113" i="81" s="1"/>
  <c r="DI113" i="81" s="1"/>
  <c r="DJ113" i="81" s="1"/>
  <c r="DK113" i="81" s="1"/>
  <c r="DL113" i="81" s="1"/>
  <c r="DM113" i="81" s="1"/>
  <c r="DN113" i="81" s="1"/>
  <c r="DO113" i="81" s="1"/>
  <c r="DP113" i="81" s="1"/>
  <c r="DQ113" i="81" s="1"/>
  <c r="DR113" i="81" s="1"/>
  <c r="DS113" i="81" s="1"/>
  <c r="DT113" i="81" s="1"/>
  <c r="DU113" i="81" s="1"/>
  <c r="DV113" i="81" s="1"/>
  <c r="DW113" i="81" s="1"/>
  <c r="DX113" i="81" s="1"/>
  <c r="DY113" i="81" s="1"/>
  <c r="DZ113" i="81" s="1"/>
  <c r="EA113" i="81" s="1"/>
  <c r="EB113" i="81" s="1"/>
  <c r="EC113" i="81" s="1"/>
  <c r="ED113" i="81" s="1"/>
  <c r="EE113" i="81" s="1"/>
  <c r="EF113" i="81" s="1"/>
  <c r="EG113" i="81" s="1"/>
  <c r="EH113" i="81" s="1"/>
  <c r="EI113" i="81" s="1"/>
  <c r="EJ113" i="81" s="1"/>
  <c r="EK113" i="81" s="1"/>
  <c r="EL113" i="81" s="1"/>
  <c r="EM113" i="81" s="1"/>
  <c r="EN113" i="81" s="1"/>
  <c r="EO113" i="81" s="1"/>
  <c r="EP113" i="81" s="1"/>
  <c r="EQ113" i="81" s="1"/>
  <c r="ER113" i="81" s="1"/>
  <c r="ES113" i="81" s="1"/>
  <c r="ET113" i="81" s="1"/>
  <c r="EU113" i="81" s="1"/>
  <c r="EV113" i="81" s="1"/>
  <c r="EW113" i="81" s="1"/>
  <c r="EX113" i="81" s="1"/>
  <c r="EY113" i="81" s="1"/>
  <c r="EZ113" i="81" s="1"/>
  <c r="FA113" i="81" s="1"/>
  <c r="FB113" i="81" s="1"/>
  <c r="FC113" i="81" s="1"/>
  <c r="FD113" i="81" s="1"/>
  <c r="FE113" i="81" s="1"/>
  <c r="FF113" i="81" s="1"/>
  <c r="FG113" i="81" s="1"/>
  <c r="FH113" i="81" s="1"/>
  <c r="FI113" i="81" s="1"/>
  <c r="FJ113" i="81" s="1"/>
  <c r="FK113" i="81" s="1"/>
  <c r="FL113" i="81" s="1"/>
  <c r="FM113" i="81" s="1"/>
  <c r="FN113" i="81" s="1"/>
  <c r="FO113" i="81" s="1"/>
  <c r="FP113" i="81" s="1"/>
  <c r="FQ113" i="81" s="1"/>
  <c r="FR113" i="81" s="1"/>
  <c r="FS113" i="81" s="1"/>
  <c r="FT113" i="81" s="1"/>
  <c r="FU113" i="81" s="1"/>
  <c r="FV113" i="81" s="1"/>
  <c r="FW113" i="81" s="1"/>
  <c r="FX113" i="81" s="1"/>
  <c r="FY113" i="81" s="1"/>
  <c r="FZ113" i="81" s="1"/>
  <c r="GA113" i="81" s="1"/>
  <c r="GB113" i="81" s="1"/>
  <c r="GC113" i="81" s="1"/>
  <c r="GD113" i="81" s="1"/>
  <c r="GE113" i="81" s="1"/>
  <c r="GF113" i="81" s="1"/>
  <c r="GG113" i="81" s="1"/>
  <c r="GH113" i="81" s="1"/>
  <c r="GI113" i="81" s="1"/>
  <c r="GJ113" i="81" s="1"/>
  <c r="GK113" i="81" s="1"/>
  <c r="GL113" i="81" s="1"/>
  <c r="GM113" i="81" s="1"/>
  <c r="GN113" i="81" s="1"/>
  <c r="GO113" i="81" s="1"/>
  <c r="GP113" i="81" s="1"/>
  <c r="GQ113" i="81" s="1"/>
  <c r="GR113" i="81" s="1"/>
  <c r="GS113" i="81" s="1"/>
  <c r="GT113" i="81" s="1"/>
  <c r="GU113" i="81" s="1"/>
  <c r="GV113" i="81" s="1"/>
  <c r="GW113" i="81" s="1"/>
  <c r="GX113" i="81" s="1"/>
  <c r="GY113" i="81" s="1"/>
  <c r="GZ113" i="81" s="1"/>
  <c r="HA113" i="81" s="1"/>
  <c r="HB113" i="81" s="1"/>
  <c r="HC113" i="81" s="1"/>
  <c r="HD113" i="81" s="1"/>
  <c r="HE113" i="81" s="1"/>
  <c r="HF113" i="81" s="1"/>
  <c r="HG113" i="81" s="1"/>
  <c r="HH113" i="81" s="1"/>
  <c r="HI113" i="81" s="1"/>
  <c r="S111" i="81"/>
  <c r="T111" i="81" s="1"/>
  <c r="U111" i="81" s="1"/>
  <c r="V111" i="81" s="1"/>
  <c r="W111" i="81" s="1"/>
  <c r="X111" i="81" s="1"/>
  <c r="Y111" i="81" s="1"/>
  <c r="Z111" i="81" s="1"/>
  <c r="AA111" i="81" s="1"/>
  <c r="AB111" i="81" s="1"/>
  <c r="AC111" i="81" s="1"/>
  <c r="AD111" i="81" s="1"/>
  <c r="AE111" i="81" s="1"/>
  <c r="AF111" i="81" s="1"/>
  <c r="AG111" i="81" s="1"/>
  <c r="AH111" i="81" s="1"/>
  <c r="AI111" i="81" s="1"/>
  <c r="AJ111" i="81" s="1"/>
  <c r="AK111" i="81" s="1"/>
  <c r="AL111" i="81" s="1"/>
  <c r="AM111" i="81" s="1"/>
  <c r="AN111" i="81" s="1"/>
  <c r="AO111" i="81" s="1"/>
  <c r="AP111" i="81" s="1"/>
  <c r="AQ111" i="81" s="1"/>
  <c r="AR111" i="81" s="1"/>
  <c r="AS111" i="81" s="1"/>
  <c r="AT111" i="81" s="1"/>
  <c r="AU111" i="81" s="1"/>
  <c r="AV111" i="81" s="1"/>
  <c r="AW111" i="81" s="1"/>
  <c r="AX111" i="81" s="1"/>
  <c r="AY111" i="81" s="1"/>
  <c r="AZ111" i="81" s="1"/>
  <c r="BA111" i="81" s="1"/>
  <c r="BB111" i="81" s="1"/>
  <c r="BC111" i="81" s="1"/>
  <c r="BD111" i="81" s="1"/>
  <c r="BE111" i="81" s="1"/>
  <c r="BF111" i="81" s="1"/>
  <c r="BG111" i="81" s="1"/>
  <c r="BH111" i="81" s="1"/>
  <c r="BI111" i="81" s="1"/>
  <c r="BJ111" i="81" s="1"/>
  <c r="BK111" i="81" s="1"/>
  <c r="BL111" i="81" s="1"/>
  <c r="BM111" i="81" s="1"/>
  <c r="BN111" i="81" s="1"/>
  <c r="BO111" i="81" s="1"/>
  <c r="BP111" i="81" s="1"/>
  <c r="BQ111" i="81" s="1"/>
  <c r="BR111" i="81" s="1"/>
  <c r="BS111" i="81" s="1"/>
  <c r="BT111" i="81" s="1"/>
  <c r="BU111" i="81" s="1"/>
  <c r="BV111" i="81" s="1"/>
  <c r="BW111" i="81" s="1"/>
  <c r="BX111" i="81" s="1"/>
  <c r="BY111" i="81" s="1"/>
  <c r="BZ111" i="81" s="1"/>
  <c r="CA111" i="81" s="1"/>
  <c r="CB111" i="81" s="1"/>
  <c r="CC111" i="81" s="1"/>
  <c r="CD111" i="81" s="1"/>
  <c r="CE111" i="81" s="1"/>
  <c r="CF111" i="81" s="1"/>
  <c r="CG111" i="81" s="1"/>
  <c r="CH111" i="81" s="1"/>
  <c r="CI111" i="81" s="1"/>
  <c r="CJ111" i="81" s="1"/>
  <c r="CK111" i="81" s="1"/>
  <c r="CL111" i="81" s="1"/>
  <c r="CM111" i="81" s="1"/>
  <c r="CN111" i="81" s="1"/>
  <c r="CO111" i="81" s="1"/>
  <c r="CP111" i="81" s="1"/>
  <c r="CQ111" i="81" s="1"/>
  <c r="CR111" i="81" s="1"/>
  <c r="CS111" i="81" s="1"/>
  <c r="CT111" i="81" s="1"/>
  <c r="CU111" i="81" s="1"/>
  <c r="CV111" i="81" s="1"/>
  <c r="CW111" i="81" s="1"/>
  <c r="CX111" i="81" s="1"/>
  <c r="CY111" i="81" s="1"/>
  <c r="CZ111" i="81" s="1"/>
  <c r="DA111" i="81" s="1"/>
  <c r="DB111" i="81" s="1"/>
  <c r="DC111" i="81" s="1"/>
  <c r="DD111" i="81" s="1"/>
  <c r="DE111" i="81" s="1"/>
  <c r="DF111" i="81" s="1"/>
  <c r="DG111" i="81" s="1"/>
  <c r="DH111" i="81" s="1"/>
  <c r="DI111" i="81" s="1"/>
  <c r="DJ111" i="81" s="1"/>
  <c r="DK111" i="81" s="1"/>
  <c r="DL111" i="81" s="1"/>
  <c r="DM111" i="81" s="1"/>
  <c r="DN111" i="81" s="1"/>
  <c r="DO111" i="81" s="1"/>
  <c r="DP111" i="81" s="1"/>
  <c r="DQ111" i="81" s="1"/>
  <c r="DR111" i="81" s="1"/>
  <c r="DS111" i="81" s="1"/>
  <c r="DT111" i="81" s="1"/>
  <c r="DU111" i="81" s="1"/>
  <c r="DV111" i="81" s="1"/>
  <c r="DW111" i="81" s="1"/>
  <c r="DX111" i="81" s="1"/>
  <c r="DY111" i="81" s="1"/>
  <c r="DZ111" i="81" s="1"/>
  <c r="EA111" i="81" s="1"/>
  <c r="EB111" i="81" s="1"/>
  <c r="EC111" i="81" s="1"/>
  <c r="ED111" i="81" s="1"/>
  <c r="EE111" i="81" s="1"/>
  <c r="EF111" i="81" s="1"/>
  <c r="EG111" i="81" s="1"/>
  <c r="EH111" i="81" s="1"/>
  <c r="EI111" i="81" s="1"/>
  <c r="EJ111" i="81" s="1"/>
  <c r="EK111" i="81" s="1"/>
  <c r="EL111" i="81" s="1"/>
  <c r="EM111" i="81" s="1"/>
  <c r="EN111" i="81" s="1"/>
  <c r="EO111" i="81" s="1"/>
  <c r="EP111" i="81" s="1"/>
  <c r="EQ111" i="81" s="1"/>
  <c r="ER111" i="81" s="1"/>
  <c r="ES111" i="81" s="1"/>
  <c r="ET111" i="81" s="1"/>
  <c r="EU111" i="81" s="1"/>
  <c r="EV111" i="81" s="1"/>
  <c r="EW111" i="81" s="1"/>
  <c r="EX111" i="81" s="1"/>
  <c r="EY111" i="81" s="1"/>
  <c r="EZ111" i="81" s="1"/>
  <c r="FA111" i="81" s="1"/>
  <c r="FB111" i="81" s="1"/>
  <c r="FC111" i="81" s="1"/>
  <c r="FD111" i="81" s="1"/>
  <c r="FE111" i="81" s="1"/>
  <c r="FF111" i="81" s="1"/>
  <c r="FG111" i="81" s="1"/>
  <c r="FH111" i="81" s="1"/>
  <c r="FI111" i="81" s="1"/>
  <c r="FJ111" i="81" s="1"/>
  <c r="FK111" i="81" s="1"/>
  <c r="FL111" i="81" s="1"/>
  <c r="FM111" i="81" s="1"/>
  <c r="FN111" i="81" s="1"/>
  <c r="FO111" i="81" s="1"/>
  <c r="FP111" i="81" s="1"/>
  <c r="FQ111" i="81" s="1"/>
  <c r="FR111" i="81" s="1"/>
  <c r="FS111" i="81" s="1"/>
  <c r="FT111" i="81" s="1"/>
  <c r="FU111" i="81" s="1"/>
  <c r="FV111" i="81" s="1"/>
  <c r="FW111" i="81" s="1"/>
  <c r="FX111" i="81" s="1"/>
  <c r="FY111" i="81" s="1"/>
  <c r="FZ111" i="81" s="1"/>
  <c r="GA111" i="81" s="1"/>
  <c r="GB111" i="81" s="1"/>
  <c r="GC111" i="81" s="1"/>
  <c r="GD111" i="81" s="1"/>
  <c r="GE111" i="81" s="1"/>
  <c r="GF111" i="81" s="1"/>
  <c r="GG111" i="81" s="1"/>
  <c r="GH111" i="81" s="1"/>
  <c r="GI111" i="81" s="1"/>
  <c r="GJ111" i="81" s="1"/>
  <c r="GK111" i="81" s="1"/>
  <c r="GL111" i="81" s="1"/>
  <c r="GM111" i="81" s="1"/>
  <c r="GN111" i="81" s="1"/>
  <c r="GO111" i="81" s="1"/>
  <c r="GP111" i="81" s="1"/>
  <c r="GQ111" i="81" s="1"/>
  <c r="GR111" i="81" s="1"/>
  <c r="GS111" i="81" s="1"/>
  <c r="GT111" i="81" s="1"/>
  <c r="GU111" i="81" s="1"/>
  <c r="GV111" i="81" s="1"/>
  <c r="GW111" i="81" s="1"/>
  <c r="GX111" i="81" s="1"/>
  <c r="GY111" i="81" s="1"/>
  <c r="GZ111" i="81" s="1"/>
  <c r="HA111" i="81" s="1"/>
  <c r="HB111" i="81" s="1"/>
  <c r="HC111" i="81" s="1"/>
  <c r="HD111" i="81" s="1"/>
  <c r="HE111" i="81" s="1"/>
  <c r="HF111" i="81" s="1"/>
  <c r="HG111" i="81" s="1"/>
  <c r="HH111" i="81" s="1"/>
  <c r="HI111" i="81" s="1"/>
  <c r="S110" i="81"/>
  <c r="T110" i="81" s="1"/>
  <c r="U110" i="81" s="1"/>
  <c r="V110" i="81" s="1"/>
  <c r="W110" i="81" s="1"/>
  <c r="X110" i="81" s="1"/>
  <c r="Y110" i="81" s="1"/>
  <c r="Z110" i="81" s="1"/>
  <c r="AA110" i="81" s="1"/>
  <c r="AB110" i="81" s="1"/>
  <c r="AC110" i="81" s="1"/>
  <c r="AD110" i="81" s="1"/>
  <c r="AE110" i="81" s="1"/>
  <c r="AF110" i="81" s="1"/>
  <c r="AG110" i="81" s="1"/>
  <c r="AH110" i="81" s="1"/>
  <c r="AI110" i="81" s="1"/>
  <c r="AJ110" i="81" s="1"/>
  <c r="AK110" i="81" s="1"/>
  <c r="AL110" i="81" s="1"/>
  <c r="AM110" i="81" s="1"/>
  <c r="AN110" i="81" s="1"/>
  <c r="AO110" i="81" s="1"/>
  <c r="AP110" i="81" s="1"/>
  <c r="AQ110" i="81" s="1"/>
  <c r="AR110" i="81" s="1"/>
  <c r="AS110" i="81" s="1"/>
  <c r="AT110" i="81" s="1"/>
  <c r="AU110" i="81" s="1"/>
  <c r="AV110" i="81" s="1"/>
  <c r="AW110" i="81" s="1"/>
  <c r="AX110" i="81" s="1"/>
  <c r="AY110" i="81" s="1"/>
  <c r="AZ110" i="81" s="1"/>
  <c r="BA110" i="81" s="1"/>
  <c r="BB110" i="81" s="1"/>
  <c r="BC110" i="81" s="1"/>
  <c r="BD110" i="81" s="1"/>
  <c r="BE110" i="81" s="1"/>
  <c r="BF110" i="81" s="1"/>
  <c r="BG110" i="81" s="1"/>
  <c r="BH110" i="81" s="1"/>
  <c r="BI110" i="81" s="1"/>
  <c r="BJ110" i="81" s="1"/>
  <c r="BK110" i="81" s="1"/>
  <c r="BL110" i="81" s="1"/>
  <c r="BM110" i="81" s="1"/>
  <c r="BN110" i="81" s="1"/>
  <c r="BO110" i="81" s="1"/>
  <c r="BP110" i="81" s="1"/>
  <c r="BQ110" i="81" s="1"/>
  <c r="BR110" i="81" s="1"/>
  <c r="BS110" i="81" s="1"/>
  <c r="BT110" i="81" s="1"/>
  <c r="BU110" i="81" s="1"/>
  <c r="BV110" i="81" s="1"/>
  <c r="BW110" i="81" s="1"/>
  <c r="BX110" i="81" s="1"/>
  <c r="BY110" i="81" s="1"/>
  <c r="BZ110" i="81" s="1"/>
  <c r="CA110" i="81" s="1"/>
  <c r="CB110" i="81" s="1"/>
  <c r="CC110" i="81" s="1"/>
  <c r="CD110" i="81" s="1"/>
  <c r="CE110" i="81" s="1"/>
  <c r="CF110" i="81" s="1"/>
  <c r="CG110" i="81" s="1"/>
  <c r="CH110" i="81" s="1"/>
  <c r="CI110" i="81" s="1"/>
  <c r="CJ110" i="81" s="1"/>
  <c r="CK110" i="81" s="1"/>
  <c r="CL110" i="81" s="1"/>
  <c r="CM110" i="81" s="1"/>
  <c r="CN110" i="81" s="1"/>
  <c r="CO110" i="81" s="1"/>
  <c r="CP110" i="81" s="1"/>
  <c r="CQ110" i="81" s="1"/>
  <c r="CR110" i="81" s="1"/>
  <c r="CS110" i="81" s="1"/>
  <c r="CT110" i="81" s="1"/>
  <c r="CU110" i="81" s="1"/>
  <c r="CV110" i="81" s="1"/>
  <c r="CW110" i="81" s="1"/>
  <c r="CX110" i="81" s="1"/>
  <c r="CY110" i="81" s="1"/>
  <c r="CZ110" i="81" s="1"/>
  <c r="DA110" i="81" s="1"/>
  <c r="DB110" i="81" s="1"/>
  <c r="DC110" i="81" s="1"/>
  <c r="DD110" i="81" s="1"/>
  <c r="DE110" i="81" s="1"/>
  <c r="DF110" i="81" s="1"/>
  <c r="DG110" i="81" s="1"/>
  <c r="DH110" i="81" s="1"/>
  <c r="DI110" i="81" s="1"/>
  <c r="DJ110" i="81" s="1"/>
  <c r="DK110" i="81" s="1"/>
  <c r="DL110" i="81" s="1"/>
  <c r="DM110" i="81" s="1"/>
  <c r="DN110" i="81" s="1"/>
  <c r="DO110" i="81" s="1"/>
  <c r="DP110" i="81" s="1"/>
  <c r="DQ110" i="81" s="1"/>
  <c r="DR110" i="81" s="1"/>
  <c r="DS110" i="81" s="1"/>
  <c r="DT110" i="81" s="1"/>
  <c r="DU110" i="81" s="1"/>
  <c r="DV110" i="81" s="1"/>
  <c r="DW110" i="81" s="1"/>
  <c r="DX110" i="81" s="1"/>
  <c r="DY110" i="81" s="1"/>
  <c r="DZ110" i="81" s="1"/>
  <c r="EA110" i="81" s="1"/>
  <c r="EB110" i="81" s="1"/>
  <c r="EC110" i="81" s="1"/>
  <c r="ED110" i="81" s="1"/>
  <c r="EE110" i="81" s="1"/>
  <c r="EF110" i="81" s="1"/>
  <c r="EG110" i="81" s="1"/>
  <c r="EH110" i="81" s="1"/>
  <c r="EI110" i="81" s="1"/>
  <c r="EJ110" i="81" s="1"/>
  <c r="EK110" i="81" s="1"/>
  <c r="EL110" i="81" s="1"/>
  <c r="EM110" i="81" s="1"/>
  <c r="EN110" i="81" s="1"/>
  <c r="EO110" i="81" s="1"/>
  <c r="EP110" i="81" s="1"/>
  <c r="EQ110" i="81" s="1"/>
  <c r="ER110" i="81" s="1"/>
  <c r="ES110" i="81" s="1"/>
  <c r="ET110" i="81" s="1"/>
  <c r="EU110" i="81" s="1"/>
  <c r="EV110" i="81" s="1"/>
  <c r="EW110" i="81" s="1"/>
  <c r="EX110" i="81" s="1"/>
  <c r="EY110" i="81" s="1"/>
  <c r="EZ110" i="81" s="1"/>
  <c r="FA110" i="81" s="1"/>
  <c r="FB110" i="81" s="1"/>
  <c r="FC110" i="81" s="1"/>
  <c r="FD110" i="81" s="1"/>
  <c r="FE110" i="81" s="1"/>
  <c r="FF110" i="81" s="1"/>
  <c r="FG110" i="81" s="1"/>
  <c r="FH110" i="81" s="1"/>
  <c r="FI110" i="81" s="1"/>
  <c r="FJ110" i="81" s="1"/>
  <c r="FK110" i="81" s="1"/>
  <c r="FL110" i="81" s="1"/>
  <c r="FM110" i="81" s="1"/>
  <c r="FN110" i="81" s="1"/>
  <c r="FO110" i="81" s="1"/>
  <c r="FP110" i="81" s="1"/>
  <c r="FQ110" i="81" s="1"/>
  <c r="FR110" i="81" s="1"/>
  <c r="FS110" i="81" s="1"/>
  <c r="FT110" i="81" s="1"/>
  <c r="FU110" i="81" s="1"/>
  <c r="FV110" i="81" s="1"/>
  <c r="FW110" i="81" s="1"/>
  <c r="FX110" i="81" s="1"/>
  <c r="FY110" i="81" s="1"/>
  <c r="FZ110" i="81" s="1"/>
  <c r="GA110" i="81" s="1"/>
  <c r="GB110" i="81" s="1"/>
  <c r="GC110" i="81" s="1"/>
  <c r="GD110" i="81" s="1"/>
  <c r="GE110" i="81" s="1"/>
  <c r="GF110" i="81" s="1"/>
  <c r="GG110" i="81" s="1"/>
  <c r="GH110" i="81" s="1"/>
  <c r="GI110" i="81" s="1"/>
  <c r="GJ110" i="81" s="1"/>
  <c r="GK110" i="81" s="1"/>
  <c r="GL110" i="81" s="1"/>
  <c r="GM110" i="81" s="1"/>
  <c r="GN110" i="81" s="1"/>
  <c r="GO110" i="81" s="1"/>
  <c r="GP110" i="81" s="1"/>
  <c r="GQ110" i="81" s="1"/>
  <c r="GR110" i="81" s="1"/>
  <c r="GS110" i="81" s="1"/>
  <c r="GT110" i="81" s="1"/>
  <c r="GU110" i="81" s="1"/>
  <c r="GV110" i="81" s="1"/>
  <c r="GW110" i="81" s="1"/>
  <c r="GX110" i="81" s="1"/>
  <c r="GY110" i="81" s="1"/>
  <c r="GZ110" i="81" s="1"/>
  <c r="HA110" i="81" s="1"/>
  <c r="HB110" i="81" s="1"/>
  <c r="HC110" i="81" s="1"/>
  <c r="HD110" i="81" s="1"/>
  <c r="HE110" i="81" s="1"/>
  <c r="HF110" i="81" s="1"/>
  <c r="HG110" i="81" s="1"/>
  <c r="HH110" i="81" s="1"/>
  <c r="HI110" i="81" s="1"/>
  <c r="S106" i="78"/>
  <c r="T106" i="78" s="1"/>
  <c r="U106" i="78" s="1"/>
  <c r="V106" i="78" s="1"/>
  <c r="W106" i="78" s="1"/>
  <c r="X106" i="78" s="1"/>
  <c r="Y106" i="78" s="1"/>
  <c r="Z106" i="78" s="1"/>
  <c r="AA106" i="78" s="1"/>
  <c r="AB106" i="78" s="1"/>
  <c r="AC106" i="78" s="1"/>
  <c r="AD106" i="78" s="1"/>
  <c r="AE106" i="78" s="1"/>
  <c r="AF106" i="78" s="1"/>
  <c r="AG106" i="78" s="1"/>
  <c r="AH106" i="78" s="1"/>
  <c r="AI106" i="78" s="1"/>
  <c r="AJ106" i="78" s="1"/>
  <c r="AK106" i="78" s="1"/>
  <c r="AL106" i="78" s="1"/>
  <c r="AM106" i="78" s="1"/>
  <c r="AN106" i="78" s="1"/>
  <c r="AO106" i="78" s="1"/>
  <c r="AP106" i="78" s="1"/>
  <c r="AQ106" i="78" s="1"/>
  <c r="AR106" i="78" s="1"/>
  <c r="AS106" i="78" s="1"/>
  <c r="AT106" i="78" s="1"/>
  <c r="AU106" i="78" s="1"/>
  <c r="AV106" i="78" s="1"/>
  <c r="AW106" i="78" s="1"/>
  <c r="AX106" i="78" s="1"/>
  <c r="AY106" i="78" s="1"/>
  <c r="AZ106" i="78" s="1"/>
  <c r="BA106" i="78" s="1"/>
  <c r="BB106" i="78" s="1"/>
  <c r="BC106" i="78" s="1"/>
  <c r="BD106" i="78" s="1"/>
  <c r="BE106" i="78" s="1"/>
  <c r="BF106" i="78" s="1"/>
  <c r="BG106" i="78" s="1"/>
  <c r="BH106" i="78" s="1"/>
  <c r="BI106" i="78" s="1"/>
  <c r="BJ106" i="78" s="1"/>
  <c r="BK106" i="78" s="1"/>
  <c r="BL106" i="78" s="1"/>
  <c r="BM106" i="78" s="1"/>
  <c r="BN106" i="78" s="1"/>
  <c r="BO106" i="78" s="1"/>
  <c r="BP106" i="78" s="1"/>
  <c r="BQ106" i="78" s="1"/>
  <c r="BR106" i="78" s="1"/>
  <c r="BS106" i="78" s="1"/>
  <c r="BT106" i="78" s="1"/>
  <c r="BU106" i="78" s="1"/>
  <c r="BV106" i="78" s="1"/>
  <c r="BW106" i="78" s="1"/>
  <c r="BX106" i="78" s="1"/>
  <c r="BY106" i="78" s="1"/>
  <c r="BZ106" i="78" s="1"/>
  <c r="CA106" i="78" s="1"/>
  <c r="CB106" i="78" s="1"/>
  <c r="CC106" i="78" s="1"/>
  <c r="CD106" i="78" s="1"/>
  <c r="CE106" i="78" s="1"/>
  <c r="CF106" i="78" s="1"/>
  <c r="CG106" i="78" s="1"/>
  <c r="CH106" i="78" s="1"/>
  <c r="CI106" i="78" s="1"/>
  <c r="CJ106" i="78" s="1"/>
  <c r="CK106" i="78" s="1"/>
  <c r="CL106" i="78" s="1"/>
  <c r="CM106" i="78" s="1"/>
  <c r="CN106" i="78" s="1"/>
  <c r="CO106" i="78" s="1"/>
  <c r="CP106" i="78" s="1"/>
  <c r="CQ106" i="78" s="1"/>
  <c r="CR106" i="78" s="1"/>
  <c r="CS106" i="78" s="1"/>
  <c r="CT106" i="78" s="1"/>
  <c r="CU106" i="78" s="1"/>
  <c r="CV106" i="78" s="1"/>
  <c r="CW106" i="78" s="1"/>
  <c r="CX106" i="78" s="1"/>
  <c r="CY106" i="78" s="1"/>
  <c r="CZ106" i="78" s="1"/>
  <c r="DA106" i="78" s="1"/>
  <c r="DB106" i="78" s="1"/>
  <c r="DC106" i="78" s="1"/>
  <c r="DD106" i="78" s="1"/>
  <c r="DE106" i="78" s="1"/>
  <c r="DF106" i="78" s="1"/>
  <c r="DG106" i="78" s="1"/>
  <c r="DH106" i="78" s="1"/>
  <c r="DI106" i="78" s="1"/>
  <c r="DJ106" i="78" s="1"/>
  <c r="DK106" i="78" s="1"/>
  <c r="DL106" i="78" s="1"/>
  <c r="DM106" i="78" s="1"/>
  <c r="DN106" i="78" s="1"/>
  <c r="DO106" i="78" s="1"/>
  <c r="DP106" i="78" s="1"/>
  <c r="DQ106" i="78" s="1"/>
  <c r="DR106" i="78" s="1"/>
  <c r="DS106" i="78" s="1"/>
  <c r="DT106" i="78" s="1"/>
  <c r="DU106" i="78" s="1"/>
  <c r="DV106" i="78" s="1"/>
  <c r="DW106" i="78" s="1"/>
  <c r="DX106" i="78" s="1"/>
  <c r="DY106" i="78" s="1"/>
  <c r="DZ106" i="78" s="1"/>
  <c r="EA106" i="78" s="1"/>
  <c r="EB106" i="78" s="1"/>
  <c r="EC106" i="78" s="1"/>
  <c r="ED106" i="78" s="1"/>
  <c r="EE106" i="78" s="1"/>
  <c r="EF106" i="78" s="1"/>
  <c r="EG106" i="78" s="1"/>
  <c r="EH106" i="78" s="1"/>
  <c r="EI106" i="78" s="1"/>
  <c r="EJ106" i="78" s="1"/>
  <c r="EK106" i="78" s="1"/>
  <c r="EL106" i="78" s="1"/>
  <c r="EM106" i="78" s="1"/>
  <c r="EN106" i="78" s="1"/>
  <c r="EO106" i="78" s="1"/>
  <c r="EP106" i="78" s="1"/>
  <c r="EQ106" i="78" s="1"/>
  <c r="ER106" i="78" s="1"/>
  <c r="ES106" i="78" s="1"/>
  <c r="ET106" i="78" s="1"/>
  <c r="EU106" i="78" s="1"/>
  <c r="EV106" i="78" s="1"/>
  <c r="EW106" i="78" s="1"/>
  <c r="EX106" i="78" s="1"/>
  <c r="EY106" i="78" s="1"/>
  <c r="EZ106" i="78" s="1"/>
  <c r="FA106" i="78" s="1"/>
  <c r="FB106" i="78" s="1"/>
  <c r="FC106" i="78" s="1"/>
  <c r="FD106" i="78" s="1"/>
  <c r="FE106" i="78" s="1"/>
  <c r="FF106" i="78" s="1"/>
  <c r="FG106" i="78" s="1"/>
  <c r="FH106" i="78" s="1"/>
  <c r="FI106" i="78" s="1"/>
  <c r="FJ106" i="78" s="1"/>
  <c r="FK106" i="78" s="1"/>
  <c r="FL106" i="78" s="1"/>
  <c r="FM106" i="78" s="1"/>
  <c r="FN106" i="78" s="1"/>
  <c r="FO106" i="78" s="1"/>
  <c r="FP106" i="78" s="1"/>
  <c r="FQ106" i="78" s="1"/>
  <c r="FR106" i="78" s="1"/>
  <c r="FS106" i="78" s="1"/>
  <c r="FT106" i="78" s="1"/>
  <c r="FU106" i="78" s="1"/>
  <c r="FV106" i="78" s="1"/>
  <c r="FW106" i="78" s="1"/>
  <c r="FX106" i="78" s="1"/>
  <c r="FY106" i="78" s="1"/>
  <c r="FZ106" i="78" s="1"/>
  <c r="GA106" i="78" s="1"/>
  <c r="GB106" i="78" s="1"/>
  <c r="GC106" i="78" s="1"/>
  <c r="GD106" i="78" s="1"/>
  <c r="GE106" i="78" s="1"/>
  <c r="GF106" i="78" s="1"/>
  <c r="GG106" i="78" s="1"/>
  <c r="GH106" i="78" s="1"/>
  <c r="GI106" i="78" s="1"/>
  <c r="GJ106" i="78" s="1"/>
  <c r="GK106" i="78" s="1"/>
  <c r="GL106" i="78" s="1"/>
  <c r="GM106" i="78" s="1"/>
  <c r="GN106" i="78" s="1"/>
  <c r="GO106" i="78" s="1"/>
  <c r="GP106" i="78" s="1"/>
  <c r="GQ106" i="78" s="1"/>
  <c r="GR106" i="78" s="1"/>
  <c r="GS106" i="78" s="1"/>
  <c r="GT106" i="78" s="1"/>
  <c r="GU106" i="78" s="1"/>
  <c r="GV106" i="78" s="1"/>
  <c r="GW106" i="78" s="1"/>
  <c r="GX106" i="78" s="1"/>
  <c r="GY106" i="78" s="1"/>
  <c r="GZ106" i="78" s="1"/>
  <c r="HA106" i="78" s="1"/>
  <c r="HB106" i="78" s="1"/>
  <c r="HC106" i="78" s="1"/>
  <c r="HD106" i="78" s="1"/>
  <c r="HE106" i="78" s="1"/>
  <c r="HF106" i="78" s="1"/>
  <c r="HG106" i="78" s="1"/>
  <c r="HH106" i="78" s="1"/>
  <c r="HI106" i="78" s="1"/>
  <c r="S103" i="81"/>
  <c r="T103" i="81" s="1"/>
  <c r="U103" i="81" s="1"/>
  <c r="V103" i="81" s="1"/>
  <c r="W103" i="81" s="1"/>
  <c r="X103" i="81" s="1"/>
  <c r="Y103" i="81" s="1"/>
  <c r="Z103" i="81" s="1"/>
  <c r="AA103" i="81" s="1"/>
  <c r="AB103" i="81" s="1"/>
  <c r="AC103" i="81" s="1"/>
  <c r="AD103" i="81" s="1"/>
  <c r="AE103" i="81" s="1"/>
  <c r="AF103" i="81" s="1"/>
  <c r="AG103" i="81" s="1"/>
  <c r="AH103" i="81" s="1"/>
  <c r="AI103" i="81" s="1"/>
  <c r="AJ103" i="81" s="1"/>
  <c r="AK103" i="81" s="1"/>
  <c r="AL103" i="81" s="1"/>
  <c r="AM103" i="81" s="1"/>
  <c r="AN103" i="81" s="1"/>
  <c r="AO103" i="81" s="1"/>
  <c r="AP103" i="81" s="1"/>
  <c r="AQ103" i="81" s="1"/>
  <c r="AR103" i="81" s="1"/>
  <c r="AS103" i="81" s="1"/>
  <c r="AT103" i="81" s="1"/>
  <c r="AU103" i="81" s="1"/>
  <c r="AV103" i="81" s="1"/>
  <c r="AW103" i="81" s="1"/>
  <c r="AX103" i="81" s="1"/>
  <c r="AY103" i="81" s="1"/>
  <c r="AZ103" i="81" s="1"/>
  <c r="BA103" i="81" s="1"/>
  <c r="BB103" i="81" s="1"/>
  <c r="BC103" i="81" s="1"/>
  <c r="BD103" i="81" s="1"/>
  <c r="BE103" i="81" s="1"/>
  <c r="BF103" i="81" s="1"/>
  <c r="BG103" i="81" s="1"/>
  <c r="BH103" i="81" s="1"/>
  <c r="BI103" i="81" s="1"/>
  <c r="BJ103" i="81" s="1"/>
  <c r="BK103" i="81" s="1"/>
  <c r="BL103" i="81" s="1"/>
  <c r="BM103" i="81" s="1"/>
  <c r="BN103" i="81" s="1"/>
  <c r="BO103" i="81" s="1"/>
  <c r="BP103" i="81" s="1"/>
  <c r="BQ103" i="81" s="1"/>
  <c r="BR103" i="81" s="1"/>
  <c r="BS103" i="81" s="1"/>
  <c r="BT103" i="81" s="1"/>
  <c r="BU103" i="81" s="1"/>
  <c r="BV103" i="81" s="1"/>
  <c r="BW103" i="81" s="1"/>
  <c r="BX103" i="81" s="1"/>
  <c r="BY103" i="81" s="1"/>
  <c r="BZ103" i="81" s="1"/>
  <c r="CA103" i="81" s="1"/>
  <c r="CB103" i="81" s="1"/>
  <c r="CC103" i="81" s="1"/>
  <c r="CD103" i="81" s="1"/>
  <c r="CE103" i="81" s="1"/>
  <c r="CF103" i="81" s="1"/>
  <c r="CG103" i="81" s="1"/>
  <c r="CH103" i="81" s="1"/>
  <c r="CI103" i="81" s="1"/>
  <c r="CJ103" i="81" s="1"/>
  <c r="CK103" i="81" s="1"/>
  <c r="CL103" i="81" s="1"/>
  <c r="CM103" i="81" s="1"/>
  <c r="CN103" i="81" s="1"/>
  <c r="CO103" i="81" s="1"/>
  <c r="CP103" i="81" s="1"/>
  <c r="CQ103" i="81" s="1"/>
  <c r="CR103" i="81" s="1"/>
  <c r="CS103" i="81" s="1"/>
  <c r="CT103" i="81" s="1"/>
  <c r="CU103" i="81" s="1"/>
  <c r="CV103" i="81" s="1"/>
  <c r="CW103" i="81" s="1"/>
  <c r="CX103" i="81" s="1"/>
  <c r="CY103" i="81" s="1"/>
  <c r="CZ103" i="81" s="1"/>
  <c r="DA103" i="81" s="1"/>
  <c r="DB103" i="81" s="1"/>
  <c r="DC103" i="81" s="1"/>
  <c r="DD103" i="81" s="1"/>
  <c r="DE103" i="81" s="1"/>
  <c r="DF103" i="81" s="1"/>
  <c r="DG103" i="81" s="1"/>
  <c r="DH103" i="81" s="1"/>
  <c r="DI103" i="81" s="1"/>
  <c r="DJ103" i="81" s="1"/>
  <c r="DK103" i="81" s="1"/>
  <c r="DL103" i="81" s="1"/>
  <c r="DM103" i="81" s="1"/>
  <c r="DN103" i="81" s="1"/>
  <c r="DO103" i="81" s="1"/>
  <c r="DP103" i="81" s="1"/>
  <c r="DQ103" i="81" s="1"/>
  <c r="DR103" i="81" s="1"/>
  <c r="DS103" i="81" s="1"/>
  <c r="DT103" i="81" s="1"/>
  <c r="DU103" i="81" s="1"/>
  <c r="DV103" i="81" s="1"/>
  <c r="DW103" i="81" s="1"/>
  <c r="DX103" i="81" s="1"/>
  <c r="DY103" i="81" s="1"/>
  <c r="DZ103" i="81" s="1"/>
  <c r="EA103" i="81" s="1"/>
  <c r="EB103" i="81" s="1"/>
  <c r="EC103" i="81" s="1"/>
  <c r="ED103" i="81" s="1"/>
  <c r="EE103" i="81" s="1"/>
  <c r="EF103" i="81" s="1"/>
  <c r="EG103" i="81" s="1"/>
  <c r="EH103" i="81" s="1"/>
  <c r="EI103" i="81" s="1"/>
  <c r="EJ103" i="81" s="1"/>
  <c r="EK103" i="81" s="1"/>
  <c r="EL103" i="81" s="1"/>
  <c r="EM103" i="81" s="1"/>
  <c r="EN103" i="81" s="1"/>
  <c r="EO103" i="81" s="1"/>
  <c r="EP103" i="81" s="1"/>
  <c r="EQ103" i="81" s="1"/>
  <c r="ER103" i="81" s="1"/>
  <c r="ES103" i="81" s="1"/>
  <c r="ET103" i="81" s="1"/>
  <c r="EU103" i="81" s="1"/>
  <c r="EV103" i="81" s="1"/>
  <c r="EW103" i="81" s="1"/>
  <c r="EX103" i="81" s="1"/>
  <c r="EY103" i="81" s="1"/>
  <c r="EZ103" i="81" s="1"/>
  <c r="FA103" i="81" s="1"/>
  <c r="FB103" i="81" s="1"/>
  <c r="FC103" i="81" s="1"/>
  <c r="FD103" i="81" s="1"/>
  <c r="FE103" i="81" s="1"/>
  <c r="FF103" i="81" s="1"/>
  <c r="FG103" i="81" s="1"/>
  <c r="FH103" i="81" s="1"/>
  <c r="FI103" i="81" s="1"/>
  <c r="FJ103" i="81" s="1"/>
  <c r="FK103" i="81" s="1"/>
  <c r="FL103" i="81" s="1"/>
  <c r="FM103" i="81" s="1"/>
  <c r="FN103" i="81" s="1"/>
  <c r="FO103" i="81" s="1"/>
  <c r="FP103" i="81" s="1"/>
  <c r="FQ103" i="81" s="1"/>
  <c r="FR103" i="81" s="1"/>
  <c r="FS103" i="81" s="1"/>
  <c r="FT103" i="81" s="1"/>
  <c r="FU103" i="81" s="1"/>
  <c r="FV103" i="81" s="1"/>
  <c r="FW103" i="81" s="1"/>
  <c r="FX103" i="81" s="1"/>
  <c r="FY103" i="81" s="1"/>
  <c r="FZ103" i="81" s="1"/>
  <c r="GA103" i="81" s="1"/>
  <c r="GB103" i="81" s="1"/>
  <c r="GC103" i="81" s="1"/>
  <c r="GD103" i="81" s="1"/>
  <c r="GE103" i="81" s="1"/>
  <c r="GF103" i="81" s="1"/>
  <c r="GG103" i="81" s="1"/>
  <c r="GH103" i="81" s="1"/>
  <c r="GI103" i="81" s="1"/>
  <c r="GJ103" i="81" s="1"/>
  <c r="GK103" i="81" s="1"/>
  <c r="GL103" i="81" s="1"/>
  <c r="GM103" i="81" s="1"/>
  <c r="GN103" i="81" s="1"/>
  <c r="GO103" i="81" s="1"/>
  <c r="GP103" i="81" s="1"/>
  <c r="GQ103" i="81" s="1"/>
  <c r="GR103" i="81" s="1"/>
  <c r="GS103" i="81" s="1"/>
  <c r="GT103" i="81" s="1"/>
  <c r="GU103" i="81" s="1"/>
  <c r="GV103" i="81" s="1"/>
  <c r="GW103" i="81" s="1"/>
  <c r="GX103" i="81" s="1"/>
  <c r="GY103" i="81" s="1"/>
  <c r="GZ103" i="81" s="1"/>
  <c r="HA103" i="81" s="1"/>
  <c r="HB103" i="81" s="1"/>
  <c r="HC103" i="81" s="1"/>
  <c r="HD103" i="81" s="1"/>
  <c r="HE103" i="81" s="1"/>
  <c r="HF103" i="81" s="1"/>
  <c r="HG103" i="81" s="1"/>
  <c r="HH103" i="81" s="1"/>
  <c r="HI103" i="81" s="1"/>
  <c r="S101" i="78"/>
  <c r="T101" i="78" s="1"/>
  <c r="U101" i="78" s="1"/>
  <c r="V101" i="78" s="1"/>
  <c r="W101" i="78" s="1"/>
  <c r="X101" i="78" s="1"/>
  <c r="Y101" i="78" s="1"/>
  <c r="Z101" i="78" s="1"/>
  <c r="AA101" i="78" s="1"/>
  <c r="AB101" i="78" s="1"/>
  <c r="AC101" i="78" s="1"/>
  <c r="AD101" i="78" s="1"/>
  <c r="AE101" i="78" s="1"/>
  <c r="AF101" i="78" s="1"/>
  <c r="AG101" i="78" s="1"/>
  <c r="AH101" i="78" s="1"/>
  <c r="AI101" i="78" s="1"/>
  <c r="AJ101" i="78" s="1"/>
  <c r="AK101" i="78" s="1"/>
  <c r="AL101" i="78" s="1"/>
  <c r="AM101" i="78" s="1"/>
  <c r="AN101" i="78" s="1"/>
  <c r="AO101" i="78" s="1"/>
  <c r="AP101" i="78" s="1"/>
  <c r="AQ101" i="78" s="1"/>
  <c r="AR101" i="78" s="1"/>
  <c r="AS101" i="78" s="1"/>
  <c r="AT101" i="78" s="1"/>
  <c r="AU101" i="78" s="1"/>
  <c r="AV101" i="78" s="1"/>
  <c r="AW101" i="78" s="1"/>
  <c r="AX101" i="78" s="1"/>
  <c r="AY101" i="78" s="1"/>
  <c r="AZ101" i="78" s="1"/>
  <c r="BA101" i="78" s="1"/>
  <c r="BB101" i="78" s="1"/>
  <c r="BC101" i="78" s="1"/>
  <c r="BD101" i="78" s="1"/>
  <c r="BE101" i="78" s="1"/>
  <c r="BF101" i="78" s="1"/>
  <c r="BG101" i="78" s="1"/>
  <c r="BH101" i="78" s="1"/>
  <c r="BI101" i="78" s="1"/>
  <c r="BJ101" i="78" s="1"/>
  <c r="BK101" i="78" s="1"/>
  <c r="BL101" i="78" s="1"/>
  <c r="BM101" i="78" s="1"/>
  <c r="BN101" i="78" s="1"/>
  <c r="BO101" i="78" s="1"/>
  <c r="BP101" i="78" s="1"/>
  <c r="BQ101" i="78" s="1"/>
  <c r="BR101" i="78" s="1"/>
  <c r="BS101" i="78" s="1"/>
  <c r="BT101" i="78" s="1"/>
  <c r="BU101" i="78" s="1"/>
  <c r="BV101" i="78" s="1"/>
  <c r="BW101" i="78" s="1"/>
  <c r="BX101" i="78" s="1"/>
  <c r="BY101" i="78" s="1"/>
  <c r="BZ101" i="78" s="1"/>
  <c r="CA101" i="78" s="1"/>
  <c r="CB101" i="78" s="1"/>
  <c r="CC101" i="78" s="1"/>
  <c r="CD101" i="78" s="1"/>
  <c r="CE101" i="78" s="1"/>
  <c r="CF101" i="78" s="1"/>
  <c r="CG101" i="78" s="1"/>
  <c r="CH101" i="78" s="1"/>
  <c r="CI101" i="78" s="1"/>
  <c r="CJ101" i="78" s="1"/>
  <c r="CK101" i="78" s="1"/>
  <c r="CL101" i="78" s="1"/>
  <c r="CM101" i="78" s="1"/>
  <c r="CN101" i="78" s="1"/>
  <c r="CO101" i="78" s="1"/>
  <c r="CP101" i="78" s="1"/>
  <c r="CQ101" i="78" s="1"/>
  <c r="CR101" i="78" s="1"/>
  <c r="CS101" i="78" s="1"/>
  <c r="CT101" i="78" s="1"/>
  <c r="CU101" i="78" s="1"/>
  <c r="CV101" i="78" s="1"/>
  <c r="CW101" i="78" s="1"/>
  <c r="CX101" i="78" s="1"/>
  <c r="CY101" i="78" s="1"/>
  <c r="CZ101" i="78" s="1"/>
  <c r="DA101" i="78" s="1"/>
  <c r="DB101" i="78" s="1"/>
  <c r="DC101" i="78" s="1"/>
  <c r="DD101" i="78" s="1"/>
  <c r="DE101" i="78" s="1"/>
  <c r="DF101" i="78" s="1"/>
  <c r="DG101" i="78" s="1"/>
  <c r="DH101" i="78" s="1"/>
  <c r="DI101" i="78" s="1"/>
  <c r="DJ101" i="78" s="1"/>
  <c r="DK101" i="78" s="1"/>
  <c r="DL101" i="78" s="1"/>
  <c r="DM101" i="78" s="1"/>
  <c r="DN101" i="78" s="1"/>
  <c r="DO101" i="78" s="1"/>
  <c r="DP101" i="78" s="1"/>
  <c r="DQ101" i="78" s="1"/>
  <c r="DR101" i="78" s="1"/>
  <c r="DS101" i="78" s="1"/>
  <c r="DT101" i="78" s="1"/>
  <c r="DU101" i="78" s="1"/>
  <c r="DV101" i="78" s="1"/>
  <c r="DW101" i="78" s="1"/>
  <c r="DX101" i="78" s="1"/>
  <c r="DY101" i="78" s="1"/>
  <c r="DZ101" i="78" s="1"/>
  <c r="EA101" i="78" s="1"/>
  <c r="EB101" i="78" s="1"/>
  <c r="EC101" i="78" s="1"/>
  <c r="ED101" i="78" s="1"/>
  <c r="EE101" i="78" s="1"/>
  <c r="EF101" i="78" s="1"/>
  <c r="EG101" i="78" s="1"/>
  <c r="EH101" i="78" s="1"/>
  <c r="EI101" i="78" s="1"/>
  <c r="EJ101" i="78" s="1"/>
  <c r="EK101" i="78" s="1"/>
  <c r="EL101" i="78" s="1"/>
  <c r="EM101" i="78" s="1"/>
  <c r="EN101" i="78" s="1"/>
  <c r="EO101" i="78" s="1"/>
  <c r="EP101" i="78" s="1"/>
  <c r="EQ101" i="78" s="1"/>
  <c r="ER101" i="78" s="1"/>
  <c r="ES101" i="78" s="1"/>
  <c r="ET101" i="78" s="1"/>
  <c r="EU101" i="78" s="1"/>
  <c r="EV101" i="78" s="1"/>
  <c r="EW101" i="78" s="1"/>
  <c r="EX101" i="78" s="1"/>
  <c r="EY101" i="78" s="1"/>
  <c r="EZ101" i="78" s="1"/>
  <c r="FA101" i="78" s="1"/>
  <c r="FB101" i="78" s="1"/>
  <c r="FC101" i="78" s="1"/>
  <c r="FD101" i="78" s="1"/>
  <c r="FE101" i="78" s="1"/>
  <c r="FF101" i="78" s="1"/>
  <c r="FG101" i="78" s="1"/>
  <c r="FH101" i="78" s="1"/>
  <c r="FI101" i="78" s="1"/>
  <c r="FJ101" i="78" s="1"/>
  <c r="FK101" i="78" s="1"/>
  <c r="FL101" i="78" s="1"/>
  <c r="FM101" i="78" s="1"/>
  <c r="FN101" i="78" s="1"/>
  <c r="FO101" i="78" s="1"/>
  <c r="FP101" i="78" s="1"/>
  <c r="FQ101" i="78" s="1"/>
  <c r="FR101" i="78" s="1"/>
  <c r="FS101" i="78" s="1"/>
  <c r="FT101" i="78" s="1"/>
  <c r="FU101" i="78" s="1"/>
  <c r="FV101" i="78" s="1"/>
  <c r="FW101" i="78" s="1"/>
  <c r="FX101" i="78" s="1"/>
  <c r="FY101" i="78" s="1"/>
  <c r="FZ101" i="78" s="1"/>
  <c r="GA101" i="78" s="1"/>
  <c r="GB101" i="78" s="1"/>
  <c r="GC101" i="78" s="1"/>
  <c r="GD101" i="78" s="1"/>
  <c r="GE101" i="78" s="1"/>
  <c r="GF101" i="78" s="1"/>
  <c r="GG101" i="78" s="1"/>
  <c r="GH101" i="78" s="1"/>
  <c r="GI101" i="78" s="1"/>
  <c r="GJ101" i="78" s="1"/>
  <c r="GK101" i="78" s="1"/>
  <c r="GL101" i="78" s="1"/>
  <c r="GM101" i="78" s="1"/>
  <c r="GN101" i="78" s="1"/>
  <c r="GO101" i="78" s="1"/>
  <c r="GP101" i="78" s="1"/>
  <c r="GQ101" i="78" s="1"/>
  <c r="GR101" i="78" s="1"/>
  <c r="GS101" i="78" s="1"/>
  <c r="GT101" i="78" s="1"/>
  <c r="GU101" i="78" s="1"/>
  <c r="GV101" i="78" s="1"/>
  <c r="GW101" i="78" s="1"/>
  <c r="GX101" i="78" s="1"/>
  <c r="GY101" i="78" s="1"/>
  <c r="GZ101" i="78" s="1"/>
  <c r="HA101" i="78" s="1"/>
  <c r="HB101" i="78" s="1"/>
  <c r="HC101" i="78" s="1"/>
  <c r="HD101" i="78" s="1"/>
  <c r="HE101" i="78" s="1"/>
  <c r="HF101" i="78" s="1"/>
  <c r="HG101" i="78" s="1"/>
  <c r="HH101" i="78" s="1"/>
  <c r="HI101" i="78" s="1"/>
  <c r="S115" i="81"/>
  <c r="T115" i="81" s="1"/>
  <c r="U115" i="81" s="1"/>
  <c r="V115" i="81" s="1"/>
  <c r="W115" i="81" s="1"/>
  <c r="X115" i="81" s="1"/>
  <c r="Y115" i="81" s="1"/>
  <c r="Z115" i="81" s="1"/>
  <c r="AA115" i="81" s="1"/>
  <c r="AB115" i="81" s="1"/>
  <c r="AC115" i="81" s="1"/>
  <c r="AD115" i="81" s="1"/>
  <c r="AE115" i="81" s="1"/>
  <c r="AF115" i="81" s="1"/>
  <c r="AG115" i="81" s="1"/>
  <c r="AH115" i="81" s="1"/>
  <c r="AI115" i="81" s="1"/>
  <c r="AJ115" i="81" s="1"/>
  <c r="AK115" i="81" s="1"/>
  <c r="AL115" i="81" s="1"/>
  <c r="AM115" i="81" s="1"/>
  <c r="AN115" i="81" s="1"/>
  <c r="AO115" i="81" s="1"/>
  <c r="AP115" i="81" s="1"/>
  <c r="AQ115" i="81" s="1"/>
  <c r="AR115" i="81" s="1"/>
  <c r="AS115" i="81" s="1"/>
  <c r="AT115" i="81" s="1"/>
  <c r="AU115" i="81" s="1"/>
  <c r="AV115" i="81" s="1"/>
  <c r="AW115" i="81" s="1"/>
  <c r="AX115" i="81" s="1"/>
  <c r="AY115" i="81" s="1"/>
  <c r="AZ115" i="81" s="1"/>
  <c r="BA115" i="81" s="1"/>
  <c r="BB115" i="81" s="1"/>
  <c r="BC115" i="81" s="1"/>
  <c r="BD115" i="81" s="1"/>
  <c r="BE115" i="81" s="1"/>
  <c r="BF115" i="81" s="1"/>
  <c r="BG115" i="81" s="1"/>
  <c r="BH115" i="81" s="1"/>
  <c r="BI115" i="81" s="1"/>
  <c r="BJ115" i="81" s="1"/>
  <c r="BK115" i="81" s="1"/>
  <c r="BL115" i="81" s="1"/>
  <c r="BM115" i="81" s="1"/>
  <c r="BN115" i="81" s="1"/>
  <c r="BO115" i="81" s="1"/>
  <c r="BP115" i="81" s="1"/>
  <c r="BQ115" i="81" s="1"/>
  <c r="BR115" i="81" s="1"/>
  <c r="BS115" i="81" s="1"/>
  <c r="BT115" i="81" s="1"/>
  <c r="BU115" i="81" s="1"/>
  <c r="BV115" i="81" s="1"/>
  <c r="BW115" i="81" s="1"/>
  <c r="BX115" i="81" s="1"/>
  <c r="BY115" i="81" s="1"/>
  <c r="BZ115" i="81" s="1"/>
  <c r="CA115" i="81" s="1"/>
  <c r="CB115" i="81" s="1"/>
  <c r="CC115" i="81" s="1"/>
  <c r="CD115" i="81" s="1"/>
  <c r="CE115" i="81" s="1"/>
  <c r="CF115" i="81" s="1"/>
  <c r="CG115" i="81" s="1"/>
  <c r="CH115" i="81" s="1"/>
  <c r="CI115" i="81" s="1"/>
  <c r="CJ115" i="81" s="1"/>
  <c r="CK115" i="81" s="1"/>
  <c r="CL115" i="81" s="1"/>
  <c r="CM115" i="81" s="1"/>
  <c r="CN115" i="81" s="1"/>
  <c r="CO115" i="81" s="1"/>
  <c r="CP115" i="81" s="1"/>
  <c r="CQ115" i="81" s="1"/>
  <c r="CR115" i="81" s="1"/>
  <c r="CS115" i="81" s="1"/>
  <c r="CT115" i="81" s="1"/>
  <c r="CU115" i="81" s="1"/>
  <c r="CV115" i="81" s="1"/>
  <c r="CW115" i="81" s="1"/>
  <c r="CX115" i="81" s="1"/>
  <c r="CY115" i="81" s="1"/>
  <c r="CZ115" i="81" s="1"/>
  <c r="DA115" i="81" s="1"/>
  <c r="DB115" i="81" s="1"/>
  <c r="DC115" i="81" s="1"/>
  <c r="DD115" i="81" s="1"/>
  <c r="DE115" i="81" s="1"/>
  <c r="DF115" i="81" s="1"/>
  <c r="DG115" i="81" s="1"/>
  <c r="DH115" i="81" s="1"/>
  <c r="DI115" i="81" s="1"/>
  <c r="DJ115" i="81" s="1"/>
  <c r="DK115" i="81" s="1"/>
  <c r="DL115" i="81" s="1"/>
  <c r="DM115" i="81" s="1"/>
  <c r="DN115" i="81" s="1"/>
  <c r="DO115" i="81" s="1"/>
  <c r="DP115" i="81" s="1"/>
  <c r="DQ115" i="81" s="1"/>
  <c r="DR115" i="81" s="1"/>
  <c r="DS115" i="81" s="1"/>
  <c r="DT115" i="81" s="1"/>
  <c r="DU115" i="81" s="1"/>
  <c r="DV115" i="81" s="1"/>
  <c r="DW115" i="81" s="1"/>
  <c r="DX115" i="81" s="1"/>
  <c r="DY115" i="81" s="1"/>
  <c r="DZ115" i="81" s="1"/>
  <c r="EA115" i="81" s="1"/>
  <c r="EB115" i="81" s="1"/>
  <c r="EC115" i="81" s="1"/>
  <c r="ED115" i="81" s="1"/>
  <c r="EE115" i="81" s="1"/>
  <c r="EF115" i="81" s="1"/>
  <c r="EG115" i="81" s="1"/>
  <c r="EH115" i="81" s="1"/>
  <c r="EI115" i="81" s="1"/>
  <c r="EJ115" i="81" s="1"/>
  <c r="EK115" i="81" s="1"/>
  <c r="EL115" i="81" s="1"/>
  <c r="EM115" i="81" s="1"/>
  <c r="EN115" i="81" s="1"/>
  <c r="EO115" i="81" s="1"/>
  <c r="EP115" i="81" s="1"/>
  <c r="EQ115" i="81" s="1"/>
  <c r="ER115" i="81" s="1"/>
  <c r="ES115" i="81" s="1"/>
  <c r="ET115" i="81" s="1"/>
  <c r="EU115" i="81" s="1"/>
  <c r="EV115" i="81" s="1"/>
  <c r="EW115" i="81" s="1"/>
  <c r="EX115" i="81" s="1"/>
  <c r="EY115" i="81" s="1"/>
  <c r="EZ115" i="81" s="1"/>
  <c r="FA115" i="81" s="1"/>
  <c r="FB115" i="81" s="1"/>
  <c r="FC115" i="81" s="1"/>
  <c r="FD115" i="81" s="1"/>
  <c r="FE115" i="81" s="1"/>
  <c r="FF115" i="81" s="1"/>
  <c r="FG115" i="81" s="1"/>
  <c r="FH115" i="81" s="1"/>
  <c r="FI115" i="81" s="1"/>
  <c r="FJ115" i="81" s="1"/>
  <c r="FK115" i="81" s="1"/>
  <c r="FL115" i="81" s="1"/>
  <c r="FM115" i="81" s="1"/>
  <c r="FN115" i="81" s="1"/>
  <c r="FO115" i="81" s="1"/>
  <c r="FP115" i="81" s="1"/>
  <c r="FQ115" i="81" s="1"/>
  <c r="FR115" i="81" s="1"/>
  <c r="FS115" i="81" s="1"/>
  <c r="FT115" i="81" s="1"/>
  <c r="FU115" i="81" s="1"/>
  <c r="FV115" i="81" s="1"/>
  <c r="FW115" i="81" s="1"/>
  <c r="FX115" i="81" s="1"/>
  <c r="FY115" i="81" s="1"/>
  <c r="FZ115" i="81" s="1"/>
  <c r="GA115" i="81" s="1"/>
  <c r="GB115" i="81" s="1"/>
  <c r="GC115" i="81" s="1"/>
  <c r="GD115" i="81" s="1"/>
  <c r="GE115" i="81" s="1"/>
  <c r="GF115" i="81" s="1"/>
  <c r="GG115" i="81" s="1"/>
  <c r="GH115" i="81" s="1"/>
  <c r="GI115" i="81" s="1"/>
  <c r="GJ115" i="81" s="1"/>
  <c r="GK115" i="81" s="1"/>
  <c r="GL115" i="81" s="1"/>
  <c r="GM115" i="81" s="1"/>
  <c r="GN115" i="81" s="1"/>
  <c r="GO115" i="81" s="1"/>
  <c r="GP115" i="81" s="1"/>
  <c r="GQ115" i="81" s="1"/>
  <c r="GR115" i="81" s="1"/>
  <c r="GS115" i="81" s="1"/>
  <c r="GT115" i="81" s="1"/>
  <c r="GU115" i="81" s="1"/>
  <c r="GV115" i="81" s="1"/>
  <c r="GW115" i="81" s="1"/>
  <c r="GX115" i="81" s="1"/>
  <c r="GY115" i="81" s="1"/>
  <c r="GZ115" i="81" s="1"/>
  <c r="HA115" i="81" s="1"/>
  <c r="HB115" i="81" s="1"/>
  <c r="HC115" i="81" s="1"/>
  <c r="HD115" i="81" s="1"/>
  <c r="HE115" i="81" s="1"/>
  <c r="HF115" i="81" s="1"/>
  <c r="HG115" i="81" s="1"/>
  <c r="HH115" i="81" s="1"/>
  <c r="HI115" i="81" s="1"/>
  <c r="S113" i="78"/>
  <c r="T113" i="78" s="1"/>
  <c r="U113" i="78" s="1"/>
  <c r="V113" i="78" s="1"/>
  <c r="W113" i="78" s="1"/>
  <c r="X113" i="78" s="1"/>
  <c r="Y113" i="78" s="1"/>
  <c r="Z113" i="78" s="1"/>
  <c r="AA113" i="78" s="1"/>
  <c r="AB113" i="78" s="1"/>
  <c r="AC113" i="78" s="1"/>
  <c r="AD113" i="78" s="1"/>
  <c r="AE113" i="78" s="1"/>
  <c r="AF113" i="78" s="1"/>
  <c r="AG113" i="78" s="1"/>
  <c r="AH113" i="78" s="1"/>
  <c r="AI113" i="78" s="1"/>
  <c r="AJ113" i="78" s="1"/>
  <c r="AK113" i="78" s="1"/>
  <c r="AL113" i="78" s="1"/>
  <c r="AM113" i="78" s="1"/>
  <c r="AN113" i="78" s="1"/>
  <c r="AO113" i="78" s="1"/>
  <c r="AP113" i="78" s="1"/>
  <c r="AQ113" i="78" s="1"/>
  <c r="AR113" i="78" s="1"/>
  <c r="AS113" i="78" s="1"/>
  <c r="AT113" i="78" s="1"/>
  <c r="AU113" i="78" s="1"/>
  <c r="AV113" i="78" s="1"/>
  <c r="AW113" i="78" s="1"/>
  <c r="AX113" i="78" s="1"/>
  <c r="AY113" i="78" s="1"/>
  <c r="AZ113" i="78" s="1"/>
  <c r="BA113" i="78" s="1"/>
  <c r="BB113" i="78" s="1"/>
  <c r="BC113" i="78" s="1"/>
  <c r="BD113" i="78" s="1"/>
  <c r="BE113" i="78" s="1"/>
  <c r="BF113" i="78" s="1"/>
  <c r="BG113" i="78" s="1"/>
  <c r="BH113" i="78" s="1"/>
  <c r="BI113" i="78" s="1"/>
  <c r="BJ113" i="78" s="1"/>
  <c r="BK113" i="78" s="1"/>
  <c r="BL113" i="78" s="1"/>
  <c r="BM113" i="78" s="1"/>
  <c r="BN113" i="78" s="1"/>
  <c r="BO113" i="78" s="1"/>
  <c r="BP113" i="78" s="1"/>
  <c r="BQ113" i="78" s="1"/>
  <c r="BR113" i="78" s="1"/>
  <c r="BS113" i="78" s="1"/>
  <c r="BT113" i="78" s="1"/>
  <c r="BU113" i="78" s="1"/>
  <c r="BV113" i="78" s="1"/>
  <c r="BW113" i="78" s="1"/>
  <c r="BX113" i="78" s="1"/>
  <c r="BY113" i="78" s="1"/>
  <c r="BZ113" i="78" s="1"/>
  <c r="CA113" i="78" s="1"/>
  <c r="CB113" i="78" s="1"/>
  <c r="CC113" i="78" s="1"/>
  <c r="CD113" i="78" s="1"/>
  <c r="CE113" i="78" s="1"/>
  <c r="CF113" i="78" s="1"/>
  <c r="CG113" i="78" s="1"/>
  <c r="CH113" i="78" s="1"/>
  <c r="CI113" i="78" s="1"/>
  <c r="CJ113" i="78" s="1"/>
  <c r="CK113" i="78" s="1"/>
  <c r="CL113" i="78" s="1"/>
  <c r="CM113" i="78" s="1"/>
  <c r="CN113" i="78" s="1"/>
  <c r="CO113" i="78" s="1"/>
  <c r="CP113" i="78" s="1"/>
  <c r="CQ113" i="78" s="1"/>
  <c r="CR113" i="78" s="1"/>
  <c r="CS113" i="78" s="1"/>
  <c r="CT113" i="78" s="1"/>
  <c r="CU113" i="78" s="1"/>
  <c r="CV113" i="78" s="1"/>
  <c r="CW113" i="78" s="1"/>
  <c r="CX113" i="78" s="1"/>
  <c r="CY113" i="78" s="1"/>
  <c r="CZ113" i="78" s="1"/>
  <c r="DA113" i="78" s="1"/>
  <c r="DB113" i="78" s="1"/>
  <c r="DC113" i="78" s="1"/>
  <c r="DD113" i="78" s="1"/>
  <c r="DE113" i="78" s="1"/>
  <c r="DF113" i="78" s="1"/>
  <c r="DG113" i="78" s="1"/>
  <c r="DH113" i="78" s="1"/>
  <c r="DI113" i="78" s="1"/>
  <c r="DJ113" i="78" s="1"/>
  <c r="DK113" i="78" s="1"/>
  <c r="DL113" i="78" s="1"/>
  <c r="DM113" i="78" s="1"/>
  <c r="DN113" i="78" s="1"/>
  <c r="DO113" i="78" s="1"/>
  <c r="DP113" i="78" s="1"/>
  <c r="DQ113" i="78" s="1"/>
  <c r="DR113" i="78" s="1"/>
  <c r="DS113" i="78" s="1"/>
  <c r="DT113" i="78" s="1"/>
  <c r="DU113" i="78" s="1"/>
  <c r="DV113" i="78" s="1"/>
  <c r="DW113" i="78" s="1"/>
  <c r="DX113" i="78" s="1"/>
  <c r="DY113" i="78" s="1"/>
  <c r="DZ113" i="78" s="1"/>
  <c r="EA113" i="78" s="1"/>
  <c r="EB113" i="78" s="1"/>
  <c r="EC113" i="78" s="1"/>
  <c r="ED113" i="78" s="1"/>
  <c r="EE113" i="78" s="1"/>
  <c r="EF113" i="78" s="1"/>
  <c r="EG113" i="78" s="1"/>
  <c r="EH113" i="78" s="1"/>
  <c r="EI113" i="78" s="1"/>
  <c r="EJ113" i="78" s="1"/>
  <c r="EK113" i="78" s="1"/>
  <c r="EL113" i="78" s="1"/>
  <c r="EM113" i="78" s="1"/>
  <c r="EN113" i="78" s="1"/>
  <c r="EO113" i="78" s="1"/>
  <c r="EP113" i="78" s="1"/>
  <c r="EQ113" i="78" s="1"/>
  <c r="ER113" i="78" s="1"/>
  <c r="ES113" i="78" s="1"/>
  <c r="ET113" i="78" s="1"/>
  <c r="EU113" i="78" s="1"/>
  <c r="EV113" i="78" s="1"/>
  <c r="EW113" i="78" s="1"/>
  <c r="EX113" i="78" s="1"/>
  <c r="EY113" i="78" s="1"/>
  <c r="EZ113" i="78" s="1"/>
  <c r="FA113" i="78" s="1"/>
  <c r="FB113" i="78" s="1"/>
  <c r="FC113" i="78" s="1"/>
  <c r="FD113" i="78" s="1"/>
  <c r="FE113" i="78" s="1"/>
  <c r="FF113" i="78" s="1"/>
  <c r="FG113" i="78" s="1"/>
  <c r="FH113" i="78" s="1"/>
  <c r="FI113" i="78" s="1"/>
  <c r="FJ113" i="78" s="1"/>
  <c r="FK113" i="78" s="1"/>
  <c r="FL113" i="78" s="1"/>
  <c r="FM113" i="78" s="1"/>
  <c r="FN113" i="78" s="1"/>
  <c r="FO113" i="78" s="1"/>
  <c r="FP113" i="78" s="1"/>
  <c r="FQ113" i="78" s="1"/>
  <c r="FR113" i="78" s="1"/>
  <c r="FS113" i="78" s="1"/>
  <c r="FT113" i="78" s="1"/>
  <c r="FU113" i="78" s="1"/>
  <c r="FV113" i="78" s="1"/>
  <c r="FW113" i="78" s="1"/>
  <c r="FX113" i="78" s="1"/>
  <c r="FY113" i="78" s="1"/>
  <c r="FZ113" i="78" s="1"/>
  <c r="GA113" i="78" s="1"/>
  <c r="GB113" i="78" s="1"/>
  <c r="GC113" i="78" s="1"/>
  <c r="GD113" i="78" s="1"/>
  <c r="GE113" i="78" s="1"/>
  <c r="GF113" i="78" s="1"/>
  <c r="GG113" i="78" s="1"/>
  <c r="GH113" i="78" s="1"/>
  <c r="GI113" i="78" s="1"/>
  <c r="GJ113" i="78" s="1"/>
  <c r="GK113" i="78" s="1"/>
  <c r="GL113" i="78" s="1"/>
  <c r="GM113" i="78" s="1"/>
  <c r="GN113" i="78" s="1"/>
  <c r="GO113" i="78" s="1"/>
  <c r="GP113" i="78" s="1"/>
  <c r="GQ113" i="78" s="1"/>
  <c r="GR113" i="78" s="1"/>
  <c r="GS113" i="78" s="1"/>
  <c r="GT113" i="78" s="1"/>
  <c r="GU113" i="78" s="1"/>
  <c r="GV113" i="78" s="1"/>
  <c r="GW113" i="78" s="1"/>
  <c r="GX113" i="78" s="1"/>
  <c r="GY113" i="78" s="1"/>
  <c r="GZ113" i="78" s="1"/>
  <c r="HA113" i="78" s="1"/>
  <c r="HB113" i="78" s="1"/>
  <c r="HC113" i="78" s="1"/>
  <c r="HD113" i="78" s="1"/>
  <c r="HE113" i="78" s="1"/>
  <c r="HF113" i="78" s="1"/>
  <c r="HG113" i="78" s="1"/>
  <c r="HH113" i="78" s="1"/>
  <c r="HI113" i="78" s="1"/>
  <c r="S111" i="78"/>
  <c r="T111" i="78" s="1"/>
  <c r="U111" i="78" s="1"/>
  <c r="V111" i="78" s="1"/>
  <c r="W111" i="78" s="1"/>
  <c r="X111" i="78" s="1"/>
  <c r="Y111" i="78" s="1"/>
  <c r="Z111" i="78" s="1"/>
  <c r="AA111" i="78" s="1"/>
  <c r="AB111" i="78" s="1"/>
  <c r="AC111" i="78" s="1"/>
  <c r="AD111" i="78" s="1"/>
  <c r="AE111" i="78" s="1"/>
  <c r="AF111" i="78" s="1"/>
  <c r="AG111" i="78" s="1"/>
  <c r="AH111" i="78" s="1"/>
  <c r="AI111" i="78" s="1"/>
  <c r="AJ111" i="78" s="1"/>
  <c r="AK111" i="78" s="1"/>
  <c r="AL111" i="78" s="1"/>
  <c r="AM111" i="78" s="1"/>
  <c r="AN111" i="78" s="1"/>
  <c r="AO111" i="78" s="1"/>
  <c r="AP111" i="78" s="1"/>
  <c r="AQ111" i="78" s="1"/>
  <c r="AR111" i="78" s="1"/>
  <c r="AS111" i="78" s="1"/>
  <c r="AT111" i="78" s="1"/>
  <c r="AU111" i="78" s="1"/>
  <c r="AV111" i="78" s="1"/>
  <c r="AW111" i="78" s="1"/>
  <c r="AX111" i="78" s="1"/>
  <c r="AY111" i="78" s="1"/>
  <c r="AZ111" i="78" s="1"/>
  <c r="BA111" i="78" s="1"/>
  <c r="BB111" i="78" s="1"/>
  <c r="BC111" i="78" s="1"/>
  <c r="BD111" i="78" s="1"/>
  <c r="BE111" i="78" s="1"/>
  <c r="BF111" i="78" s="1"/>
  <c r="BG111" i="78" s="1"/>
  <c r="BH111" i="78" s="1"/>
  <c r="BI111" i="78" s="1"/>
  <c r="BJ111" i="78" s="1"/>
  <c r="BK111" i="78" s="1"/>
  <c r="BL111" i="78" s="1"/>
  <c r="BM111" i="78" s="1"/>
  <c r="BN111" i="78" s="1"/>
  <c r="BO111" i="78" s="1"/>
  <c r="BP111" i="78" s="1"/>
  <c r="BQ111" i="78" s="1"/>
  <c r="BR111" i="78" s="1"/>
  <c r="BS111" i="78" s="1"/>
  <c r="BT111" i="78" s="1"/>
  <c r="BU111" i="78" s="1"/>
  <c r="BV111" i="78" s="1"/>
  <c r="BW111" i="78" s="1"/>
  <c r="BX111" i="78" s="1"/>
  <c r="BY111" i="78" s="1"/>
  <c r="BZ111" i="78" s="1"/>
  <c r="CA111" i="78" s="1"/>
  <c r="CB111" i="78" s="1"/>
  <c r="CC111" i="78" s="1"/>
  <c r="CD111" i="78" s="1"/>
  <c r="CE111" i="78" s="1"/>
  <c r="CF111" i="78" s="1"/>
  <c r="CG111" i="78" s="1"/>
  <c r="CH111" i="78" s="1"/>
  <c r="CI111" i="78" s="1"/>
  <c r="CJ111" i="78" s="1"/>
  <c r="CK111" i="78" s="1"/>
  <c r="CL111" i="78" s="1"/>
  <c r="CM111" i="78" s="1"/>
  <c r="CN111" i="78" s="1"/>
  <c r="CO111" i="78" s="1"/>
  <c r="CP111" i="78" s="1"/>
  <c r="CQ111" i="78" s="1"/>
  <c r="CR111" i="78" s="1"/>
  <c r="CS111" i="78" s="1"/>
  <c r="CT111" i="78" s="1"/>
  <c r="CU111" i="78" s="1"/>
  <c r="CV111" i="78" s="1"/>
  <c r="CW111" i="78" s="1"/>
  <c r="CX111" i="78" s="1"/>
  <c r="CY111" i="78" s="1"/>
  <c r="CZ111" i="78" s="1"/>
  <c r="DA111" i="78" s="1"/>
  <c r="DB111" i="78" s="1"/>
  <c r="DC111" i="78" s="1"/>
  <c r="DD111" i="78" s="1"/>
  <c r="DE111" i="78" s="1"/>
  <c r="DF111" i="78" s="1"/>
  <c r="DG111" i="78" s="1"/>
  <c r="DH111" i="78" s="1"/>
  <c r="DI111" i="78" s="1"/>
  <c r="DJ111" i="78" s="1"/>
  <c r="DK111" i="78" s="1"/>
  <c r="DL111" i="78" s="1"/>
  <c r="DM111" i="78" s="1"/>
  <c r="DN111" i="78" s="1"/>
  <c r="DO111" i="78" s="1"/>
  <c r="DP111" i="78" s="1"/>
  <c r="DQ111" i="78" s="1"/>
  <c r="DR111" i="78" s="1"/>
  <c r="DS111" i="78" s="1"/>
  <c r="DT111" i="78" s="1"/>
  <c r="DU111" i="78" s="1"/>
  <c r="DV111" i="78" s="1"/>
  <c r="DW111" i="78" s="1"/>
  <c r="DX111" i="78" s="1"/>
  <c r="DY111" i="78" s="1"/>
  <c r="DZ111" i="78" s="1"/>
  <c r="EA111" i="78" s="1"/>
  <c r="EB111" i="78" s="1"/>
  <c r="EC111" i="78" s="1"/>
  <c r="ED111" i="78" s="1"/>
  <c r="EE111" i="78" s="1"/>
  <c r="EF111" i="78" s="1"/>
  <c r="EG111" i="78" s="1"/>
  <c r="EH111" i="78" s="1"/>
  <c r="EI111" i="78" s="1"/>
  <c r="EJ111" i="78" s="1"/>
  <c r="EK111" i="78" s="1"/>
  <c r="EL111" i="78" s="1"/>
  <c r="EM111" i="78" s="1"/>
  <c r="EN111" i="78" s="1"/>
  <c r="EO111" i="78" s="1"/>
  <c r="EP111" i="78" s="1"/>
  <c r="EQ111" i="78" s="1"/>
  <c r="ER111" i="78" s="1"/>
  <c r="ES111" i="78" s="1"/>
  <c r="ET111" i="78" s="1"/>
  <c r="EU111" i="78" s="1"/>
  <c r="EV111" i="78" s="1"/>
  <c r="EW111" i="78" s="1"/>
  <c r="EX111" i="78" s="1"/>
  <c r="EY111" i="78" s="1"/>
  <c r="EZ111" i="78" s="1"/>
  <c r="FA111" i="78" s="1"/>
  <c r="FB111" i="78" s="1"/>
  <c r="FC111" i="78" s="1"/>
  <c r="FD111" i="78" s="1"/>
  <c r="FE111" i="78" s="1"/>
  <c r="FF111" i="78" s="1"/>
  <c r="FG111" i="78" s="1"/>
  <c r="FH111" i="78" s="1"/>
  <c r="FI111" i="78" s="1"/>
  <c r="FJ111" i="78" s="1"/>
  <c r="FK111" i="78" s="1"/>
  <c r="FL111" i="78" s="1"/>
  <c r="FM111" i="78" s="1"/>
  <c r="FN111" i="78" s="1"/>
  <c r="FO111" i="78" s="1"/>
  <c r="FP111" i="78" s="1"/>
  <c r="FQ111" i="78" s="1"/>
  <c r="FR111" i="78" s="1"/>
  <c r="FS111" i="78" s="1"/>
  <c r="FT111" i="78" s="1"/>
  <c r="FU111" i="78" s="1"/>
  <c r="FV111" i="78" s="1"/>
  <c r="FW111" i="78" s="1"/>
  <c r="FX111" i="78" s="1"/>
  <c r="FY111" i="78" s="1"/>
  <c r="FZ111" i="78" s="1"/>
  <c r="GA111" i="78" s="1"/>
  <c r="GB111" i="78" s="1"/>
  <c r="GC111" i="78" s="1"/>
  <c r="GD111" i="78" s="1"/>
  <c r="GE111" i="78" s="1"/>
  <c r="GF111" i="78" s="1"/>
  <c r="GG111" i="78" s="1"/>
  <c r="GH111" i="78" s="1"/>
  <c r="GI111" i="78" s="1"/>
  <c r="GJ111" i="78" s="1"/>
  <c r="GK111" i="78" s="1"/>
  <c r="GL111" i="78" s="1"/>
  <c r="GM111" i="78" s="1"/>
  <c r="GN111" i="78" s="1"/>
  <c r="GO111" i="78" s="1"/>
  <c r="GP111" i="78" s="1"/>
  <c r="GQ111" i="78" s="1"/>
  <c r="GR111" i="78" s="1"/>
  <c r="GS111" i="78" s="1"/>
  <c r="GT111" i="78" s="1"/>
  <c r="GU111" i="78" s="1"/>
  <c r="GV111" i="78" s="1"/>
  <c r="GW111" i="78" s="1"/>
  <c r="GX111" i="78" s="1"/>
  <c r="GY111" i="78" s="1"/>
  <c r="GZ111" i="78" s="1"/>
  <c r="HA111" i="78" s="1"/>
  <c r="HB111" i="78" s="1"/>
  <c r="HC111" i="78" s="1"/>
  <c r="HD111" i="78" s="1"/>
  <c r="HE111" i="78" s="1"/>
  <c r="HF111" i="78" s="1"/>
  <c r="HG111" i="78" s="1"/>
  <c r="HH111" i="78" s="1"/>
  <c r="HI111" i="78" s="1"/>
  <c r="S110" i="78"/>
  <c r="T110" i="78" s="1"/>
  <c r="U110" i="78" s="1"/>
  <c r="V110" i="78" s="1"/>
  <c r="W110" i="78" s="1"/>
  <c r="X110" i="78" s="1"/>
  <c r="Y110" i="78" s="1"/>
  <c r="Z110" i="78" s="1"/>
  <c r="AA110" i="78" s="1"/>
  <c r="AB110" i="78" s="1"/>
  <c r="AC110" i="78" s="1"/>
  <c r="AD110" i="78" s="1"/>
  <c r="AE110" i="78" s="1"/>
  <c r="AF110" i="78" s="1"/>
  <c r="AG110" i="78" s="1"/>
  <c r="AH110" i="78" s="1"/>
  <c r="AI110" i="78" s="1"/>
  <c r="AJ110" i="78" s="1"/>
  <c r="AK110" i="78" s="1"/>
  <c r="AL110" i="78" s="1"/>
  <c r="AM110" i="78" s="1"/>
  <c r="AN110" i="78" s="1"/>
  <c r="AO110" i="78" s="1"/>
  <c r="AP110" i="78" s="1"/>
  <c r="AQ110" i="78" s="1"/>
  <c r="AR110" i="78" s="1"/>
  <c r="AS110" i="78" s="1"/>
  <c r="AT110" i="78" s="1"/>
  <c r="AU110" i="78" s="1"/>
  <c r="AV110" i="78" s="1"/>
  <c r="AW110" i="78" s="1"/>
  <c r="AX110" i="78" s="1"/>
  <c r="AY110" i="78" s="1"/>
  <c r="AZ110" i="78" s="1"/>
  <c r="BA110" i="78" s="1"/>
  <c r="BB110" i="78" s="1"/>
  <c r="BC110" i="78" s="1"/>
  <c r="BD110" i="78" s="1"/>
  <c r="BE110" i="78" s="1"/>
  <c r="BF110" i="78" s="1"/>
  <c r="BG110" i="78" s="1"/>
  <c r="BH110" i="78" s="1"/>
  <c r="BI110" i="78" s="1"/>
  <c r="BJ110" i="78" s="1"/>
  <c r="BK110" i="78" s="1"/>
  <c r="BL110" i="78" s="1"/>
  <c r="BM110" i="78" s="1"/>
  <c r="BN110" i="78" s="1"/>
  <c r="BO110" i="78" s="1"/>
  <c r="BP110" i="78" s="1"/>
  <c r="BQ110" i="78" s="1"/>
  <c r="BR110" i="78" s="1"/>
  <c r="BS110" i="78" s="1"/>
  <c r="BT110" i="78" s="1"/>
  <c r="BU110" i="78" s="1"/>
  <c r="BV110" i="78" s="1"/>
  <c r="BW110" i="78" s="1"/>
  <c r="BX110" i="78" s="1"/>
  <c r="BY110" i="78" s="1"/>
  <c r="BZ110" i="78" s="1"/>
  <c r="CA110" i="78" s="1"/>
  <c r="CB110" i="78" s="1"/>
  <c r="CC110" i="78" s="1"/>
  <c r="CD110" i="78" s="1"/>
  <c r="CE110" i="78" s="1"/>
  <c r="CF110" i="78" s="1"/>
  <c r="CG110" i="78" s="1"/>
  <c r="CH110" i="78" s="1"/>
  <c r="CI110" i="78" s="1"/>
  <c r="CJ110" i="78" s="1"/>
  <c r="CK110" i="78" s="1"/>
  <c r="CL110" i="78" s="1"/>
  <c r="CM110" i="78" s="1"/>
  <c r="CN110" i="78" s="1"/>
  <c r="CO110" i="78" s="1"/>
  <c r="CP110" i="78" s="1"/>
  <c r="CQ110" i="78" s="1"/>
  <c r="CR110" i="78" s="1"/>
  <c r="CS110" i="78" s="1"/>
  <c r="CT110" i="78" s="1"/>
  <c r="CU110" i="78" s="1"/>
  <c r="CV110" i="78" s="1"/>
  <c r="CW110" i="78" s="1"/>
  <c r="CX110" i="78" s="1"/>
  <c r="CY110" i="78" s="1"/>
  <c r="CZ110" i="78" s="1"/>
  <c r="DA110" i="78" s="1"/>
  <c r="DB110" i="78" s="1"/>
  <c r="DC110" i="78" s="1"/>
  <c r="DD110" i="78" s="1"/>
  <c r="DE110" i="78" s="1"/>
  <c r="DF110" i="78" s="1"/>
  <c r="DG110" i="78" s="1"/>
  <c r="DH110" i="78" s="1"/>
  <c r="DI110" i="78" s="1"/>
  <c r="DJ110" i="78" s="1"/>
  <c r="DK110" i="78" s="1"/>
  <c r="DL110" i="78" s="1"/>
  <c r="DM110" i="78" s="1"/>
  <c r="DN110" i="78" s="1"/>
  <c r="DO110" i="78" s="1"/>
  <c r="DP110" i="78" s="1"/>
  <c r="DQ110" i="78" s="1"/>
  <c r="DR110" i="78" s="1"/>
  <c r="DS110" i="78" s="1"/>
  <c r="DT110" i="78" s="1"/>
  <c r="DU110" i="78" s="1"/>
  <c r="DV110" i="78" s="1"/>
  <c r="DW110" i="78" s="1"/>
  <c r="DX110" i="78" s="1"/>
  <c r="DY110" i="78" s="1"/>
  <c r="DZ110" i="78" s="1"/>
  <c r="EA110" i="78" s="1"/>
  <c r="EB110" i="78" s="1"/>
  <c r="EC110" i="78" s="1"/>
  <c r="ED110" i="78" s="1"/>
  <c r="EE110" i="78" s="1"/>
  <c r="EF110" i="78" s="1"/>
  <c r="EG110" i="78" s="1"/>
  <c r="EH110" i="78" s="1"/>
  <c r="EI110" i="78" s="1"/>
  <c r="EJ110" i="78" s="1"/>
  <c r="EK110" i="78" s="1"/>
  <c r="EL110" i="78" s="1"/>
  <c r="EM110" i="78" s="1"/>
  <c r="EN110" i="78" s="1"/>
  <c r="EO110" i="78" s="1"/>
  <c r="EP110" i="78" s="1"/>
  <c r="EQ110" i="78" s="1"/>
  <c r="ER110" i="78" s="1"/>
  <c r="ES110" i="78" s="1"/>
  <c r="ET110" i="78" s="1"/>
  <c r="EU110" i="78" s="1"/>
  <c r="EV110" i="78" s="1"/>
  <c r="EW110" i="78" s="1"/>
  <c r="EX110" i="78" s="1"/>
  <c r="EY110" i="78" s="1"/>
  <c r="EZ110" i="78" s="1"/>
  <c r="FA110" i="78" s="1"/>
  <c r="FB110" i="78" s="1"/>
  <c r="FC110" i="78" s="1"/>
  <c r="FD110" i="78" s="1"/>
  <c r="FE110" i="78" s="1"/>
  <c r="FF110" i="78" s="1"/>
  <c r="FG110" i="78" s="1"/>
  <c r="FH110" i="78" s="1"/>
  <c r="FI110" i="78" s="1"/>
  <c r="FJ110" i="78" s="1"/>
  <c r="FK110" i="78" s="1"/>
  <c r="FL110" i="78" s="1"/>
  <c r="FM110" i="78" s="1"/>
  <c r="FN110" i="78" s="1"/>
  <c r="FO110" i="78" s="1"/>
  <c r="FP110" i="78" s="1"/>
  <c r="FQ110" i="78" s="1"/>
  <c r="FR110" i="78" s="1"/>
  <c r="FS110" i="78" s="1"/>
  <c r="FT110" i="78" s="1"/>
  <c r="FU110" i="78" s="1"/>
  <c r="FV110" i="78" s="1"/>
  <c r="FW110" i="78" s="1"/>
  <c r="FX110" i="78" s="1"/>
  <c r="FY110" i="78" s="1"/>
  <c r="FZ110" i="78" s="1"/>
  <c r="GA110" i="78" s="1"/>
  <c r="GB110" i="78" s="1"/>
  <c r="GC110" i="78" s="1"/>
  <c r="GD110" i="78" s="1"/>
  <c r="GE110" i="78" s="1"/>
  <c r="GF110" i="78" s="1"/>
  <c r="GG110" i="78" s="1"/>
  <c r="GH110" i="78" s="1"/>
  <c r="GI110" i="78" s="1"/>
  <c r="GJ110" i="78" s="1"/>
  <c r="GK110" i="78" s="1"/>
  <c r="GL110" i="78" s="1"/>
  <c r="GM110" i="78" s="1"/>
  <c r="GN110" i="78" s="1"/>
  <c r="GO110" i="78" s="1"/>
  <c r="GP110" i="78" s="1"/>
  <c r="GQ110" i="78" s="1"/>
  <c r="GR110" i="78" s="1"/>
  <c r="GS110" i="78" s="1"/>
  <c r="GT110" i="78" s="1"/>
  <c r="GU110" i="78" s="1"/>
  <c r="GV110" i="78" s="1"/>
  <c r="GW110" i="78" s="1"/>
  <c r="GX110" i="78" s="1"/>
  <c r="GY110" i="78" s="1"/>
  <c r="GZ110" i="78" s="1"/>
  <c r="HA110" i="78" s="1"/>
  <c r="HB110" i="78" s="1"/>
  <c r="HC110" i="78" s="1"/>
  <c r="HD110" i="78" s="1"/>
  <c r="HE110" i="78" s="1"/>
  <c r="HF110" i="78" s="1"/>
  <c r="HG110" i="78" s="1"/>
  <c r="HH110" i="78" s="1"/>
  <c r="HI110" i="78" s="1"/>
  <c r="S106" i="80"/>
  <c r="T106" i="80" s="1"/>
  <c r="U106" i="80" s="1"/>
  <c r="V106" i="80" s="1"/>
  <c r="W106" i="80" s="1"/>
  <c r="X106" i="80" s="1"/>
  <c r="Y106" i="80" s="1"/>
  <c r="Z106" i="80" s="1"/>
  <c r="AA106" i="80" s="1"/>
  <c r="AB106" i="80" s="1"/>
  <c r="AC106" i="80" s="1"/>
  <c r="AD106" i="80" s="1"/>
  <c r="AE106" i="80" s="1"/>
  <c r="AF106" i="80" s="1"/>
  <c r="AG106" i="80" s="1"/>
  <c r="AH106" i="80" s="1"/>
  <c r="AI106" i="80" s="1"/>
  <c r="AJ106" i="80" s="1"/>
  <c r="AK106" i="80" s="1"/>
  <c r="AL106" i="80" s="1"/>
  <c r="AM106" i="80" s="1"/>
  <c r="AN106" i="80" s="1"/>
  <c r="AO106" i="80" s="1"/>
  <c r="AP106" i="80" s="1"/>
  <c r="AQ106" i="80" s="1"/>
  <c r="AR106" i="80" s="1"/>
  <c r="AS106" i="80" s="1"/>
  <c r="AT106" i="80" s="1"/>
  <c r="AU106" i="80" s="1"/>
  <c r="AV106" i="80" s="1"/>
  <c r="AW106" i="80" s="1"/>
  <c r="AX106" i="80" s="1"/>
  <c r="AY106" i="80" s="1"/>
  <c r="AZ106" i="80" s="1"/>
  <c r="BA106" i="80" s="1"/>
  <c r="BB106" i="80" s="1"/>
  <c r="BC106" i="80" s="1"/>
  <c r="BD106" i="80" s="1"/>
  <c r="BE106" i="80" s="1"/>
  <c r="BF106" i="80" s="1"/>
  <c r="BG106" i="80" s="1"/>
  <c r="BH106" i="80" s="1"/>
  <c r="BI106" i="80" s="1"/>
  <c r="BJ106" i="80" s="1"/>
  <c r="BK106" i="80" s="1"/>
  <c r="BL106" i="80" s="1"/>
  <c r="BM106" i="80" s="1"/>
  <c r="BN106" i="80" s="1"/>
  <c r="BO106" i="80" s="1"/>
  <c r="BP106" i="80" s="1"/>
  <c r="BQ106" i="80" s="1"/>
  <c r="BR106" i="80" s="1"/>
  <c r="BS106" i="80" s="1"/>
  <c r="BT106" i="80" s="1"/>
  <c r="BU106" i="80" s="1"/>
  <c r="BV106" i="80" s="1"/>
  <c r="BW106" i="80" s="1"/>
  <c r="BX106" i="80" s="1"/>
  <c r="BY106" i="80" s="1"/>
  <c r="BZ106" i="80" s="1"/>
  <c r="CA106" i="80" s="1"/>
  <c r="CB106" i="80" s="1"/>
  <c r="CC106" i="80" s="1"/>
  <c r="CD106" i="80" s="1"/>
  <c r="CE106" i="80" s="1"/>
  <c r="CF106" i="80" s="1"/>
  <c r="CG106" i="80" s="1"/>
  <c r="CH106" i="80" s="1"/>
  <c r="CI106" i="80" s="1"/>
  <c r="CJ106" i="80" s="1"/>
  <c r="CK106" i="80" s="1"/>
  <c r="CL106" i="80" s="1"/>
  <c r="CM106" i="80" s="1"/>
  <c r="CN106" i="80" s="1"/>
  <c r="CO106" i="80" s="1"/>
  <c r="CP106" i="80" s="1"/>
  <c r="CQ106" i="80" s="1"/>
  <c r="CR106" i="80" s="1"/>
  <c r="CS106" i="80" s="1"/>
  <c r="CT106" i="80" s="1"/>
  <c r="CU106" i="80" s="1"/>
  <c r="CV106" i="80" s="1"/>
  <c r="CW106" i="80" s="1"/>
  <c r="CX106" i="80" s="1"/>
  <c r="CY106" i="80" s="1"/>
  <c r="CZ106" i="80" s="1"/>
  <c r="DA106" i="80" s="1"/>
  <c r="DB106" i="80" s="1"/>
  <c r="DC106" i="80" s="1"/>
  <c r="DD106" i="80" s="1"/>
  <c r="DE106" i="80" s="1"/>
  <c r="DF106" i="80" s="1"/>
  <c r="DG106" i="80" s="1"/>
  <c r="DH106" i="80" s="1"/>
  <c r="DI106" i="80" s="1"/>
  <c r="DJ106" i="80" s="1"/>
  <c r="DK106" i="80" s="1"/>
  <c r="DL106" i="80" s="1"/>
  <c r="DM106" i="80" s="1"/>
  <c r="DN106" i="80" s="1"/>
  <c r="DO106" i="80" s="1"/>
  <c r="DP106" i="80" s="1"/>
  <c r="DQ106" i="80" s="1"/>
  <c r="DR106" i="80" s="1"/>
  <c r="DS106" i="80" s="1"/>
  <c r="DT106" i="80" s="1"/>
  <c r="DU106" i="80" s="1"/>
  <c r="DV106" i="80" s="1"/>
  <c r="DW106" i="80" s="1"/>
  <c r="DX106" i="80" s="1"/>
  <c r="DY106" i="80" s="1"/>
  <c r="DZ106" i="80" s="1"/>
  <c r="EA106" i="80" s="1"/>
  <c r="EB106" i="80" s="1"/>
  <c r="EC106" i="80" s="1"/>
  <c r="ED106" i="80" s="1"/>
  <c r="EE106" i="80" s="1"/>
  <c r="EF106" i="80" s="1"/>
  <c r="EG106" i="80" s="1"/>
  <c r="EH106" i="80" s="1"/>
  <c r="EI106" i="80" s="1"/>
  <c r="EJ106" i="80" s="1"/>
  <c r="EK106" i="80" s="1"/>
  <c r="EL106" i="80" s="1"/>
  <c r="EM106" i="80" s="1"/>
  <c r="EN106" i="80" s="1"/>
  <c r="EO106" i="80" s="1"/>
  <c r="EP106" i="80" s="1"/>
  <c r="EQ106" i="80" s="1"/>
  <c r="ER106" i="80" s="1"/>
  <c r="ES106" i="80" s="1"/>
  <c r="ET106" i="80" s="1"/>
  <c r="EU106" i="80" s="1"/>
  <c r="EV106" i="80" s="1"/>
  <c r="EW106" i="80" s="1"/>
  <c r="EX106" i="80" s="1"/>
  <c r="EY106" i="80" s="1"/>
  <c r="EZ106" i="80" s="1"/>
  <c r="FA106" i="80" s="1"/>
  <c r="FB106" i="80" s="1"/>
  <c r="FC106" i="80" s="1"/>
  <c r="FD106" i="80" s="1"/>
  <c r="FE106" i="80" s="1"/>
  <c r="FF106" i="80" s="1"/>
  <c r="FG106" i="80" s="1"/>
  <c r="FH106" i="80" s="1"/>
  <c r="FI106" i="80" s="1"/>
  <c r="FJ106" i="80" s="1"/>
  <c r="FK106" i="80" s="1"/>
  <c r="FL106" i="80" s="1"/>
  <c r="FM106" i="80" s="1"/>
  <c r="FN106" i="80" s="1"/>
  <c r="FO106" i="80" s="1"/>
  <c r="FP106" i="80" s="1"/>
  <c r="FQ106" i="80" s="1"/>
  <c r="FR106" i="80" s="1"/>
  <c r="FS106" i="80" s="1"/>
  <c r="FT106" i="80" s="1"/>
  <c r="FU106" i="80" s="1"/>
  <c r="FV106" i="80" s="1"/>
  <c r="FW106" i="80" s="1"/>
  <c r="FX106" i="80" s="1"/>
  <c r="FY106" i="80" s="1"/>
  <c r="FZ106" i="80" s="1"/>
  <c r="GA106" i="80" s="1"/>
  <c r="GB106" i="80" s="1"/>
  <c r="GC106" i="80" s="1"/>
  <c r="GD106" i="80" s="1"/>
  <c r="GE106" i="80" s="1"/>
  <c r="GF106" i="80" s="1"/>
  <c r="GG106" i="80" s="1"/>
  <c r="GH106" i="80" s="1"/>
  <c r="GI106" i="80" s="1"/>
  <c r="GJ106" i="80" s="1"/>
  <c r="GK106" i="80" s="1"/>
  <c r="GL106" i="80" s="1"/>
  <c r="GM106" i="80" s="1"/>
  <c r="GN106" i="80" s="1"/>
  <c r="GO106" i="80" s="1"/>
  <c r="GP106" i="80" s="1"/>
  <c r="GQ106" i="80" s="1"/>
  <c r="GR106" i="80" s="1"/>
  <c r="GS106" i="80" s="1"/>
  <c r="GT106" i="80" s="1"/>
  <c r="GU106" i="80" s="1"/>
  <c r="GV106" i="80" s="1"/>
  <c r="GW106" i="80" s="1"/>
  <c r="GX106" i="80" s="1"/>
  <c r="GY106" i="80" s="1"/>
  <c r="GZ106" i="80" s="1"/>
  <c r="HA106" i="80" s="1"/>
  <c r="HB106" i="80" s="1"/>
  <c r="HC106" i="80" s="1"/>
  <c r="HD106" i="80" s="1"/>
  <c r="HE106" i="80" s="1"/>
  <c r="HF106" i="80" s="1"/>
  <c r="HG106" i="80" s="1"/>
  <c r="HH106" i="80" s="1"/>
  <c r="HI106" i="80" s="1"/>
  <c r="S103" i="78"/>
  <c r="T103" i="78" s="1"/>
  <c r="U103" i="78" s="1"/>
  <c r="V103" i="78" s="1"/>
  <c r="W103" i="78" s="1"/>
  <c r="X103" i="78" s="1"/>
  <c r="Y103" i="78" s="1"/>
  <c r="Z103" i="78" s="1"/>
  <c r="AA103" i="78" s="1"/>
  <c r="AB103" i="78" s="1"/>
  <c r="AC103" i="78" s="1"/>
  <c r="AD103" i="78" s="1"/>
  <c r="AE103" i="78" s="1"/>
  <c r="AF103" i="78" s="1"/>
  <c r="AG103" i="78" s="1"/>
  <c r="AH103" i="78" s="1"/>
  <c r="AI103" i="78" s="1"/>
  <c r="AJ103" i="78" s="1"/>
  <c r="AK103" i="78" s="1"/>
  <c r="AL103" i="78" s="1"/>
  <c r="AM103" i="78" s="1"/>
  <c r="AN103" i="78" s="1"/>
  <c r="AO103" i="78" s="1"/>
  <c r="AP103" i="78" s="1"/>
  <c r="AQ103" i="78" s="1"/>
  <c r="AR103" i="78" s="1"/>
  <c r="AS103" i="78" s="1"/>
  <c r="AT103" i="78" s="1"/>
  <c r="AU103" i="78" s="1"/>
  <c r="AV103" i="78" s="1"/>
  <c r="AW103" i="78" s="1"/>
  <c r="AX103" i="78" s="1"/>
  <c r="AY103" i="78" s="1"/>
  <c r="AZ103" i="78" s="1"/>
  <c r="BA103" i="78" s="1"/>
  <c r="BB103" i="78" s="1"/>
  <c r="BC103" i="78" s="1"/>
  <c r="BD103" i="78" s="1"/>
  <c r="BE103" i="78" s="1"/>
  <c r="BF103" i="78" s="1"/>
  <c r="BG103" i="78" s="1"/>
  <c r="BH103" i="78" s="1"/>
  <c r="BI103" i="78" s="1"/>
  <c r="BJ103" i="78" s="1"/>
  <c r="BK103" i="78" s="1"/>
  <c r="BL103" i="78" s="1"/>
  <c r="BM103" i="78" s="1"/>
  <c r="BN103" i="78" s="1"/>
  <c r="BO103" i="78" s="1"/>
  <c r="BP103" i="78" s="1"/>
  <c r="BQ103" i="78" s="1"/>
  <c r="BR103" i="78" s="1"/>
  <c r="BS103" i="78" s="1"/>
  <c r="BT103" i="78" s="1"/>
  <c r="BU103" i="78" s="1"/>
  <c r="BV103" i="78" s="1"/>
  <c r="BW103" i="78" s="1"/>
  <c r="BX103" i="78" s="1"/>
  <c r="BY103" i="78" s="1"/>
  <c r="BZ103" i="78" s="1"/>
  <c r="CA103" i="78" s="1"/>
  <c r="CB103" i="78" s="1"/>
  <c r="CC103" i="78" s="1"/>
  <c r="CD103" i="78" s="1"/>
  <c r="CE103" i="78" s="1"/>
  <c r="CF103" i="78" s="1"/>
  <c r="CG103" i="78" s="1"/>
  <c r="CH103" i="78" s="1"/>
  <c r="CI103" i="78" s="1"/>
  <c r="CJ103" i="78" s="1"/>
  <c r="CK103" i="78" s="1"/>
  <c r="CL103" i="78" s="1"/>
  <c r="CM103" i="78" s="1"/>
  <c r="CN103" i="78" s="1"/>
  <c r="CO103" i="78" s="1"/>
  <c r="CP103" i="78" s="1"/>
  <c r="CQ103" i="78" s="1"/>
  <c r="CR103" i="78" s="1"/>
  <c r="CS103" i="78" s="1"/>
  <c r="CT103" i="78" s="1"/>
  <c r="CU103" i="78" s="1"/>
  <c r="CV103" i="78" s="1"/>
  <c r="CW103" i="78" s="1"/>
  <c r="CX103" i="78" s="1"/>
  <c r="CY103" i="78" s="1"/>
  <c r="CZ103" i="78" s="1"/>
  <c r="DA103" i="78" s="1"/>
  <c r="DB103" i="78" s="1"/>
  <c r="DC103" i="78" s="1"/>
  <c r="DD103" i="78" s="1"/>
  <c r="DE103" i="78" s="1"/>
  <c r="DF103" i="78" s="1"/>
  <c r="DG103" i="78" s="1"/>
  <c r="DH103" i="78" s="1"/>
  <c r="DI103" i="78" s="1"/>
  <c r="DJ103" i="78" s="1"/>
  <c r="DK103" i="78" s="1"/>
  <c r="DL103" i="78" s="1"/>
  <c r="DM103" i="78" s="1"/>
  <c r="DN103" i="78" s="1"/>
  <c r="DO103" i="78" s="1"/>
  <c r="DP103" i="78" s="1"/>
  <c r="DQ103" i="78" s="1"/>
  <c r="DR103" i="78" s="1"/>
  <c r="DS103" i="78" s="1"/>
  <c r="DT103" i="78" s="1"/>
  <c r="DU103" i="78" s="1"/>
  <c r="DV103" i="78" s="1"/>
  <c r="DW103" i="78" s="1"/>
  <c r="DX103" i="78" s="1"/>
  <c r="DY103" i="78" s="1"/>
  <c r="DZ103" i="78" s="1"/>
  <c r="EA103" i="78" s="1"/>
  <c r="EB103" i="78" s="1"/>
  <c r="EC103" i="78" s="1"/>
  <c r="ED103" i="78" s="1"/>
  <c r="EE103" i="78" s="1"/>
  <c r="EF103" i="78" s="1"/>
  <c r="EG103" i="78" s="1"/>
  <c r="EH103" i="78" s="1"/>
  <c r="EI103" i="78" s="1"/>
  <c r="EJ103" i="78" s="1"/>
  <c r="EK103" i="78" s="1"/>
  <c r="EL103" i="78" s="1"/>
  <c r="EM103" i="78" s="1"/>
  <c r="EN103" i="78" s="1"/>
  <c r="EO103" i="78" s="1"/>
  <c r="EP103" i="78" s="1"/>
  <c r="EQ103" i="78" s="1"/>
  <c r="ER103" i="78" s="1"/>
  <c r="ES103" i="78" s="1"/>
  <c r="ET103" i="78" s="1"/>
  <c r="EU103" i="78" s="1"/>
  <c r="EV103" i="78" s="1"/>
  <c r="EW103" i="78" s="1"/>
  <c r="EX103" i="78" s="1"/>
  <c r="EY103" i="78" s="1"/>
  <c r="EZ103" i="78" s="1"/>
  <c r="FA103" i="78" s="1"/>
  <c r="FB103" i="78" s="1"/>
  <c r="FC103" i="78" s="1"/>
  <c r="FD103" i="78" s="1"/>
  <c r="FE103" i="78" s="1"/>
  <c r="FF103" i="78" s="1"/>
  <c r="FG103" i="78" s="1"/>
  <c r="FH103" i="78" s="1"/>
  <c r="FI103" i="78" s="1"/>
  <c r="FJ103" i="78" s="1"/>
  <c r="FK103" i="78" s="1"/>
  <c r="FL103" i="78" s="1"/>
  <c r="FM103" i="78" s="1"/>
  <c r="FN103" i="78" s="1"/>
  <c r="FO103" i="78" s="1"/>
  <c r="FP103" i="78" s="1"/>
  <c r="FQ103" i="78" s="1"/>
  <c r="FR103" i="78" s="1"/>
  <c r="FS103" i="78" s="1"/>
  <c r="FT103" i="78" s="1"/>
  <c r="FU103" i="78" s="1"/>
  <c r="FV103" i="78" s="1"/>
  <c r="FW103" i="78" s="1"/>
  <c r="FX103" i="78" s="1"/>
  <c r="FY103" i="78" s="1"/>
  <c r="FZ103" i="78" s="1"/>
  <c r="GA103" i="78" s="1"/>
  <c r="GB103" i="78" s="1"/>
  <c r="GC103" i="78" s="1"/>
  <c r="GD103" i="78" s="1"/>
  <c r="GE103" i="78" s="1"/>
  <c r="GF103" i="78" s="1"/>
  <c r="GG103" i="78" s="1"/>
  <c r="GH103" i="78" s="1"/>
  <c r="GI103" i="78" s="1"/>
  <c r="GJ103" i="78" s="1"/>
  <c r="GK103" i="78" s="1"/>
  <c r="GL103" i="78" s="1"/>
  <c r="GM103" i="78" s="1"/>
  <c r="GN103" i="78" s="1"/>
  <c r="GO103" i="78" s="1"/>
  <c r="GP103" i="78" s="1"/>
  <c r="GQ103" i="78" s="1"/>
  <c r="GR103" i="78" s="1"/>
  <c r="GS103" i="78" s="1"/>
  <c r="GT103" i="78" s="1"/>
  <c r="GU103" i="78" s="1"/>
  <c r="GV103" i="78" s="1"/>
  <c r="GW103" i="78" s="1"/>
  <c r="GX103" i="78" s="1"/>
  <c r="GY103" i="78" s="1"/>
  <c r="GZ103" i="78" s="1"/>
  <c r="HA103" i="78" s="1"/>
  <c r="HB103" i="78" s="1"/>
  <c r="HC103" i="78" s="1"/>
  <c r="HD103" i="78" s="1"/>
  <c r="HE103" i="78" s="1"/>
  <c r="HF103" i="78" s="1"/>
  <c r="HG103" i="78" s="1"/>
  <c r="HH103" i="78" s="1"/>
  <c r="HI103" i="78" s="1"/>
  <c r="K106" i="20"/>
  <c r="F106" i="20"/>
  <c r="L106" i="20" s="1"/>
  <c r="M106" i="20"/>
  <c r="M99" i="20"/>
  <c r="K99" i="20"/>
  <c r="F99" i="20"/>
  <c r="L99" i="20" s="1"/>
  <c r="M104" i="20"/>
  <c r="F104" i="20"/>
  <c r="L104" i="20" s="1"/>
  <c r="K104" i="20"/>
  <c r="F102" i="20"/>
  <c r="L102" i="20" s="1"/>
  <c r="M102" i="20"/>
  <c r="K102" i="20"/>
  <c r="M98" i="20"/>
  <c r="K98" i="20"/>
  <c r="F98" i="20"/>
  <c r="L98" i="20" s="1"/>
  <c r="K97" i="20"/>
  <c r="M97" i="20"/>
  <c r="F97" i="20"/>
  <c r="L97" i="20" s="1"/>
  <c r="K95" i="20"/>
  <c r="F95" i="20"/>
  <c r="L95" i="20" s="1"/>
  <c r="M95" i="20"/>
  <c r="M92" i="20"/>
  <c r="K92" i="20"/>
  <c r="F92" i="20"/>
  <c r="L92" i="20" s="1"/>
  <c r="S116" i="80"/>
  <c r="T116" i="80" s="1"/>
  <c r="U116" i="80" s="1"/>
  <c r="V116" i="80" s="1"/>
  <c r="W116" i="80" s="1"/>
  <c r="X116" i="80" s="1"/>
  <c r="Y116" i="80" s="1"/>
  <c r="Z116" i="80" s="1"/>
  <c r="AA116" i="80" s="1"/>
  <c r="AB116" i="80" s="1"/>
  <c r="AC116" i="80" s="1"/>
  <c r="AD116" i="80" s="1"/>
  <c r="AE116" i="80" s="1"/>
  <c r="AF116" i="80" s="1"/>
  <c r="AG116" i="80" s="1"/>
  <c r="AH116" i="80" s="1"/>
  <c r="AI116" i="80" s="1"/>
  <c r="AJ116" i="80" s="1"/>
  <c r="AK116" i="80" s="1"/>
  <c r="AL116" i="80" s="1"/>
  <c r="AM116" i="80" s="1"/>
  <c r="AN116" i="80" s="1"/>
  <c r="AO116" i="80" s="1"/>
  <c r="AP116" i="80" s="1"/>
  <c r="AQ116" i="80" s="1"/>
  <c r="AR116" i="80" s="1"/>
  <c r="AS116" i="80" s="1"/>
  <c r="AT116" i="80" s="1"/>
  <c r="AU116" i="80" s="1"/>
  <c r="AV116" i="80" s="1"/>
  <c r="AW116" i="80" s="1"/>
  <c r="AX116" i="80" s="1"/>
  <c r="AY116" i="80" s="1"/>
  <c r="AZ116" i="80" s="1"/>
  <c r="BA116" i="80" s="1"/>
  <c r="BB116" i="80" s="1"/>
  <c r="BC116" i="80" s="1"/>
  <c r="BD116" i="80" s="1"/>
  <c r="BE116" i="80" s="1"/>
  <c r="BF116" i="80" s="1"/>
  <c r="BG116" i="80" s="1"/>
  <c r="BH116" i="80" s="1"/>
  <c r="BI116" i="80" s="1"/>
  <c r="BJ116" i="80" s="1"/>
  <c r="BK116" i="80" s="1"/>
  <c r="BL116" i="80" s="1"/>
  <c r="BM116" i="80" s="1"/>
  <c r="BN116" i="80" s="1"/>
  <c r="BO116" i="80" s="1"/>
  <c r="BP116" i="80" s="1"/>
  <c r="BQ116" i="80" s="1"/>
  <c r="BR116" i="80" s="1"/>
  <c r="BS116" i="80" s="1"/>
  <c r="BT116" i="80" s="1"/>
  <c r="BU116" i="80" s="1"/>
  <c r="BV116" i="80" s="1"/>
  <c r="BW116" i="80" s="1"/>
  <c r="BX116" i="80" s="1"/>
  <c r="BY116" i="80" s="1"/>
  <c r="BZ116" i="80" s="1"/>
  <c r="CA116" i="80" s="1"/>
  <c r="CB116" i="80" s="1"/>
  <c r="CC116" i="80" s="1"/>
  <c r="CD116" i="80" s="1"/>
  <c r="CE116" i="80" s="1"/>
  <c r="CF116" i="80" s="1"/>
  <c r="CG116" i="80" s="1"/>
  <c r="CH116" i="80" s="1"/>
  <c r="CI116" i="80" s="1"/>
  <c r="CJ116" i="80" s="1"/>
  <c r="CK116" i="80" s="1"/>
  <c r="CL116" i="80" s="1"/>
  <c r="CM116" i="80" s="1"/>
  <c r="CN116" i="80" s="1"/>
  <c r="CO116" i="80" s="1"/>
  <c r="CP116" i="80" s="1"/>
  <c r="CQ116" i="80" s="1"/>
  <c r="CR116" i="80" s="1"/>
  <c r="CS116" i="80" s="1"/>
  <c r="CT116" i="80" s="1"/>
  <c r="CU116" i="80" s="1"/>
  <c r="CV116" i="80" s="1"/>
  <c r="CW116" i="80" s="1"/>
  <c r="CX116" i="80" s="1"/>
  <c r="CY116" i="80" s="1"/>
  <c r="CZ116" i="80" s="1"/>
  <c r="DA116" i="80" s="1"/>
  <c r="DB116" i="80" s="1"/>
  <c r="DC116" i="80" s="1"/>
  <c r="DD116" i="80" s="1"/>
  <c r="DE116" i="80" s="1"/>
  <c r="DF116" i="80" s="1"/>
  <c r="DG116" i="80" s="1"/>
  <c r="DH116" i="80" s="1"/>
  <c r="DI116" i="80" s="1"/>
  <c r="DJ116" i="80" s="1"/>
  <c r="DK116" i="80" s="1"/>
  <c r="DL116" i="80" s="1"/>
  <c r="DM116" i="80" s="1"/>
  <c r="DN116" i="80" s="1"/>
  <c r="DO116" i="80" s="1"/>
  <c r="DP116" i="80" s="1"/>
  <c r="DQ116" i="80" s="1"/>
  <c r="DR116" i="80" s="1"/>
  <c r="DS116" i="80" s="1"/>
  <c r="DT116" i="80" s="1"/>
  <c r="DU116" i="80" s="1"/>
  <c r="DV116" i="80" s="1"/>
  <c r="DW116" i="80" s="1"/>
  <c r="DX116" i="80" s="1"/>
  <c r="DY116" i="80" s="1"/>
  <c r="DZ116" i="80" s="1"/>
  <c r="EA116" i="80" s="1"/>
  <c r="EB116" i="80" s="1"/>
  <c r="EC116" i="80" s="1"/>
  <c r="ED116" i="80" s="1"/>
  <c r="EE116" i="80" s="1"/>
  <c r="EF116" i="80" s="1"/>
  <c r="EG116" i="80" s="1"/>
  <c r="EH116" i="80" s="1"/>
  <c r="EI116" i="80" s="1"/>
  <c r="EJ116" i="80" s="1"/>
  <c r="EK116" i="80" s="1"/>
  <c r="EL116" i="80" s="1"/>
  <c r="EM116" i="80" s="1"/>
  <c r="EN116" i="80" s="1"/>
  <c r="EO116" i="80" s="1"/>
  <c r="EP116" i="80" s="1"/>
  <c r="EQ116" i="80" s="1"/>
  <c r="ER116" i="80" s="1"/>
  <c r="ES116" i="80" s="1"/>
  <c r="ET116" i="80" s="1"/>
  <c r="EU116" i="80" s="1"/>
  <c r="EV116" i="80" s="1"/>
  <c r="EW116" i="80" s="1"/>
  <c r="EX116" i="80" s="1"/>
  <c r="EY116" i="80" s="1"/>
  <c r="EZ116" i="80" s="1"/>
  <c r="FA116" i="80" s="1"/>
  <c r="FB116" i="80" s="1"/>
  <c r="FC116" i="80" s="1"/>
  <c r="FD116" i="80" s="1"/>
  <c r="FE116" i="80" s="1"/>
  <c r="FF116" i="80" s="1"/>
  <c r="FG116" i="80" s="1"/>
  <c r="FH116" i="80" s="1"/>
  <c r="FI116" i="80" s="1"/>
  <c r="FJ116" i="80" s="1"/>
  <c r="FK116" i="80" s="1"/>
  <c r="FL116" i="80" s="1"/>
  <c r="FM116" i="80" s="1"/>
  <c r="FN116" i="80" s="1"/>
  <c r="FO116" i="80" s="1"/>
  <c r="FP116" i="80" s="1"/>
  <c r="FQ116" i="80" s="1"/>
  <c r="FR116" i="80" s="1"/>
  <c r="FS116" i="80" s="1"/>
  <c r="FT116" i="80" s="1"/>
  <c r="FU116" i="80" s="1"/>
  <c r="FV116" i="80" s="1"/>
  <c r="FW116" i="80" s="1"/>
  <c r="FX116" i="80" s="1"/>
  <c r="FY116" i="80" s="1"/>
  <c r="FZ116" i="80" s="1"/>
  <c r="GA116" i="80" s="1"/>
  <c r="GB116" i="80" s="1"/>
  <c r="GC116" i="80" s="1"/>
  <c r="GD116" i="80" s="1"/>
  <c r="GE116" i="80" s="1"/>
  <c r="GF116" i="80" s="1"/>
  <c r="GG116" i="80" s="1"/>
  <c r="GH116" i="80" s="1"/>
  <c r="GI116" i="80" s="1"/>
  <c r="GJ116" i="80" s="1"/>
  <c r="GK116" i="80" s="1"/>
  <c r="GL116" i="80" s="1"/>
  <c r="GM116" i="80" s="1"/>
  <c r="GN116" i="80" s="1"/>
  <c r="GO116" i="80" s="1"/>
  <c r="GP116" i="80" s="1"/>
  <c r="GQ116" i="80" s="1"/>
  <c r="GR116" i="80" s="1"/>
  <c r="GS116" i="80" s="1"/>
  <c r="GT116" i="80" s="1"/>
  <c r="GU116" i="80" s="1"/>
  <c r="GV116" i="80" s="1"/>
  <c r="GW116" i="80" s="1"/>
  <c r="GX116" i="80" s="1"/>
  <c r="GY116" i="80" s="1"/>
  <c r="GZ116" i="80" s="1"/>
  <c r="HA116" i="80" s="1"/>
  <c r="HB116" i="80" s="1"/>
  <c r="HC116" i="80" s="1"/>
  <c r="HD116" i="80" s="1"/>
  <c r="HE116" i="80" s="1"/>
  <c r="HF116" i="80" s="1"/>
  <c r="HG116" i="80" s="1"/>
  <c r="HH116" i="80" s="1"/>
  <c r="HI116" i="80" s="1"/>
  <c r="S109" i="80"/>
  <c r="T109" i="80" s="1"/>
  <c r="U109" i="80" s="1"/>
  <c r="V109" i="80" s="1"/>
  <c r="W109" i="80" s="1"/>
  <c r="X109" i="80" s="1"/>
  <c r="Y109" i="80" s="1"/>
  <c r="Z109" i="80" s="1"/>
  <c r="AA109" i="80" s="1"/>
  <c r="AB109" i="80" s="1"/>
  <c r="AC109" i="80" s="1"/>
  <c r="AD109" i="80" s="1"/>
  <c r="AE109" i="80" s="1"/>
  <c r="AF109" i="80" s="1"/>
  <c r="AG109" i="80" s="1"/>
  <c r="AH109" i="80" s="1"/>
  <c r="AI109" i="80" s="1"/>
  <c r="AJ109" i="80" s="1"/>
  <c r="AK109" i="80" s="1"/>
  <c r="AL109" i="80" s="1"/>
  <c r="AM109" i="80" s="1"/>
  <c r="AN109" i="80" s="1"/>
  <c r="AO109" i="80" s="1"/>
  <c r="AP109" i="80" s="1"/>
  <c r="AQ109" i="80" s="1"/>
  <c r="AR109" i="80" s="1"/>
  <c r="AS109" i="80" s="1"/>
  <c r="AT109" i="80" s="1"/>
  <c r="AU109" i="80" s="1"/>
  <c r="AV109" i="80" s="1"/>
  <c r="AW109" i="80" s="1"/>
  <c r="AX109" i="80" s="1"/>
  <c r="AY109" i="80" s="1"/>
  <c r="AZ109" i="80" s="1"/>
  <c r="BA109" i="80" s="1"/>
  <c r="BB109" i="80" s="1"/>
  <c r="BC109" i="80" s="1"/>
  <c r="BD109" i="80" s="1"/>
  <c r="BE109" i="80" s="1"/>
  <c r="BF109" i="80" s="1"/>
  <c r="BG109" i="80" s="1"/>
  <c r="BH109" i="80" s="1"/>
  <c r="BI109" i="80" s="1"/>
  <c r="BJ109" i="80" s="1"/>
  <c r="BK109" i="80" s="1"/>
  <c r="BL109" i="80" s="1"/>
  <c r="BM109" i="80" s="1"/>
  <c r="BN109" i="80" s="1"/>
  <c r="BO109" i="80" s="1"/>
  <c r="BP109" i="80" s="1"/>
  <c r="BQ109" i="80" s="1"/>
  <c r="BR109" i="80" s="1"/>
  <c r="BS109" i="80" s="1"/>
  <c r="BT109" i="80" s="1"/>
  <c r="BU109" i="80" s="1"/>
  <c r="BV109" i="80" s="1"/>
  <c r="BW109" i="80" s="1"/>
  <c r="BX109" i="80" s="1"/>
  <c r="BY109" i="80" s="1"/>
  <c r="BZ109" i="80" s="1"/>
  <c r="CA109" i="80" s="1"/>
  <c r="CB109" i="80" s="1"/>
  <c r="CC109" i="80" s="1"/>
  <c r="CD109" i="80" s="1"/>
  <c r="CE109" i="80" s="1"/>
  <c r="CF109" i="80" s="1"/>
  <c r="CG109" i="80" s="1"/>
  <c r="CH109" i="80" s="1"/>
  <c r="CI109" i="80" s="1"/>
  <c r="CJ109" i="80" s="1"/>
  <c r="CK109" i="80" s="1"/>
  <c r="CL109" i="80" s="1"/>
  <c r="CM109" i="80" s="1"/>
  <c r="CN109" i="80" s="1"/>
  <c r="CO109" i="80" s="1"/>
  <c r="CP109" i="80" s="1"/>
  <c r="CQ109" i="80" s="1"/>
  <c r="CR109" i="80" s="1"/>
  <c r="CS109" i="80" s="1"/>
  <c r="CT109" i="80" s="1"/>
  <c r="CU109" i="80" s="1"/>
  <c r="CV109" i="80" s="1"/>
  <c r="CW109" i="80" s="1"/>
  <c r="CX109" i="80" s="1"/>
  <c r="CY109" i="80" s="1"/>
  <c r="CZ109" i="80" s="1"/>
  <c r="DA109" i="80" s="1"/>
  <c r="DB109" i="80" s="1"/>
  <c r="DC109" i="80" s="1"/>
  <c r="DD109" i="80" s="1"/>
  <c r="DE109" i="80" s="1"/>
  <c r="DF109" i="80" s="1"/>
  <c r="DG109" i="80" s="1"/>
  <c r="DH109" i="80" s="1"/>
  <c r="DI109" i="80" s="1"/>
  <c r="DJ109" i="80" s="1"/>
  <c r="DK109" i="80" s="1"/>
  <c r="DL109" i="80" s="1"/>
  <c r="DM109" i="80" s="1"/>
  <c r="DN109" i="80" s="1"/>
  <c r="DO109" i="80" s="1"/>
  <c r="DP109" i="80" s="1"/>
  <c r="DQ109" i="80" s="1"/>
  <c r="DR109" i="80" s="1"/>
  <c r="DS109" i="80" s="1"/>
  <c r="DT109" i="80" s="1"/>
  <c r="DU109" i="80" s="1"/>
  <c r="DV109" i="80" s="1"/>
  <c r="DW109" i="80" s="1"/>
  <c r="DX109" i="80" s="1"/>
  <c r="DY109" i="80" s="1"/>
  <c r="DZ109" i="80" s="1"/>
  <c r="EA109" i="80" s="1"/>
  <c r="EB109" i="80" s="1"/>
  <c r="EC109" i="80" s="1"/>
  <c r="ED109" i="80" s="1"/>
  <c r="EE109" i="80" s="1"/>
  <c r="EF109" i="80" s="1"/>
  <c r="EG109" i="80" s="1"/>
  <c r="EH109" i="80" s="1"/>
  <c r="EI109" i="80" s="1"/>
  <c r="EJ109" i="80" s="1"/>
  <c r="EK109" i="80" s="1"/>
  <c r="EL109" i="80" s="1"/>
  <c r="EM109" i="80" s="1"/>
  <c r="EN109" i="80" s="1"/>
  <c r="EO109" i="80" s="1"/>
  <c r="EP109" i="80" s="1"/>
  <c r="EQ109" i="80" s="1"/>
  <c r="ER109" i="80" s="1"/>
  <c r="ES109" i="80" s="1"/>
  <c r="ET109" i="80" s="1"/>
  <c r="EU109" i="80" s="1"/>
  <c r="EV109" i="80" s="1"/>
  <c r="EW109" i="80" s="1"/>
  <c r="EX109" i="80" s="1"/>
  <c r="EY109" i="80" s="1"/>
  <c r="EZ109" i="80" s="1"/>
  <c r="FA109" i="80" s="1"/>
  <c r="FB109" i="80" s="1"/>
  <c r="FC109" i="80" s="1"/>
  <c r="FD109" i="80" s="1"/>
  <c r="FE109" i="80" s="1"/>
  <c r="FF109" i="80" s="1"/>
  <c r="FG109" i="80" s="1"/>
  <c r="FH109" i="80" s="1"/>
  <c r="FI109" i="80" s="1"/>
  <c r="FJ109" i="80" s="1"/>
  <c r="FK109" i="80" s="1"/>
  <c r="FL109" i="80" s="1"/>
  <c r="FM109" i="80" s="1"/>
  <c r="FN109" i="80" s="1"/>
  <c r="FO109" i="80" s="1"/>
  <c r="FP109" i="80" s="1"/>
  <c r="FQ109" i="80" s="1"/>
  <c r="FR109" i="80" s="1"/>
  <c r="FS109" i="80" s="1"/>
  <c r="FT109" i="80" s="1"/>
  <c r="FU109" i="80" s="1"/>
  <c r="FV109" i="80" s="1"/>
  <c r="FW109" i="80" s="1"/>
  <c r="FX109" i="80" s="1"/>
  <c r="FY109" i="80" s="1"/>
  <c r="FZ109" i="80" s="1"/>
  <c r="GA109" i="80" s="1"/>
  <c r="GB109" i="80" s="1"/>
  <c r="GC109" i="80" s="1"/>
  <c r="GD109" i="80" s="1"/>
  <c r="GE109" i="80" s="1"/>
  <c r="GF109" i="80" s="1"/>
  <c r="GG109" i="80" s="1"/>
  <c r="GH109" i="80" s="1"/>
  <c r="GI109" i="80" s="1"/>
  <c r="GJ109" i="80" s="1"/>
  <c r="GK109" i="80" s="1"/>
  <c r="GL109" i="80" s="1"/>
  <c r="GM109" i="80" s="1"/>
  <c r="GN109" i="80" s="1"/>
  <c r="GO109" i="80" s="1"/>
  <c r="GP109" i="80" s="1"/>
  <c r="GQ109" i="80" s="1"/>
  <c r="GR109" i="80" s="1"/>
  <c r="GS109" i="80" s="1"/>
  <c r="GT109" i="80" s="1"/>
  <c r="GU109" i="80" s="1"/>
  <c r="GV109" i="80" s="1"/>
  <c r="GW109" i="80" s="1"/>
  <c r="GX109" i="80" s="1"/>
  <c r="GY109" i="80" s="1"/>
  <c r="GZ109" i="80" s="1"/>
  <c r="HA109" i="80" s="1"/>
  <c r="HB109" i="80" s="1"/>
  <c r="HC109" i="80" s="1"/>
  <c r="HD109" i="80" s="1"/>
  <c r="HE109" i="80" s="1"/>
  <c r="HF109" i="80" s="1"/>
  <c r="HG109" i="80" s="1"/>
  <c r="HH109" i="80" s="1"/>
  <c r="HI109" i="80" s="1"/>
  <c r="S114" i="81"/>
  <c r="T114" i="81" s="1"/>
  <c r="U114" i="81" s="1"/>
  <c r="V114" i="81" s="1"/>
  <c r="W114" i="81" s="1"/>
  <c r="X114" i="81" s="1"/>
  <c r="Y114" i="81" s="1"/>
  <c r="Z114" i="81" s="1"/>
  <c r="AA114" i="81" s="1"/>
  <c r="AB114" i="81" s="1"/>
  <c r="AC114" i="81" s="1"/>
  <c r="AD114" i="81" s="1"/>
  <c r="AE114" i="81" s="1"/>
  <c r="AF114" i="81" s="1"/>
  <c r="AG114" i="81" s="1"/>
  <c r="AH114" i="81" s="1"/>
  <c r="AI114" i="81" s="1"/>
  <c r="AJ114" i="81" s="1"/>
  <c r="AK114" i="81" s="1"/>
  <c r="AL114" i="81" s="1"/>
  <c r="AM114" i="81" s="1"/>
  <c r="AN114" i="81" s="1"/>
  <c r="AO114" i="81" s="1"/>
  <c r="AP114" i="81" s="1"/>
  <c r="AQ114" i="81" s="1"/>
  <c r="AR114" i="81" s="1"/>
  <c r="AS114" i="81" s="1"/>
  <c r="AT114" i="81" s="1"/>
  <c r="AU114" i="81" s="1"/>
  <c r="AV114" i="81" s="1"/>
  <c r="AW114" i="81" s="1"/>
  <c r="AX114" i="81" s="1"/>
  <c r="AY114" i="81" s="1"/>
  <c r="AZ114" i="81" s="1"/>
  <c r="BA114" i="81" s="1"/>
  <c r="BB114" i="81" s="1"/>
  <c r="BC114" i="81" s="1"/>
  <c r="BD114" i="81" s="1"/>
  <c r="BE114" i="81" s="1"/>
  <c r="BF114" i="81" s="1"/>
  <c r="BG114" i="81" s="1"/>
  <c r="BH114" i="81" s="1"/>
  <c r="BI114" i="81" s="1"/>
  <c r="BJ114" i="81" s="1"/>
  <c r="BK114" i="81" s="1"/>
  <c r="BL114" i="81" s="1"/>
  <c r="BM114" i="81" s="1"/>
  <c r="BN114" i="81" s="1"/>
  <c r="BO114" i="81" s="1"/>
  <c r="BP114" i="81" s="1"/>
  <c r="BQ114" i="81" s="1"/>
  <c r="BR114" i="81" s="1"/>
  <c r="BS114" i="81" s="1"/>
  <c r="BT114" i="81" s="1"/>
  <c r="BU114" i="81" s="1"/>
  <c r="BV114" i="81" s="1"/>
  <c r="BW114" i="81" s="1"/>
  <c r="BX114" i="81" s="1"/>
  <c r="BY114" i="81" s="1"/>
  <c r="BZ114" i="81" s="1"/>
  <c r="CA114" i="81" s="1"/>
  <c r="CB114" i="81" s="1"/>
  <c r="CC114" i="81" s="1"/>
  <c r="CD114" i="81" s="1"/>
  <c r="CE114" i="81" s="1"/>
  <c r="CF114" i="81" s="1"/>
  <c r="CG114" i="81" s="1"/>
  <c r="CH114" i="81" s="1"/>
  <c r="CI114" i="81" s="1"/>
  <c r="CJ114" i="81" s="1"/>
  <c r="CK114" i="81" s="1"/>
  <c r="CL114" i="81" s="1"/>
  <c r="CM114" i="81" s="1"/>
  <c r="CN114" i="81" s="1"/>
  <c r="CO114" i="81" s="1"/>
  <c r="CP114" i="81" s="1"/>
  <c r="CQ114" i="81" s="1"/>
  <c r="CR114" i="81" s="1"/>
  <c r="CS114" i="81" s="1"/>
  <c r="CT114" i="81" s="1"/>
  <c r="CU114" i="81" s="1"/>
  <c r="CV114" i="81" s="1"/>
  <c r="CW114" i="81" s="1"/>
  <c r="CX114" i="81" s="1"/>
  <c r="CY114" i="81" s="1"/>
  <c r="CZ114" i="81" s="1"/>
  <c r="DA114" i="81" s="1"/>
  <c r="DB114" i="81" s="1"/>
  <c r="DC114" i="81" s="1"/>
  <c r="DD114" i="81" s="1"/>
  <c r="DE114" i="81" s="1"/>
  <c r="DF114" i="81" s="1"/>
  <c r="DG114" i="81" s="1"/>
  <c r="DH114" i="81" s="1"/>
  <c r="DI114" i="81" s="1"/>
  <c r="DJ114" i="81" s="1"/>
  <c r="DK114" i="81" s="1"/>
  <c r="DL114" i="81" s="1"/>
  <c r="DM114" i="81" s="1"/>
  <c r="DN114" i="81" s="1"/>
  <c r="DO114" i="81" s="1"/>
  <c r="DP114" i="81" s="1"/>
  <c r="DQ114" i="81" s="1"/>
  <c r="DR114" i="81" s="1"/>
  <c r="DS114" i="81" s="1"/>
  <c r="DT114" i="81" s="1"/>
  <c r="DU114" i="81" s="1"/>
  <c r="DV114" i="81" s="1"/>
  <c r="DW114" i="81" s="1"/>
  <c r="DX114" i="81" s="1"/>
  <c r="DY114" i="81" s="1"/>
  <c r="DZ114" i="81" s="1"/>
  <c r="EA114" i="81" s="1"/>
  <c r="EB114" i="81" s="1"/>
  <c r="EC114" i="81" s="1"/>
  <c r="ED114" i="81" s="1"/>
  <c r="EE114" i="81" s="1"/>
  <c r="EF114" i="81" s="1"/>
  <c r="EG114" i="81" s="1"/>
  <c r="EH114" i="81" s="1"/>
  <c r="EI114" i="81" s="1"/>
  <c r="EJ114" i="81" s="1"/>
  <c r="EK114" i="81" s="1"/>
  <c r="EL114" i="81" s="1"/>
  <c r="EM114" i="81" s="1"/>
  <c r="EN114" i="81" s="1"/>
  <c r="EO114" i="81" s="1"/>
  <c r="EP114" i="81" s="1"/>
  <c r="EQ114" i="81" s="1"/>
  <c r="ER114" i="81" s="1"/>
  <c r="ES114" i="81" s="1"/>
  <c r="ET114" i="81" s="1"/>
  <c r="EU114" i="81" s="1"/>
  <c r="EV114" i="81" s="1"/>
  <c r="EW114" i="81" s="1"/>
  <c r="EX114" i="81" s="1"/>
  <c r="EY114" i="81" s="1"/>
  <c r="EZ114" i="81" s="1"/>
  <c r="FA114" i="81" s="1"/>
  <c r="FB114" i="81" s="1"/>
  <c r="FC114" i="81" s="1"/>
  <c r="FD114" i="81" s="1"/>
  <c r="FE114" i="81" s="1"/>
  <c r="FF114" i="81" s="1"/>
  <c r="FG114" i="81" s="1"/>
  <c r="FH114" i="81" s="1"/>
  <c r="FI114" i="81" s="1"/>
  <c r="FJ114" i="81" s="1"/>
  <c r="FK114" i="81" s="1"/>
  <c r="FL114" i="81" s="1"/>
  <c r="FM114" i="81" s="1"/>
  <c r="FN114" i="81" s="1"/>
  <c r="FO114" i="81" s="1"/>
  <c r="FP114" i="81" s="1"/>
  <c r="FQ114" i="81" s="1"/>
  <c r="FR114" i="81" s="1"/>
  <c r="FS114" i="81" s="1"/>
  <c r="FT114" i="81" s="1"/>
  <c r="FU114" i="81" s="1"/>
  <c r="FV114" i="81" s="1"/>
  <c r="FW114" i="81" s="1"/>
  <c r="FX114" i="81" s="1"/>
  <c r="FY114" i="81" s="1"/>
  <c r="FZ114" i="81" s="1"/>
  <c r="GA114" i="81" s="1"/>
  <c r="GB114" i="81" s="1"/>
  <c r="GC114" i="81" s="1"/>
  <c r="GD114" i="81" s="1"/>
  <c r="GE114" i="81" s="1"/>
  <c r="GF114" i="81" s="1"/>
  <c r="GG114" i="81" s="1"/>
  <c r="GH114" i="81" s="1"/>
  <c r="GI114" i="81" s="1"/>
  <c r="GJ114" i="81" s="1"/>
  <c r="GK114" i="81" s="1"/>
  <c r="GL114" i="81" s="1"/>
  <c r="GM114" i="81" s="1"/>
  <c r="GN114" i="81" s="1"/>
  <c r="GO114" i="81" s="1"/>
  <c r="GP114" i="81" s="1"/>
  <c r="GQ114" i="81" s="1"/>
  <c r="GR114" i="81" s="1"/>
  <c r="GS114" i="81" s="1"/>
  <c r="GT114" i="81" s="1"/>
  <c r="GU114" i="81" s="1"/>
  <c r="GV114" i="81" s="1"/>
  <c r="GW114" i="81" s="1"/>
  <c r="GX114" i="81" s="1"/>
  <c r="GY114" i="81" s="1"/>
  <c r="GZ114" i="81" s="1"/>
  <c r="HA114" i="81" s="1"/>
  <c r="HB114" i="81" s="1"/>
  <c r="HC114" i="81" s="1"/>
  <c r="HD114" i="81" s="1"/>
  <c r="HE114" i="81" s="1"/>
  <c r="HF114" i="81" s="1"/>
  <c r="HG114" i="81" s="1"/>
  <c r="HH114" i="81" s="1"/>
  <c r="HI114" i="81" s="1"/>
  <c r="S112" i="80"/>
  <c r="T112" i="80" s="1"/>
  <c r="U112" i="80" s="1"/>
  <c r="V112" i="80" s="1"/>
  <c r="W112" i="80" s="1"/>
  <c r="X112" i="80" s="1"/>
  <c r="Y112" i="80" s="1"/>
  <c r="Z112" i="80" s="1"/>
  <c r="AA112" i="80" s="1"/>
  <c r="AB112" i="80" s="1"/>
  <c r="AC112" i="80" s="1"/>
  <c r="AD112" i="80" s="1"/>
  <c r="AE112" i="80" s="1"/>
  <c r="AF112" i="80" s="1"/>
  <c r="AG112" i="80" s="1"/>
  <c r="AH112" i="80" s="1"/>
  <c r="AI112" i="80" s="1"/>
  <c r="AJ112" i="80" s="1"/>
  <c r="AK112" i="80" s="1"/>
  <c r="AL112" i="80" s="1"/>
  <c r="AM112" i="80" s="1"/>
  <c r="AN112" i="80" s="1"/>
  <c r="AO112" i="80" s="1"/>
  <c r="AP112" i="80" s="1"/>
  <c r="AQ112" i="80" s="1"/>
  <c r="AR112" i="80" s="1"/>
  <c r="AS112" i="80" s="1"/>
  <c r="AT112" i="80" s="1"/>
  <c r="AU112" i="80" s="1"/>
  <c r="AV112" i="80" s="1"/>
  <c r="AW112" i="80" s="1"/>
  <c r="AX112" i="80" s="1"/>
  <c r="AY112" i="80" s="1"/>
  <c r="AZ112" i="80" s="1"/>
  <c r="BA112" i="80" s="1"/>
  <c r="BB112" i="80" s="1"/>
  <c r="BC112" i="80" s="1"/>
  <c r="BD112" i="80" s="1"/>
  <c r="BE112" i="80" s="1"/>
  <c r="BF112" i="80" s="1"/>
  <c r="BG112" i="80" s="1"/>
  <c r="BH112" i="80" s="1"/>
  <c r="BI112" i="80" s="1"/>
  <c r="BJ112" i="80" s="1"/>
  <c r="BK112" i="80" s="1"/>
  <c r="BL112" i="80" s="1"/>
  <c r="BM112" i="80" s="1"/>
  <c r="BN112" i="80" s="1"/>
  <c r="BO112" i="80" s="1"/>
  <c r="BP112" i="80" s="1"/>
  <c r="BQ112" i="80" s="1"/>
  <c r="BR112" i="80" s="1"/>
  <c r="BS112" i="80" s="1"/>
  <c r="BT112" i="80" s="1"/>
  <c r="BU112" i="80" s="1"/>
  <c r="BV112" i="80" s="1"/>
  <c r="BW112" i="80" s="1"/>
  <c r="BX112" i="80" s="1"/>
  <c r="BY112" i="80" s="1"/>
  <c r="BZ112" i="80" s="1"/>
  <c r="CA112" i="80" s="1"/>
  <c r="CB112" i="80" s="1"/>
  <c r="CC112" i="80" s="1"/>
  <c r="CD112" i="80" s="1"/>
  <c r="CE112" i="80" s="1"/>
  <c r="CF112" i="80" s="1"/>
  <c r="CG112" i="80" s="1"/>
  <c r="CH112" i="80" s="1"/>
  <c r="CI112" i="80" s="1"/>
  <c r="CJ112" i="80" s="1"/>
  <c r="CK112" i="80" s="1"/>
  <c r="CL112" i="80" s="1"/>
  <c r="CM112" i="80" s="1"/>
  <c r="CN112" i="80" s="1"/>
  <c r="CO112" i="80" s="1"/>
  <c r="CP112" i="80" s="1"/>
  <c r="CQ112" i="80" s="1"/>
  <c r="CR112" i="80" s="1"/>
  <c r="CS112" i="80" s="1"/>
  <c r="CT112" i="80" s="1"/>
  <c r="CU112" i="80" s="1"/>
  <c r="CV112" i="80" s="1"/>
  <c r="CW112" i="80" s="1"/>
  <c r="CX112" i="80" s="1"/>
  <c r="CY112" i="80" s="1"/>
  <c r="CZ112" i="80" s="1"/>
  <c r="DA112" i="80" s="1"/>
  <c r="DB112" i="80" s="1"/>
  <c r="DC112" i="80" s="1"/>
  <c r="DD112" i="80" s="1"/>
  <c r="DE112" i="80" s="1"/>
  <c r="DF112" i="80" s="1"/>
  <c r="DG112" i="80" s="1"/>
  <c r="DH112" i="80" s="1"/>
  <c r="DI112" i="80" s="1"/>
  <c r="DJ112" i="80" s="1"/>
  <c r="DK112" i="80" s="1"/>
  <c r="DL112" i="80" s="1"/>
  <c r="DM112" i="80" s="1"/>
  <c r="DN112" i="80" s="1"/>
  <c r="DO112" i="80" s="1"/>
  <c r="DP112" i="80" s="1"/>
  <c r="DQ112" i="80" s="1"/>
  <c r="DR112" i="80" s="1"/>
  <c r="DS112" i="80" s="1"/>
  <c r="DT112" i="80" s="1"/>
  <c r="DU112" i="80" s="1"/>
  <c r="DV112" i="80" s="1"/>
  <c r="DW112" i="80" s="1"/>
  <c r="DX112" i="80" s="1"/>
  <c r="DY112" i="80" s="1"/>
  <c r="DZ112" i="80" s="1"/>
  <c r="EA112" i="80" s="1"/>
  <c r="EB112" i="80" s="1"/>
  <c r="EC112" i="80" s="1"/>
  <c r="ED112" i="80" s="1"/>
  <c r="EE112" i="80" s="1"/>
  <c r="EF112" i="80" s="1"/>
  <c r="EG112" i="80" s="1"/>
  <c r="EH112" i="80" s="1"/>
  <c r="EI112" i="80" s="1"/>
  <c r="EJ112" i="80" s="1"/>
  <c r="EK112" i="80" s="1"/>
  <c r="EL112" i="80" s="1"/>
  <c r="EM112" i="80" s="1"/>
  <c r="EN112" i="80" s="1"/>
  <c r="EO112" i="80" s="1"/>
  <c r="EP112" i="80" s="1"/>
  <c r="EQ112" i="80" s="1"/>
  <c r="ER112" i="80" s="1"/>
  <c r="ES112" i="80" s="1"/>
  <c r="ET112" i="80" s="1"/>
  <c r="EU112" i="80" s="1"/>
  <c r="EV112" i="80" s="1"/>
  <c r="EW112" i="80" s="1"/>
  <c r="EX112" i="80" s="1"/>
  <c r="EY112" i="80" s="1"/>
  <c r="EZ112" i="80" s="1"/>
  <c r="FA112" i="80" s="1"/>
  <c r="FB112" i="80" s="1"/>
  <c r="FC112" i="80" s="1"/>
  <c r="FD112" i="80" s="1"/>
  <c r="FE112" i="80" s="1"/>
  <c r="FF112" i="80" s="1"/>
  <c r="FG112" i="80" s="1"/>
  <c r="FH112" i="80" s="1"/>
  <c r="FI112" i="80" s="1"/>
  <c r="FJ112" i="80" s="1"/>
  <c r="FK112" i="80" s="1"/>
  <c r="FL112" i="80" s="1"/>
  <c r="FM112" i="80" s="1"/>
  <c r="FN112" i="80" s="1"/>
  <c r="FO112" i="80" s="1"/>
  <c r="FP112" i="80" s="1"/>
  <c r="FQ112" i="80" s="1"/>
  <c r="FR112" i="80" s="1"/>
  <c r="FS112" i="80" s="1"/>
  <c r="FT112" i="80" s="1"/>
  <c r="FU112" i="80" s="1"/>
  <c r="FV112" i="80" s="1"/>
  <c r="FW112" i="80" s="1"/>
  <c r="FX112" i="80" s="1"/>
  <c r="FY112" i="80" s="1"/>
  <c r="FZ112" i="80" s="1"/>
  <c r="GA112" i="80" s="1"/>
  <c r="GB112" i="80" s="1"/>
  <c r="GC112" i="80" s="1"/>
  <c r="GD112" i="80" s="1"/>
  <c r="GE112" i="80" s="1"/>
  <c r="GF112" i="80" s="1"/>
  <c r="GG112" i="80" s="1"/>
  <c r="GH112" i="80" s="1"/>
  <c r="GI112" i="80" s="1"/>
  <c r="GJ112" i="80" s="1"/>
  <c r="GK112" i="80" s="1"/>
  <c r="GL112" i="80" s="1"/>
  <c r="GM112" i="80" s="1"/>
  <c r="GN112" i="80" s="1"/>
  <c r="GO112" i="80" s="1"/>
  <c r="GP112" i="80" s="1"/>
  <c r="GQ112" i="80" s="1"/>
  <c r="GR112" i="80" s="1"/>
  <c r="GS112" i="80" s="1"/>
  <c r="GT112" i="80" s="1"/>
  <c r="GU112" i="80" s="1"/>
  <c r="GV112" i="80" s="1"/>
  <c r="GW112" i="80" s="1"/>
  <c r="GX112" i="80" s="1"/>
  <c r="GY112" i="80" s="1"/>
  <c r="GZ112" i="80" s="1"/>
  <c r="HA112" i="80" s="1"/>
  <c r="HB112" i="80" s="1"/>
  <c r="HC112" i="80" s="1"/>
  <c r="HD112" i="80" s="1"/>
  <c r="HE112" i="80" s="1"/>
  <c r="HF112" i="80" s="1"/>
  <c r="HG112" i="80" s="1"/>
  <c r="HH112" i="80" s="1"/>
  <c r="HI112" i="80" s="1"/>
  <c r="S108" i="80"/>
  <c r="T108" i="80" s="1"/>
  <c r="U108" i="80" s="1"/>
  <c r="V108" i="80" s="1"/>
  <c r="W108" i="80" s="1"/>
  <c r="X108" i="80" s="1"/>
  <c r="Y108" i="80" s="1"/>
  <c r="Z108" i="80" s="1"/>
  <c r="AA108" i="80" s="1"/>
  <c r="AB108" i="80" s="1"/>
  <c r="AC108" i="80" s="1"/>
  <c r="AD108" i="80" s="1"/>
  <c r="AE108" i="80" s="1"/>
  <c r="AF108" i="80" s="1"/>
  <c r="AG108" i="80" s="1"/>
  <c r="AH108" i="80" s="1"/>
  <c r="AI108" i="80" s="1"/>
  <c r="AJ108" i="80" s="1"/>
  <c r="AK108" i="80" s="1"/>
  <c r="AL108" i="80" s="1"/>
  <c r="AM108" i="80" s="1"/>
  <c r="AN108" i="80" s="1"/>
  <c r="AO108" i="80" s="1"/>
  <c r="AP108" i="80" s="1"/>
  <c r="AQ108" i="80" s="1"/>
  <c r="AR108" i="80" s="1"/>
  <c r="AS108" i="80" s="1"/>
  <c r="AT108" i="80" s="1"/>
  <c r="AU108" i="80" s="1"/>
  <c r="AV108" i="80" s="1"/>
  <c r="AW108" i="80" s="1"/>
  <c r="AX108" i="80" s="1"/>
  <c r="AY108" i="80" s="1"/>
  <c r="AZ108" i="80" s="1"/>
  <c r="BA108" i="80" s="1"/>
  <c r="BB108" i="80" s="1"/>
  <c r="BC108" i="80" s="1"/>
  <c r="BD108" i="80" s="1"/>
  <c r="BE108" i="80" s="1"/>
  <c r="BF108" i="80" s="1"/>
  <c r="BG108" i="80" s="1"/>
  <c r="BH108" i="80" s="1"/>
  <c r="BI108" i="80" s="1"/>
  <c r="BJ108" i="80" s="1"/>
  <c r="BK108" i="80" s="1"/>
  <c r="BL108" i="80" s="1"/>
  <c r="BM108" i="80" s="1"/>
  <c r="BN108" i="80" s="1"/>
  <c r="BO108" i="80" s="1"/>
  <c r="BP108" i="80" s="1"/>
  <c r="BQ108" i="80" s="1"/>
  <c r="BR108" i="80" s="1"/>
  <c r="BS108" i="80" s="1"/>
  <c r="BT108" i="80" s="1"/>
  <c r="BU108" i="80" s="1"/>
  <c r="BV108" i="80" s="1"/>
  <c r="BW108" i="80" s="1"/>
  <c r="BX108" i="80" s="1"/>
  <c r="BY108" i="80" s="1"/>
  <c r="BZ108" i="80" s="1"/>
  <c r="CA108" i="80" s="1"/>
  <c r="CB108" i="80" s="1"/>
  <c r="CC108" i="80" s="1"/>
  <c r="CD108" i="80" s="1"/>
  <c r="CE108" i="80" s="1"/>
  <c r="CF108" i="80" s="1"/>
  <c r="CG108" i="80" s="1"/>
  <c r="CH108" i="80" s="1"/>
  <c r="CI108" i="80" s="1"/>
  <c r="CJ108" i="80" s="1"/>
  <c r="CK108" i="80" s="1"/>
  <c r="CL108" i="80" s="1"/>
  <c r="CM108" i="80" s="1"/>
  <c r="CN108" i="80" s="1"/>
  <c r="CO108" i="80" s="1"/>
  <c r="CP108" i="80" s="1"/>
  <c r="CQ108" i="80" s="1"/>
  <c r="CR108" i="80" s="1"/>
  <c r="CS108" i="80" s="1"/>
  <c r="CT108" i="80" s="1"/>
  <c r="CU108" i="80" s="1"/>
  <c r="CV108" i="80" s="1"/>
  <c r="CW108" i="80" s="1"/>
  <c r="CX108" i="80" s="1"/>
  <c r="CY108" i="80" s="1"/>
  <c r="CZ108" i="80" s="1"/>
  <c r="DA108" i="80" s="1"/>
  <c r="DB108" i="80" s="1"/>
  <c r="DC108" i="80" s="1"/>
  <c r="DD108" i="80" s="1"/>
  <c r="DE108" i="80" s="1"/>
  <c r="DF108" i="80" s="1"/>
  <c r="DG108" i="80" s="1"/>
  <c r="DH108" i="80" s="1"/>
  <c r="DI108" i="80" s="1"/>
  <c r="DJ108" i="80" s="1"/>
  <c r="DK108" i="80" s="1"/>
  <c r="DL108" i="80" s="1"/>
  <c r="DM108" i="80" s="1"/>
  <c r="DN108" i="80" s="1"/>
  <c r="DO108" i="80" s="1"/>
  <c r="DP108" i="80" s="1"/>
  <c r="DQ108" i="80" s="1"/>
  <c r="DR108" i="80" s="1"/>
  <c r="DS108" i="80" s="1"/>
  <c r="DT108" i="80" s="1"/>
  <c r="DU108" i="80" s="1"/>
  <c r="DV108" i="80" s="1"/>
  <c r="DW108" i="80" s="1"/>
  <c r="DX108" i="80" s="1"/>
  <c r="DY108" i="80" s="1"/>
  <c r="DZ108" i="80" s="1"/>
  <c r="EA108" i="80" s="1"/>
  <c r="EB108" i="80" s="1"/>
  <c r="EC108" i="80" s="1"/>
  <c r="ED108" i="80" s="1"/>
  <c r="EE108" i="80" s="1"/>
  <c r="EF108" i="80" s="1"/>
  <c r="EG108" i="80" s="1"/>
  <c r="EH108" i="80" s="1"/>
  <c r="EI108" i="80" s="1"/>
  <c r="EJ108" i="80" s="1"/>
  <c r="EK108" i="80" s="1"/>
  <c r="EL108" i="80" s="1"/>
  <c r="EM108" i="80" s="1"/>
  <c r="EN108" i="80" s="1"/>
  <c r="EO108" i="80" s="1"/>
  <c r="EP108" i="80" s="1"/>
  <c r="EQ108" i="80" s="1"/>
  <c r="ER108" i="80" s="1"/>
  <c r="ES108" i="80" s="1"/>
  <c r="ET108" i="80" s="1"/>
  <c r="EU108" i="80" s="1"/>
  <c r="EV108" i="80" s="1"/>
  <c r="EW108" i="80" s="1"/>
  <c r="EX108" i="80" s="1"/>
  <c r="EY108" i="80" s="1"/>
  <c r="EZ108" i="80" s="1"/>
  <c r="FA108" i="80" s="1"/>
  <c r="FB108" i="80" s="1"/>
  <c r="FC108" i="80" s="1"/>
  <c r="FD108" i="80" s="1"/>
  <c r="FE108" i="80" s="1"/>
  <c r="FF108" i="80" s="1"/>
  <c r="FG108" i="80" s="1"/>
  <c r="FH108" i="80" s="1"/>
  <c r="FI108" i="80" s="1"/>
  <c r="FJ108" i="80" s="1"/>
  <c r="FK108" i="80" s="1"/>
  <c r="FL108" i="80" s="1"/>
  <c r="FM108" i="80" s="1"/>
  <c r="FN108" i="80" s="1"/>
  <c r="FO108" i="80" s="1"/>
  <c r="FP108" i="80" s="1"/>
  <c r="FQ108" i="80" s="1"/>
  <c r="FR108" i="80" s="1"/>
  <c r="FS108" i="80" s="1"/>
  <c r="FT108" i="80" s="1"/>
  <c r="FU108" i="80" s="1"/>
  <c r="FV108" i="80" s="1"/>
  <c r="FW108" i="80" s="1"/>
  <c r="FX108" i="80" s="1"/>
  <c r="FY108" i="80" s="1"/>
  <c r="FZ108" i="80" s="1"/>
  <c r="GA108" i="80" s="1"/>
  <c r="GB108" i="80" s="1"/>
  <c r="GC108" i="80" s="1"/>
  <c r="GD108" i="80" s="1"/>
  <c r="GE108" i="80" s="1"/>
  <c r="GF108" i="80" s="1"/>
  <c r="GG108" i="80" s="1"/>
  <c r="GH108" i="80" s="1"/>
  <c r="GI108" i="80" s="1"/>
  <c r="GJ108" i="80" s="1"/>
  <c r="GK108" i="80" s="1"/>
  <c r="GL108" i="80" s="1"/>
  <c r="GM108" i="80" s="1"/>
  <c r="GN108" i="80" s="1"/>
  <c r="GO108" i="80" s="1"/>
  <c r="GP108" i="80" s="1"/>
  <c r="GQ108" i="80" s="1"/>
  <c r="GR108" i="80" s="1"/>
  <c r="GS108" i="80" s="1"/>
  <c r="GT108" i="80" s="1"/>
  <c r="GU108" i="80" s="1"/>
  <c r="GV108" i="80" s="1"/>
  <c r="GW108" i="80" s="1"/>
  <c r="GX108" i="80" s="1"/>
  <c r="GY108" i="80" s="1"/>
  <c r="GZ108" i="80" s="1"/>
  <c r="HA108" i="80" s="1"/>
  <c r="HB108" i="80" s="1"/>
  <c r="HC108" i="80" s="1"/>
  <c r="HD108" i="80" s="1"/>
  <c r="HE108" i="80" s="1"/>
  <c r="HF108" i="80" s="1"/>
  <c r="HG108" i="80" s="1"/>
  <c r="HH108" i="80" s="1"/>
  <c r="HI108" i="80" s="1"/>
  <c r="S107" i="78"/>
  <c r="T107" i="78" s="1"/>
  <c r="U107" i="78" s="1"/>
  <c r="V107" i="78" s="1"/>
  <c r="W107" i="78" s="1"/>
  <c r="X107" i="78" s="1"/>
  <c r="Y107" i="78" s="1"/>
  <c r="Z107" i="78" s="1"/>
  <c r="AA107" i="78" s="1"/>
  <c r="AB107" i="78" s="1"/>
  <c r="AC107" i="78" s="1"/>
  <c r="AD107" i="78" s="1"/>
  <c r="AE107" i="78" s="1"/>
  <c r="AF107" i="78" s="1"/>
  <c r="AG107" i="78" s="1"/>
  <c r="AH107" i="78" s="1"/>
  <c r="AI107" i="78" s="1"/>
  <c r="AJ107" i="78" s="1"/>
  <c r="AK107" i="78" s="1"/>
  <c r="AL107" i="78" s="1"/>
  <c r="AM107" i="78" s="1"/>
  <c r="AN107" i="78" s="1"/>
  <c r="AO107" i="78" s="1"/>
  <c r="AP107" i="78" s="1"/>
  <c r="AQ107" i="78" s="1"/>
  <c r="AR107" i="78" s="1"/>
  <c r="AS107" i="78" s="1"/>
  <c r="AT107" i="78" s="1"/>
  <c r="AU107" i="78" s="1"/>
  <c r="AV107" i="78" s="1"/>
  <c r="AW107" i="78" s="1"/>
  <c r="AX107" i="78" s="1"/>
  <c r="AY107" i="78" s="1"/>
  <c r="AZ107" i="78" s="1"/>
  <c r="BA107" i="78" s="1"/>
  <c r="BB107" i="78" s="1"/>
  <c r="BC107" i="78" s="1"/>
  <c r="BD107" i="78" s="1"/>
  <c r="BE107" i="78" s="1"/>
  <c r="BF107" i="78" s="1"/>
  <c r="BG107" i="78" s="1"/>
  <c r="BH107" i="78" s="1"/>
  <c r="BI107" i="78" s="1"/>
  <c r="BJ107" i="78" s="1"/>
  <c r="BK107" i="78" s="1"/>
  <c r="BL107" i="78" s="1"/>
  <c r="BM107" i="78" s="1"/>
  <c r="BN107" i="78" s="1"/>
  <c r="BO107" i="78" s="1"/>
  <c r="BP107" i="78" s="1"/>
  <c r="BQ107" i="78" s="1"/>
  <c r="BR107" i="78" s="1"/>
  <c r="BS107" i="78" s="1"/>
  <c r="BT107" i="78" s="1"/>
  <c r="BU107" i="78" s="1"/>
  <c r="BV107" i="78" s="1"/>
  <c r="BW107" i="78" s="1"/>
  <c r="BX107" i="78" s="1"/>
  <c r="BY107" i="78" s="1"/>
  <c r="BZ107" i="78" s="1"/>
  <c r="CA107" i="78" s="1"/>
  <c r="CB107" i="78" s="1"/>
  <c r="CC107" i="78" s="1"/>
  <c r="CD107" i="78" s="1"/>
  <c r="CE107" i="78" s="1"/>
  <c r="CF107" i="78" s="1"/>
  <c r="CG107" i="78" s="1"/>
  <c r="CH107" i="78" s="1"/>
  <c r="CI107" i="78" s="1"/>
  <c r="CJ107" i="78" s="1"/>
  <c r="CK107" i="78" s="1"/>
  <c r="CL107" i="78" s="1"/>
  <c r="CM107" i="78" s="1"/>
  <c r="CN107" i="78" s="1"/>
  <c r="CO107" i="78" s="1"/>
  <c r="CP107" i="78" s="1"/>
  <c r="CQ107" i="78" s="1"/>
  <c r="CR107" i="78" s="1"/>
  <c r="CS107" i="78" s="1"/>
  <c r="CT107" i="78" s="1"/>
  <c r="CU107" i="78" s="1"/>
  <c r="CV107" i="78" s="1"/>
  <c r="CW107" i="78" s="1"/>
  <c r="CX107" i="78" s="1"/>
  <c r="CY107" i="78" s="1"/>
  <c r="CZ107" i="78" s="1"/>
  <c r="DA107" i="78" s="1"/>
  <c r="DB107" i="78" s="1"/>
  <c r="DC107" i="78" s="1"/>
  <c r="DD107" i="78" s="1"/>
  <c r="DE107" i="78" s="1"/>
  <c r="DF107" i="78" s="1"/>
  <c r="DG107" i="78" s="1"/>
  <c r="DH107" i="78" s="1"/>
  <c r="DI107" i="78" s="1"/>
  <c r="DJ107" i="78" s="1"/>
  <c r="DK107" i="78" s="1"/>
  <c r="DL107" i="78" s="1"/>
  <c r="DM107" i="78" s="1"/>
  <c r="DN107" i="78" s="1"/>
  <c r="DO107" i="78" s="1"/>
  <c r="DP107" i="78" s="1"/>
  <c r="DQ107" i="78" s="1"/>
  <c r="DR107" i="78" s="1"/>
  <c r="DS107" i="78" s="1"/>
  <c r="DT107" i="78" s="1"/>
  <c r="DU107" i="78" s="1"/>
  <c r="DV107" i="78" s="1"/>
  <c r="DW107" i="78" s="1"/>
  <c r="DX107" i="78" s="1"/>
  <c r="DY107" i="78" s="1"/>
  <c r="DZ107" i="78" s="1"/>
  <c r="EA107" i="78" s="1"/>
  <c r="EB107" i="78" s="1"/>
  <c r="EC107" i="78" s="1"/>
  <c r="ED107" i="78" s="1"/>
  <c r="EE107" i="78" s="1"/>
  <c r="EF107" i="78" s="1"/>
  <c r="EG107" i="78" s="1"/>
  <c r="EH107" i="78" s="1"/>
  <c r="EI107" i="78" s="1"/>
  <c r="EJ107" i="78" s="1"/>
  <c r="EK107" i="78" s="1"/>
  <c r="EL107" i="78" s="1"/>
  <c r="EM107" i="78" s="1"/>
  <c r="EN107" i="78" s="1"/>
  <c r="EO107" i="78" s="1"/>
  <c r="EP107" i="78" s="1"/>
  <c r="EQ107" i="78" s="1"/>
  <c r="ER107" i="78" s="1"/>
  <c r="ES107" i="78" s="1"/>
  <c r="ET107" i="78" s="1"/>
  <c r="EU107" i="78" s="1"/>
  <c r="EV107" i="78" s="1"/>
  <c r="EW107" i="78" s="1"/>
  <c r="EX107" i="78" s="1"/>
  <c r="EY107" i="78" s="1"/>
  <c r="EZ107" i="78" s="1"/>
  <c r="FA107" i="78" s="1"/>
  <c r="FB107" i="78" s="1"/>
  <c r="FC107" i="78" s="1"/>
  <c r="FD107" i="78" s="1"/>
  <c r="FE107" i="78" s="1"/>
  <c r="FF107" i="78" s="1"/>
  <c r="FG107" i="78" s="1"/>
  <c r="FH107" i="78" s="1"/>
  <c r="FI107" i="78" s="1"/>
  <c r="FJ107" i="78" s="1"/>
  <c r="FK107" i="78" s="1"/>
  <c r="FL107" i="78" s="1"/>
  <c r="FM107" i="78" s="1"/>
  <c r="FN107" i="78" s="1"/>
  <c r="FO107" i="78" s="1"/>
  <c r="FP107" i="78" s="1"/>
  <c r="FQ107" i="78" s="1"/>
  <c r="FR107" i="78" s="1"/>
  <c r="FS107" i="78" s="1"/>
  <c r="FT107" i="78" s="1"/>
  <c r="FU107" i="78" s="1"/>
  <c r="FV107" i="78" s="1"/>
  <c r="FW107" i="78" s="1"/>
  <c r="FX107" i="78" s="1"/>
  <c r="FY107" i="78" s="1"/>
  <c r="FZ107" i="78" s="1"/>
  <c r="GA107" i="78" s="1"/>
  <c r="GB107" i="78" s="1"/>
  <c r="GC107" i="78" s="1"/>
  <c r="GD107" i="78" s="1"/>
  <c r="GE107" i="78" s="1"/>
  <c r="GF107" i="78" s="1"/>
  <c r="GG107" i="78" s="1"/>
  <c r="GH107" i="78" s="1"/>
  <c r="GI107" i="78" s="1"/>
  <c r="GJ107" i="78" s="1"/>
  <c r="GK107" i="78" s="1"/>
  <c r="GL107" i="78" s="1"/>
  <c r="GM107" i="78" s="1"/>
  <c r="GN107" i="78" s="1"/>
  <c r="GO107" i="78" s="1"/>
  <c r="GP107" i="78" s="1"/>
  <c r="GQ107" i="78" s="1"/>
  <c r="GR107" i="78" s="1"/>
  <c r="GS107" i="78" s="1"/>
  <c r="GT107" i="78" s="1"/>
  <c r="GU107" i="78" s="1"/>
  <c r="GV107" i="78" s="1"/>
  <c r="GW107" i="78" s="1"/>
  <c r="GX107" i="78" s="1"/>
  <c r="GY107" i="78" s="1"/>
  <c r="GZ107" i="78" s="1"/>
  <c r="HA107" i="78" s="1"/>
  <c r="HB107" i="78" s="1"/>
  <c r="HC107" i="78" s="1"/>
  <c r="HD107" i="78" s="1"/>
  <c r="HE107" i="78" s="1"/>
  <c r="HF107" i="78" s="1"/>
  <c r="HG107" i="78" s="1"/>
  <c r="HH107" i="78" s="1"/>
  <c r="HI107" i="78" s="1"/>
  <c r="S105" i="80"/>
  <c r="T105" i="80" s="1"/>
  <c r="U105" i="80" s="1"/>
  <c r="V105" i="80" s="1"/>
  <c r="W105" i="80" s="1"/>
  <c r="X105" i="80" s="1"/>
  <c r="Y105" i="80" s="1"/>
  <c r="Z105" i="80" s="1"/>
  <c r="AA105" i="80" s="1"/>
  <c r="AB105" i="80" s="1"/>
  <c r="AC105" i="80" s="1"/>
  <c r="AD105" i="80" s="1"/>
  <c r="AE105" i="80" s="1"/>
  <c r="AF105" i="80" s="1"/>
  <c r="AG105" i="80" s="1"/>
  <c r="AH105" i="80" s="1"/>
  <c r="AI105" i="80" s="1"/>
  <c r="AJ105" i="80" s="1"/>
  <c r="AK105" i="80" s="1"/>
  <c r="AL105" i="80" s="1"/>
  <c r="AM105" i="80" s="1"/>
  <c r="AN105" i="80" s="1"/>
  <c r="AO105" i="80" s="1"/>
  <c r="AP105" i="80" s="1"/>
  <c r="AQ105" i="80" s="1"/>
  <c r="AR105" i="80" s="1"/>
  <c r="AS105" i="80" s="1"/>
  <c r="AT105" i="80" s="1"/>
  <c r="AU105" i="80" s="1"/>
  <c r="AV105" i="80" s="1"/>
  <c r="AW105" i="80" s="1"/>
  <c r="AX105" i="80" s="1"/>
  <c r="AY105" i="80" s="1"/>
  <c r="AZ105" i="80" s="1"/>
  <c r="BA105" i="80" s="1"/>
  <c r="BB105" i="80" s="1"/>
  <c r="BC105" i="80" s="1"/>
  <c r="BD105" i="80" s="1"/>
  <c r="BE105" i="80" s="1"/>
  <c r="BF105" i="80" s="1"/>
  <c r="BG105" i="80" s="1"/>
  <c r="BH105" i="80" s="1"/>
  <c r="BI105" i="80" s="1"/>
  <c r="BJ105" i="80" s="1"/>
  <c r="BK105" i="80" s="1"/>
  <c r="BL105" i="80" s="1"/>
  <c r="BM105" i="80" s="1"/>
  <c r="BN105" i="80" s="1"/>
  <c r="BO105" i="80" s="1"/>
  <c r="BP105" i="80" s="1"/>
  <c r="BQ105" i="80" s="1"/>
  <c r="BR105" i="80" s="1"/>
  <c r="BS105" i="80" s="1"/>
  <c r="BT105" i="80" s="1"/>
  <c r="BU105" i="80" s="1"/>
  <c r="BV105" i="80" s="1"/>
  <c r="BW105" i="80" s="1"/>
  <c r="BX105" i="80" s="1"/>
  <c r="BY105" i="80" s="1"/>
  <c r="BZ105" i="80" s="1"/>
  <c r="CA105" i="80" s="1"/>
  <c r="CB105" i="80" s="1"/>
  <c r="CC105" i="80" s="1"/>
  <c r="CD105" i="80" s="1"/>
  <c r="CE105" i="80" s="1"/>
  <c r="CF105" i="80" s="1"/>
  <c r="CG105" i="80" s="1"/>
  <c r="CH105" i="80" s="1"/>
  <c r="CI105" i="80" s="1"/>
  <c r="CJ105" i="80" s="1"/>
  <c r="CK105" i="80" s="1"/>
  <c r="CL105" i="80" s="1"/>
  <c r="CM105" i="80" s="1"/>
  <c r="CN105" i="80" s="1"/>
  <c r="CO105" i="80" s="1"/>
  <c r="CP105" i="80" s="1"/>
  <c r="CQ105" i="80" s="1"/>
  <c r="CR105" i="80" s="1"/>
  <c r="CS105" i="80" s="1"/>
  <c r="CT105" i="80" s="1"/>
  <c r="CU105" i="80" s="1"/>
  <c r="CV105" i="80" s="1"/>
  <c r="CW105" i="80" s="1"/>
  <c r="CX105" i="80" s="1"/>
  <c r="CY105" i="80" s="1"/>
  <c r="CZ105" i="80" s="1"/>
  <c r="DA105" i="80" s="1"/>
  <c r="DB105" i="80" s="1"/>
  <c r="DC105" i="80" s="1"/>
  <c r="DD105" i="80" s="1"/>
  <c r="DE105" i="80" s="1"/>
  <c r="DF105" i="80" s="1"/>
  <c r="DG105" i="80" s="1"/>
  <c r="DH105" i="80" s="1"/>
  <c r="DI105" i="80" s="1"/>
  <c r="DJ105" i="80" s="1"/>
  <c r="DK105" i="80" s="1"/>
  <c r="DL105" i="80" s="1"/>
  <c r="DM105" i="80" s="1"/>
  <c r="DN105" i="80" s="1"/>
  <c r="DO105" i="80" s="1"/>
  <c r="DP105" i="80" s="1"/>
  <c r="DQ105" i="80" s="1"/>
  <c r="DR105" i="80" s="1"/>
  <c r="DS105" i="80" s="1"/>
  <c r="DT105" i="80" s="1"/>
  <c r="DU105" i="80" s="1"/>
  <c r="DV105" i="80" s="1"/>
  <c r="DW105" i="80" s="1"/>
  <c r="DX105" i="80" s="1"/>
  <c r="DY105" i="80" s="1"/>
  <c r="DZ105" i="80" s="1"/>
  <c r="EA105" i="80" s="1"/>
  <c r="EB105" i="80" s="1"/>
  <c r="EC105" i="80" s="1"/>
  <c r="ED105" i="80" s="1"/>
  <c r="EE105" i="80" s="1"/>
  <c r="EF105" i="80" s="1"/>
  <c r="EG105" i="80" s="1"/>
  <c r="EH105" i="80" s="1"/>
  <c r="EI105" i="80" s="1"/>
  <c r="EJ105" i="80" s="1"/>
  <c r="EK105" i="80" s="1"/>
  <c r="EL105" i="80" s="1"/>
  <c r="EM105" i="80" s="1"/>
  <c r="EN105" i="80" s="1"/>
  <c r="EO105" i="80" s="1"/>
  <c r="EP105" i="80" s="1"/>
  <c r="EQ105" i="80" s="1"/>
  <c r="ER105" i="80" s="1"/>
  <c r="ES105" i="80" s="1"/>
  <c r="ET105" i="80" s="1"/>
  <c r="EU105" i="80" s="1"/>
  <c r="EV105" i="80" s="1"/>
  <c r="EW105" i="80" s="1"/>
  <c r="EX105" i="80" s="1"/>
  <c r="EY105" i="80" s="1"/>
  <c r="EZ105" i="80" s="1"/>
  <c r="FA105" i="80" s="1"/>
  <c r="FB105" i="80" s="1"/>
  <c r="FC105" i="80" s="1"/>
  <c r="FD105" i="80" s="1"/>
  <c r="FE105" i="80" s="1"/>
  <c r="FF105" i="80" s="1"/>
  <c r="FG105" i="80" s="1"/>
  <c r="FH105" i="80" s="1"/>
  <c r="FI105" i="80" s="1"/>
  <c r="FJ105" i="80" s="1"/>
  <c r="FK105" i="80" s="1"/>
  <c r="FL105" i="80" s="1"/>
  <c r="FM105" i="80" s="1"/>
  <c r="FN105" i="80" s="1"/>
  <c r="FO105" i="80" s="1"/>
  <c r="FP105" i="80" s="1"/>
  <c r="FQ105" i="80" s="1"/>
  <c r="FR105" i="80" s="1"/>
  <c r="FS105" i="80" s="1"/>
  <c r="FT105" i="80" s="1"/>
  <c r="FU105" i="80" s="1"/>
  <c r="FV105" i="80" s="1"/>
  <c r="FW105" i="80" s="1"/>
  <c r="FX105" i="80" s="1"/>
  <c r="FY105" i="80" s="1"/>
  <c r="FZ105" i="80" s="1"/>
  <c r="GA105" i="80" s="1"/>
  <c r="GB105" i="80" s="1"/>
  <c r="GC105" i="80" s="1"/>
  <c r="GD105" i="80" s="1"/>
  <c r="GE105" i="80" s="1"/>
  <c r="GF105" i="80" s="1"/>
  <c r="GG105" i="80" s="1"/>
  <c r="GH105" i="80" s="1"/>
  <c r="GI105" i="80" s="1"/>
  <c r="GJ105" i="80" s="1"/>
  <c r="GK105" i="80" s="1"/>
  <c r="GL105" i="80" s="1"/>
  <c r="GM105" i="80" s="1"/>
  <c r="GN105" i="80" s="1"/>
  <c r="GO105" i="80" s="1"/>
  <c r="GP105" i="80" s="1"/>
  <c r="GQ105" i="80" s="1"/>
  <c r="GR105" i="80" s="1"/>
  <c r="GS105" i="80" s="1"/>
  <c r="GT105" i="80" s="1"/>
  <c r="GU105" i="80" s="1"/>
  <c r="GV105" i="80" s="1"/>
  <c r="GW105" i="80" s="1"/>
  <c r="GX105" i="80" s="1"/>
  <c r="GY105" i="80" s="1"/>
  <c r="GZ105" i="80" s="1"/>
  <c r="HA105" i="80" s="1"/>
  <c r="HB105" i="80" s="1"/>
  <c r="HC105" i="80" s="1"/>
  <c r="HD105" i="80" s="1"/>
  <c r="HE105" i="80" s="1"/>
  <c r="HF105" i="80" s="1"/>
  <c r="HG105" i="80" s="1"/>
  <c r="HH105" i="80" s="1"/>
  <c r="HI105" i="80" s="1"/>
  <c r="S102" i="80"/>
  <c r="T102" i="80" s="1"/>
  <c r="U102" i="80" s="1"/>
  <c r="V102" i="80" s="1"/>
  <c r="W102" i="80" s="1"/>
  <c r="X102" i="80" s="1"/>
  <c r="Y102" i="80" s="1"/>
  <c r="Z102" i="80" s="1"/>
  <c r="AA102" i="80" s="1"/>
  <c r="AB102" i="80" s="1"/>
  <c r="AC102" i="80" s="1"/>
  <c r="AD102" i="80" s="1"/>
  <c r="AE102" i="80" s="1"/>
  <c r="AF102" i="80" s="1"/>
  <c r="AG102" i="80" s="1"/>
  <c r="AH102" i="80" s="1"/>
  <c r="AI102" i="80" s="1"/>
  <c r="AJ102" i="80" s="1"/>
  <c r="AK102" i="80" s="1"/>
  <c r="AL102" i="80" s="1"/>
  <c r="AM102" i="80" s="1"/>
  <c r="AN102" i="80" s="1"/>
  <c r="AO102" i="80" s="1"/>
  <c r="AP102" i="80" s="1"/>
  <c r="AQ102" i="80" s="1"/>
  <c r="AR102" i="80" s="1"/>
  <c r="AS102" i="80" s="1"/>
  <c r="AT102" i="80" s="1"/>
  <c r="AU102" i="80" s="1"/>
  <c r="AV102" i="80" s="1"/>
  <c r="AW102" i="80" s="1"/>
  <c r="AX102" i="80" s="1"/>
  <c r="AY102" i="80" s="1"/>
  <c r="AZ102" i="80" s="1"/>
  <c r="BA102" i="80" s="1"/>
  <c r="BB102" i="80" s="1"/>
  <c r="BC102" i="80" s="1"/>
  <c r="BD102" i="80" s="1"/>
  <c r="BE102" i="80" s="1"/>
  <c r="BF102" i="80" s="1"/>
  <c r="BG102" i="80" s="1"/>
  <c r="BH102" i="80" s="1"/>
  <c r="BI102" i="80" s="1"/>
  <c r="BJ102" i="80" s="1"/>
  <c r="BK102" i="80" s="1"/>
  <c r="BL102" i="80" s="1"/>
  <c r="BM102" i="80" s="1"/>
  <c r="BN102" i="80" s="1"/>
  <c r="BO102" i="80" s="1"/>
  <c r="BP102" i="80" s="1"/>
  <c r="BQ102" i="80" s="1"/>
  <c r="BR102" i="80" s="1"/>
  <c r="BS102" i="80" s="1"/>
  <c r="BT102" i="80" s="1"/>
  <c r="BU102" i="80" s="1"/>
  <c r="BV102" i="80" s="1"/>
  <c r="BW102" i="80" s="1"/>
  <c r="BX102" i="80" s="1"/>
  <c r="BY102" i="80" s="1"/>
  <c r="BZ102" i="80" s="1"/>
  <c r="CA102" i="80" s="1"/>
  <c r="CB102" i="80" s="1"/>
  <c r="CC102" i="80" s="1"/>
  <c r="CD102" i="80" s="1"/>
  <c r="CE102" i="80" s="1"/>
  <c r="CF102" i="80" s="1"/>
  <c r="CG102" i="80" s="1"/>
  <c r="CH102" i="80" s="1"/>
  <c r="CI102" i="80" s="1"/>
  <c r="CJ102" i="80" s="1"/>
  <c r="CK102" i="80" s="1"/>
  <c r="CL102" i="80" s="1"/>
  <c r="CM102" i="80" s="1"/>
  <c r="CN102" i="80" s="1"/>
  <c r="CO102" i="80" s="1"/>
  <c r="CP102" i="80" s="1"/>
  <c r="CQ102" i="80" s="1"/>
  <c r="CR102" i="80" s="1"/>
  <c r="CS102" i="80" s="1"/>
  <c r="CT102" i="80" s="1"/>
  <c r="CU102" i="80" s="1"/>
  <c r="CV102" i="80" s="1"/>
  <c r="CW102" i="80" s="1"/>
  <c r="CX102" i="80" s="1"/>
  <c r="CY102" i="80" s="1"/>
  <c r="CZ102" i="80" s="1"/>
  <c r="DA102" i="80" s="1"/>
  <c r="DB102" i="80" s="1"/>
  <c r="DC102" i="80" s="1"/>
  <c r="DD102" i="80" s="1"/>
  <c r="DE102" i="80" s="1"/>
  <c r="DF102" i="80" s="1"/>
  <c r="DG102" i="80" s="1"/>
  <c r="DH102" i="80" s="1"/>
  <c r="DI102" i="80" s="1"/>
  <c r="DJ102" i="80" s="1"/>
  <c r="DK102" i="80" s="1"/>
  <c r="DL102" i="80" s="1"/>
  <c r="DM102" i="80" s="1"/>
  <c r="DN102" i="80" s="1"/>
  <c r="DO102" i="80" s="1"/>
  <c r="DP102" i="80" s="1"/>
  <c r="DQ102" i="80" s="1"/>
  <c r="DR102" i="80" s="1"/>
  <c r="DS102" i="80" s="1"/>
  <c r="DT102" i="80" s="1"/>
  <c r="DU102" i="80" s="1"/>
  <c r="DV102" i="80" s="1"/>
  <c r="DW102" i="80" s="1"/>
  <c r="DX102" i="80" s="1"/>
  <c r="DY102" i="80" s="1"/>
  <c r="DZ102" i="80" s="1"/>
  <c r="EA102" i="80" s="1"/>
  <c r="EB102" i="80" s="1"/>
  <c r="EC102" i="80" s="1"/>
  <c r="ED102" i="80" s="1"/>
  <c r="EE102" i="80" s="1"/>
  <c r="EF102" i="80" s="1"/>
  <c r="EG102" i="80" s="1"/>
  <c r="EH102" i="80" s="1"/>
  <c r="EI102" i="80" s="1"/>
  <c r="EJ102" i="80" s="1"/>
  <c r="EK102" i="80" s="1"/>
  <c r="EL102" i="80" s="1"/>
  <c r="EM102" i="80" s="1"/>
  <c r="EN102" i="80" s="1"/>
  <c r="EO102" i="80" s="1"/>
  <c r="EP102" i="80" s="1"/>
  <c r="EQ102" i="80" s="1"/>
  <c r="ER102" i="80" s="1"/>
  <c r="ES102" i="80" s="1"/>
  <c r="ET102" i="80" s="1"/>
  <c r="EU102" i="80" s="1"/>
  <c r="EV102" i="80" s="1"/>
  <c r="EW102" i="80" s="1"/>
  <c r="EX102" i="80" s="1"/>
  <c r="EY102" i="80" s="1"/>
  <c r="EZ102" i="80" s="1"/>
  <c r="FA102" i="80" s="1"/>
  <c r="FB102" i="80" s="1"/>
  <c r="FC102" i="80" s="1"/>
  <c r="FD102" i="80" s="1"/>
  <c r="FE102" i="80" s="1"/>
  <c r="FF102" i="80" s="1"/>
  <c r="FG102" i="80" s="1"/>
  <c r="FH102" i="80" s="1"/>
  <c r="FI102" i="80" s="1"/>
  <c r="FJ102" i="80" s="1"/>
  <c r="FK102" i="80" s="1"/>
  <c r="FL102" i="80" s="1"/>
  <c r="FM102" i="80" s="1"/>
  <c r="FN102" i="80" s="1"/>
  <c r="FO102" i="80" s="1"/>
  <c r="FP102" i="80" s="1"/>
  <c r="FQ102" i="80" s="1"/>
  <c r="FR102" i="80" s="1"/>
  <c r="FS102" i="80" s="1"/>
  <c r="FT102" i="80" s="1"/>
  <c r="FU102" i="80" s="1"/>
  <c r="FV102" i="80" s="1"/>
  <c r="FW102" i="80" s="1"/>
  <c r="FX102" i="80" s="1"/>
  <c r="FY102" i="80" s="1"/>
  <c r="FZ102" i="80" s="1"/>
  <c r="GA102" i="80" s="1"/>
  <c r="GB102" i="80" s="1"/>
  <c r="GC102" i="80" s="1"/>
  <c r="GD102" i="80" s="1"/>
  <c r="GE102" i="80" s="1"/>
  <c r="GF102" i="80" s="1"/>
  <c r="GG102" i="80" s="1"/>
  <c r="GH102" i="80" s="1"/>
  <c r="GI102" i="80" s="1"/>
  <c r="GJ102" i="80" s="1"/>
  <c r="GK102" i="80" s="1"/>
  <c r="GL102" i="80" s="1"/>
  <c r="GM102" i="80" s="1"/>
  <c r="GN102" i="80" s="1"/>
  <c r="GO102" i="80" s="1"/>
  <c r="GP102" i="80" s="1"/>
  <c r="GQ102" i="80" s="1"/>
  <c r="GR102" i="80" s="1"/>
  <c r="GS102" i="80" s="1"/>
  <c r="GT102" i="80" s="1"/>
  <c r="GU102" i="80" s="1"/>
  <c r="GV102" i="80" s="1"/>
  <c r="GW102" i="80" s="1"/>
  <c r="GX102" i="80" s="1"/>
  <c r="GY102" i="80" s="1"/>
  <c r="GZ102" i="80" s="1"/>
  <c r="HA102" i="80" s="1"/>
  <c r="HB102" i="80" s="1"/>
  <c r="HC102" i="80" s="1"/>
  <c r="HD102" i="80" s="1"/>
  <c r="HE102" i="80" s="1"/>
  <c r="HF102" i="80" s="1"/>
  <c r="HG102" i="80" s="1"/>
  <c r="HH102" i="80" s="1"/>
  <c r="HI102" i="80" s="1"/>
  <c r="S116" i="81"/>
  <c r="T116" i="81" s="1"/>
  <c r="U116" i="81" s="1"/>
  <c r="V116" i="81" s="1"/>
  <c r="W116" i="81" s="1"/>
  <c r="X116" i="81" s="1"/>
  <c r="Y116" i="81" s="1"/>
  <c r="Z116" i="81" s="1"/>
  <c r="AA116" i="81" s="1"/>
  <c r="AB116" i="81" s="1"/>
  <c r="AC116" i="81" s="1"/>
  <c r="AD116" i="81" s="1"/>
  <c r="AE116" i="81" s="1"/>
  <c r="AF116" i="81" s="1"/>
  <c r="AG116" i="81" s="1"/>
  <c r="AH116" i="81" s="1"/>
  <c r="AI116" i="81" s="1"/>
  <c r="AJ116" i="81" s="1"/>
  <c r="AK116" i="81" s="1"/>
  <c r="AL116" i="81" s="1"/>
  <c r="AM116" i="81" s="1"/>
  <c r="AN116" i="81" s="1"/>
  <c r="AO116" i="81" s="1"/>
  <c r="AP116" i="81" s="1"/>
  <c r="AQ116" i="81" s="1"/>
  <c r="AR116" i="81" s="1"/>
  <c r="AS116" i="81" s="1"/>
  <c r="AT116" i="81" s="1"/>
  <c r="AU116" i="81" s="1"/>
  <c r="AV116" i="81" s="1"/>
  <c r="AW116" i="81" s="1"/>
  <c r="AX116" i="81" s="1"/>
  <c r="AY116" i="81" s="1"/>
  <c r="AZ116" i="81" s="1"/>
  <c r="BA116" i="81" s="1"/>
  <c r="BB116" i="81" s="1"/>
  <c r="BC116" i="81" s="1"/>
  <c r="BD116" i="81" s="1"/>
  <c r="BE116" i="81" s="1"/>
  <c r="BF116" i="81" s="1"/>
  <c r="BG116" i="81" s="1"/>
  <c r="BH116" i="81" s="1"/>
  <c r="BI116" i="81" s="1"/>
  <c r="BJ116" i="81" s="1"/>
  <c r="BK116" i="81" s="1"/>
  <c r="BL116" i="81" s="1"/>
  <c r="BM116" i="81" s="1"/>
  <c r="BN116" i="81" s="1"/>
  <c r="BO116" i="81" s="1"/>
  <c r="BP116" i="81" s="1"/>
  <c r="BQ116" i="81" s="1"/>
  <c r="BR116" i="81" s="1"/>
  <c r="BS116" i="81" s="1"/>
  <c r="BT116" i="81" s="1"/>
  <c r="BU116" i="81" s="1"/>
  <c r="BV116" i="81" s="1"/>
  <c r="BW116" i="81" s="1"/>
  <c r="BX116" i="81" s="1"/>
  <c r="BY116" i="81" s="1"/>
  <c r="BZ116" i="81" s="1"/>
  <c r="CA116" i="81" s="1"/>
  <c r="CB116" i="81" s="1"/>
  <c r="CC116" i="81" s="1"/>
  <c r="CD116" i="81" s="1"/>
  <c r="CE116" i="81" s="1"/>
  <c r="CF116" i="81" s="1"/>
  <c r="CG116" i="81" s="1"/>
  <c r="CH116" i="81" s="1"/>
  <c r="CI116" i="81" s="1"/>
  <c r="CJ116" i="81" s="1"/>
  <c r="CK116" i="81" s="1"/>
  <c r="CL116" i="81" s="1"/>
  <c r="CM116" i="81" s="1"/>
  <c r="CN116" i="81" s="1"/>
  <c r="CO116" i="81" s="1"/>
  <c r="CP116" i="81" s="1"/>
  <c r="CQ116" i="81" s="1"/>
  <c r="CR116" i="81" s="1"/>
  <c r="CS116" i="81" s="1"/>
  <c r="CT116" i="81" s="1"/>
  <c r="CU116" i="81" s="1"/>
  <c r="CV116" i="81" s="1"/>
  <c r="CW116" i="81" s="1"/>
  <c r="CX116" i="81" s="1"/>
  <c r="CY116" i="81" s="1"/>
  <c r="CZ116" i="81" s="1"/>
  <c r="DA116" i="81" s="1"/>
  <c r="DB116" i="81" s="1"/>
  <c r="DC116" i="81" s="1"/>
  <c r="DD116" i="81" s="1"/>
  <c r="DE116" i="81" s="1"/>
  <c r="DF116" i="81" s="1"/>
  <c r="DG116" i="81" s="1"/>
  <c r="DH116" i="81" s="1"/>
  <c r="DI116" i="81" s="1"/>
  <c r="DJ116" i="81" s="1"/>
  <c r="DK116" i="81" s="1"/>
  <c r="DL116" i="81" s="1"/>
  <c r="DM116" i="81" s="1"/>
  <c r="DN116" i="81" s="1"/>
  <c r="DO116" i="81" s="1"/>
  <c r="DP116" i="81" s="1"/>
  <c r="DQ116" i="81" s="1"/>
  <c r="DR116" i="81" s="1"/>
  <c r="DS116" i="81" s="1"/>
  <c r="DT116" i="81" s="1"/>
  <c r="DU116" i="81" s="1"/>
  <c r="DV116" i="81" s="1"/>
  <c r="DW116" i="81" s="1"/>
  <c r="DX116" i="81" s="1"/>
  <c r="DY116" i="81" s="1"/>
  <c r="DZ116" i="81" s="1"/>
  <c r="EA116" i="81" s="1"/>
  <c r="EB116" i="81" s="1"/>
  <c r="EC116" i="81" s="1"/>
  <c r="ED116" i="81" s="1"/>
  <c r="EE116" i="81" s="1"/>
  <c r="EF116" i="81" s="1"/>
  <c r="EG116" i="81" s="1"/>
  <c r="EH116" i="81" s="1"/>
  <c r="EI116" i="81" s="1"/>
  <c r="EJ116" i="81" s="1"/>
  <c r="EK116" i="81" s="1"/>
  <c r="EL116" i="81" s="1"/>
  <c r="EM116" i="81" s="1"/>
  <c r="EN116" i="81" s="1"/>
  <c r="EO116" i="81" s="1"/>
  <c r="EP116" i="81" s="1"/>
  <c r="EQ116" i="81" s="1"/>
  <c r="ER116" i="81" s="1"/>
  <c r="ES116" i="81" s="1"/>
  <c r="ET116" i="81" s="1"/>
  <c r="EU116" i="81" s="1"/>
  <c r="EV116" i="81" s="1"/>
  <c r="EW116" i="81" s="1"/>
  <c r="EX116" i="81" s="1"/>
  <c r="EY116" i="81" s="1"/>
  <c r="EZ116" i="81" s="1"/>
  <c r="FA116" i="81" s="1"/>
  <c r="FB116" i="81" s="1"/>
  <c r="FC116" i="81" s="1"/>
  <c r="FD116" i="81" s="1"/>
  <c r="FE116" i="81" s="1"/>
  <c r="FF116" i="81" s="1"/>
  <c r="FG116" i="81" s="1"/>
  <c r="FH116" i="81" s="1"/>
  <c r="FI116" i="81" s="1"/>
  <c r="FJ116" i="81" s="1"/>
  <c r="FK116" i="81" s="1"/>
  <c r="FL116" i="81" s="1"/>
  <c r="FM116" i="81" s="1"/>
  <c r="FN116" i="81" s="1"/>
  <c r="FO116" i="81" s="1"/>
  <c r="FP116" i="81" s="1"/>
  <c r="FQ116" i="81" s="1"/>
  <c r="FR116" i="81" s="1"/>
  <c r="FS116" i="81" s="1"/>
  <c r="FT116" i="81" s="1"/>
  <c r="FU116" i="81" s="1"/>
  <c r="FV116" i="81" s="1"/>
  <c r="FW116" i="81" s="1"/>
  <c r="FX116" i="81" s="1"/>
  <c r="FY116" i="81" s="1"/>
  <c r="FZ116" i="81" s="1"/>
  <c r="GA116" i="81" s="1"/>
  <c r="GB116" i="81" s="1"/>
  <c r="GC116" i="81" s="1"/>
  <c r="GD116" i="81" s="1"/>
  <c r="GE116" i="81" s="1"/>
  <c r="GF116" i="81" s="1"/>
  <c r="GG116" i="81" s="1"/>
  <c r="GH116" i="81" s="1"/>
  <c r="GI116" i="81" s="1"/>
  <c r="GJ116" i="81" s="1"/>
  <c r="GK116" i="81" s="1"/>
  <c r="GL116" i="81" s="1"/>
  <c r="GM116" i="81" s="1"/>
  <c r="GN116" i="81" s="1"/>
  <c r="GO116" i="81" s="1"/>
  <c r="GP116" i="81" s="1"/>
  <c r="GQ116" i="81" s="1"/>
  <c r="GR116" i="81" s="1"/>
  <c r="GS116" i="81" s="1"/>
  <c r="GT116" i="81" s="1"/>
  <c r="GU116" i="81" s="1"/>
  <c r="GV116" i="81" s="1"/>
  <c r="GW116" i="81" s="1"/>
  <c r="GX116" i="81" s="1"/>
  <c r="GY116" i="81" s="1"/>
  <c r="GZ116" i="81" s="1"/>
  <c r="HA116" i="81" s="1"/>
  <c r="HB116" i="81" s="1"/>
  <c r="HC116" i="81" s="1"/>
  <c r="HD116" i="81" s="1"/>
  <c r="HE116" i="81" s="1"/>
  <c r="HF116" i="81" s="1"/>
  <c r="HG116" i="81" s="1"/>
  <c r="HH116" i="81" s="1"/>
  <c r="HI116" i="81" s="1"/>
  <c r="S109" i="81"/>
  <c r="T109" i="81" s="1"/>
  <c r="U109" i="81" s="1"/>
  <c r="V109" i="81" s="1"/>
  <c r="W109" i="81" s="1"/>
  <c r="X109" i="81" s="1"/>
  <c r="Y109" i="81" s="1"/>
  <c r="Z109" i="81" s="1"/>
  <c r="AA109" i="81" s="1"/>
  <c r="AB109" i="81" s="1"/>
  <c r="AC109" i="81" s="1"/>
  <c r="AD109" i="81" s="1"/>
  <c r="AE109" i="81" s="1"/>
  <c r="AF109" i="81" s="1"/>
  <c r="AG109" i="81" s="1"/>
  <c r="AH109" i="81" s="1"/>
  <c r="AI109" i="81" s="1"/>
  <c r="AJ109" i="81" s="1"/>
  <c r="AK109" i="81" s="1"/>
  <c r="AL109" i="81" s="1"/>
  <c r="AM109" i="81" s="1"/>
  <c r="AN109" i="81" s="1"/>
  <c r="AO109" i="81" s="1"/>
  <c r="AP109" i="81" s="1"/>
  <c r="AQ109" i="81" s="1"/>
  <c r="AR109" i="81" s="1"/>
  <c r="AS109" i="81" s="1"/>
  <c r="AT109" i="81" s="1"/>
  <c r="AU109" i="81" s="1"/>
  <c r="AV109" i="81" s="1"/>
  <c r="AW109" i="81" s="1"/>
  <c r="AX109" i="81" s="1"/>
  <c r="AY109" i="81" s="1"/>
  <c r="AZ109" i="81" s="1"/>
  <c r="BA109" i="81" s="1"/>
  <c r="BB109" i="81" s="1"/>
  <c r="BC109" i="81" s="1"/>
  <c r="BD109" i="81" s="1"/>
  <c r="BE109" i="81" s="1"/>
  <c r="BF109" i="81" s="1"/>
  <c r="BG109" i="81" s="1"/>
  <c r="BH109" i="81" s="1"/>
  <c r="BI109" i="81" s="1"/>
  <c r="BJ109" i="81" s="1"/>
  <c r="BK109" i="81" s="1"/>
  <c r="BL109" i="81" s="1"/>
  <c r="BM109" i="81" s="1"/>
  <c r="BN109" i="81" s="1"/>
  <c r="BO109" i="81" s="1"/>
  <c r="BP109" i="81" s="1"/>
  <c r="BQ109" i="81" s="1"/>
  <c r="BR109" i="81" s="1"/>
  <c r="BS109" i="81" s="1"/>
  <c r="BT109" i="81" s="1"/>
  <c r="BU109" i="81" s="1"/>
  <c r="BV109" i="81" s="1"/>
  <c r="BW109" i="81" s="1"/>
  <c r="BX109" i="81" s="1"/>
  <c r="BY109" i="81" s="1"/>
  <c r="BZ109" i="81" s="1"/>
  <c r="CA109" i="81" s="1"/>
  <c r="CB109" i="81" s="1"/>
  <c r="CC109" i="81" s="1"/>
  <c r="CD109" i="81" s="1"/>
  <c r="CE109" i="81" s="1"/>
  <c r="CF109" i="81" s="1"/>
  <c r="CG109" i="81" s="1"/>
  <c r="CH109" i="81" s="1"/>
  <c r="CI109" i="81" s="1"/>
  <c r="CJ109" i="81" s="1"/>
  <c r="CK109" i="81" s="1"/>
  <c r="CL109" i="81" s="1"/>
  <c r="CM109" i="81" s="1"/>
  <c r="CN109" i="81" s="1"/>
  <c r="CO109" i="81" s="1"/>
  <c r="CP109" i="81" s="1"/>
  <c r="CQ109" i="81" s="1"/>
  <c r="CR109" i="81" s="1"/>
  <c r="CS109" i="81" s="1"/>
  <c r="CT109" i="81" s="1"/>
  <c r="CU109" i="81" s="1"/>
  <c r="CV109" i="81" s="1"/>
  <c r="CW109" i="81" s="1"/>
  <c r="CX109" i="81" s="1"/>
  <c r="CY109" i="81" s="1"/>
  <c r="CZ109" i="81" s="1"/>
  <c r="DA109" i="81" s="1"/>
  <c r="DB109" i="81" s="1"/>
  <c r="DC109" i="81" s="1"/>
  <c r="DD109" i="81" s="1"/>
  <c r="DE109" i="81" s="1"/>
  <c r="DF109" i="81" s="1"/>
  <c r="DG109" i="81" s="1"/>
  <c r="DH109" i="81" s="1"/>
  <c r="DI109" i="81" s="1"/>
  <c r="DJ109" i="81" s="1"/>
  <c r="DK109" i="81" s="1"/>
  <c r="DL109" i="81" s="1"/>
  <c r="DM109" i="81" s="1"/>
  <c r="DN109" i="81" s="1"/>
  <c r="DO109" i="81" s="1"/>
  <c r="DP109" i="81" s="1"/>
  <c r="DQ109" i="81" s="1"/>
  <c r="DR109" i="81" s="1"/>
  <c r="DS109" i="81" s="1"/>
  <c r="DT109" i="81" s="1"/>
  <c r="DU109" i="81" s="1"/>
  <c r="DV109" i="81" s="1"/>
  <c r="DW109" i="81" s="1"/>
  <c r="DX109" i="81" s="1"/>
  <c r="DY109" i="81" s="1"/>
  <c r="DZ109" i="81" s="1"/>
  <c r="EA109" i="81" s="1"/>
  <c r="EB109" i="81" s="1"/>
  <c r="EC109" i="81" s="1"/>
  <c r="ED109" i="81" s="1"/>
  <c r="EE109" i="81" s="1"/>
  <c r="EF109" i="81" s="1"/>
  <c r="EG109" i="81" s="1"/>
  <c r="EH109" i="81" s="1"/>
  <c r="EI109" i="81" s="1"/>
  <c r="EJ109" i="81" s="1"/>
  <c r="EK109" i="81" s="1"/>
  <c r="EL109" i="81" s="1"/>
  <c r="EM109" i="81" s="1"/>
  <c r="EN109" i="81" s="1"/>
  <c r="EO109" i="81" s="1"/>
  <c r="EP109" i="81" s="1"/>
  <c r="EQ109" i="81" s="1"/>
  <c r="ER109" i="81" s="1"/>
  <c r="ES109" i="81" s="1"/>
  <c r="ET109" i="81" s="1"/>
  <c r="EU109" i="81" s="1"/>
  <c r="EV109" i="81" s="1"/>
  <c r="EW109" i="81" s="1"/>
  <c r="EX109" i="81" s="1"/>
  <c r="EY109" i="81" s="1"/>
  <c r="EZ109" i="81" s="1"/>
  <c r="FA109" i="81" s="1"/>
  <c r="FB109" i="81" s="1"/>
  <c r="FC109" i="81" s="1"/>
  <c r="FD109" i="81" s="1"/>
  <c r="FE109" i="81" s="1"/>
  <c r="FF109" i="81" s="1"/>
  <c r="FG109" i="81" s="1"/>
  <c r="FH109" i="81" s="1"/>
  <c r="FI109" i="81" s="1"/>
  <c r="FJ109" i="81" s="1"/>
  <c r="FK109" i="81" s="1"/>
  <c r="FL109" i="81" s="1"/>
  <c r="FM109" i="81" s="1"/>
  <c r="FN109" i="81" s="1"/>
  <c r="FO109" i="81" s="1"/>
  <c r="FP109" i="81" s="1"/>
  <c r="FQ109" i="81" s="1"/>
  <c r="FR109" i="81" s="1"/>
  <c r="FS109" i="81" s="1"/>
  <c r="FT109" i="81" s="1"/>
  <c r="FU109" i="81" s="1"/>
  <c r="FV109" i="81" s="1"/>
  <c r="FW109" i="81" s="1"/>
  <c r="FX109" i="81" s="1"/>
  <c r="FY109" i="81" s="1"/>
  <c r="FZ109" i="81" s="1"/>
  <c r="GA109" i="81" s="1"/>
  <c r="GB109" i="81" s="1"/>
  <c r="GC109" i="81" s="1"/>
  <c r="GD109" i="81" s="1"/>
  <c r="GE109" i="81" s="1"/>
  <c r="GF109" i="81" s="1"/>
  <c r="GG109" i="81" s="1"/>
  <c r="GH109" i="81" s="1"/>
  <c r="GI109" i="81" s="1"/>
  <c r="GJ109" i="81" s="1"/>
  <c r="GK109" i="81" s="1"/>
  <c r="GL109" i="81" s="1"/>
  <c r="GM109" i="81" s="1"/>
  <c r="GN109" i="81" s="1"/>
  <c r="GO109" i="81" s="1"/>
  <c r="GP109" i="81" s="1"/>
  <c r="GQ109" i="81" s="1"/>
  <c r="GR109" i="81" s="1"/>
  <c r="GS109" i="81" s="1"/>
  <c r="GT109" i="81" s="1"/>
  <c r="GU109" i="81" s="1"/>
  <c r="GV109" i="81" s="1"/>
  <c r="GW109" i="81" s="1"/>
  <c r="GX109" i="81" s="1"/>
  <c r="GY109" i="81" s="1"/>
  <c r="GZ109" i="81" s="1"/>
  <c r="HA109" i="81" s="1"/>
  <c r="HB109" i="81" s="1"/>
  <c r="HC109" i="81" s="1"/>
  <c r="HD109" i="81" s="1"/>
  <c r="HE109" i="81" s="1"/>
  <c r="HF109" i="81" s="1"/>
  <c r="HG109" i="81" s="1"/>
  <c r="HH109" i="81" s="1"/>
  <c r="HI109" i="81" s="1"/>
  <c r="S114" i="78"/>
  <c r="T114" i="78" s="1"/>
  <c r="U114" i="78" s="1"/>
  <c r="V114" i="78" s="1"/>
  <c r="W114" i="78" s="1"/>
  <c r="X114" i="78" s="1"/>
  <c r="Y114" i="78" s="1"/>
  <c r="Z114" i="78" s="1"/>
  <c r="AA114" i="78" s="1"/>
  <c r="AB114" i="78" s="1"/>
  <c r="AC114" i="78" s="1"/>
  <c r="AD114" i="78" s="1"/>
  <c r="AE114" i="78" s="1"/>
  <c r="AF114" i="78" s="1"/>
  <c r="AG114" i="78" s="1"/>
  <c r="AH114" i="78" s="1"/>
  <c r="AI114" i="78" s="1"/>
  <c r="AJ114" i="78" s="1"/>
  <c r="AK114" i="78" s="1"/>
  <c r="AL114" i="78" s="1"/>
  <c r="AM114" i="78" s="1"/>
  <c r="AN114" i="78" s="1"/>
  <c r="AO114" i="78" s="1"/>
  <c r="AP114" i="78" s="1"/>
  <c r="AQ114" i="78" s="1"/>
  <c r="AR114" i="78" s="1"/>
  <c r="AS114" i="78" s="1"/>
  <c r="AT114" i="78" s="1"/>
  <c r="AU114" i="78" s="1"/>
  <c r="AV114" i="78" s="1"/>
  <c r="AW114" i="78" s="1"/>
  <c r="AX114" i="78" s="1"/>
  <c r="AY114" i="78" s="1"/>
  <c r="AZ114" i="78" s="1"/>
  <c r="BA114" i="78" s="1"/>
  <c r="BB114" i="78" s="1"/>
  <c r="BC114" i="78" s="1"/>
  <c r="BD114" i="78" s="1"/>
  <c r="BE114" i="78" s="1"/>
  <c r="BF114" i="78" s="1"/>
  <c r="BG114" i="78" s="1"/>
  <c r="BH114" i="78" s="1"/>
  <c r="BI114" i="78" s="1"/>
  <c r="BJ114" i="78" s="1"/>
  <c r="BK114" i="78" s="1"/>
  <c r="BL114" i="78" s="1"/>
  <c r="BM114" i="78" s="1"/>
  <c r="BN114" i="78" s="1"/>
  <c r="BO114" i="78" s="1"/>
  <c r="BP114" i="78" s="1"/>
  <c r="BQ114" i="78" s="1"/>
  <c r="BR114" i="78" s="1"/>
  <c r="BS114" i="78" s="1"/>
  <c r="BT114" i="78" s="1"/>
  <c r="BU114" i="78" s="1"/>
  <c r="BV114" i="78" s="1"/>
  <c r="BW114" i="78" s="1"/>
  <c r="BX114" i="78" s="1"/>
  <c r="BY114" i="78" s="1"/>
  <c r="BZ114" i="78" s="1"/>
  <c r="CA114" i="78" s="1"/>
  <c r="CB114" i="78" s="1"/>
  <c r="CC114" i="78" s="1"/>
  <c r="CD114" i="78" s="1"/>
  <c r="CE114" i="78" s="1"/>
  <c r="CF114" i="78" s="1"/>
  <c r="CG114" i="78" s="1"/>
  <c r="CH114" i="78" s="1"/>
  <c r="CI114" i="78" s="1"/>
  <c r="CJ114" i="78" s="1"/>
  <c r="CK114" i="78" s="1"/>
  <c r="CL114" i="78" s="1"/>
  <c r="CM114" i="78" s="1"/>
  <c r="CN114" i="78" s="1"/>
  <c r="CO114" i="78" s="1"/>
  <c r="CP114" i="78" s="1"/>
  <c r="CQ114" i="78" s="1"/>
  <c r="CR114" i="78" s="1"/>
  <c r="CS114" i="78" s="1"/>
  <c r="CT114" i="78" s="1"/>
  <c r="CU114" i="78" s="1"/>
  <c r="CV114" i="78" s="1"/>
  <c r="CW114" i="78" s="1"/>
  <c r="CX114" i="78" s="1"/>
  <c r="CY114" i="78" s="1"/>
  <c r="CZ114" i="78" s="1"/>
  <c r="DA114" i="78" s="1"/>
  <c r="DB114" i="78" s="1"/>
  <c r="DC114" i="78" s="1"/>
  <c r="DD114" i="78" s="1"/>
  <c r="DE114" i="78" s="1"/>
  <c r="DF114" i="78" s="1"/>
  <c r="DG114" i="78" s="1"/>
  <c r="DH114" i="78" s="1"/>
  <c r="DI114" i="78" s="1"/>
  <c r="DJ114" i="78" s="1"/>
  <c r="DK114" i="78" s="1"/>
  <c r="DL114" i="78" s="1"/>
  <c r="DM114" i="78" s="1"/>
  <c r="DN114" i="78" s="1"/>
  <c r="DO114" i="78" s="1"/>
  <c r="DP114" i="78" s="1"/>
  <c r="DQ114" i="78" s="1"/>
  <c r="DR114" i="78" s="1"/>
  <c r="DS114" i="78" s="1"/>
  <c r="DT114" i="78" s="1"/>
  <c r="DU114" i="78" s="1"/>
  <c r="DV114" i="78" s="1"/>
  <c r="DW114" i="78" s="1"/>
  <c r="DX114" i="78" s="1"/>
  <c r="DY114" i="78" s="1"/>
  <c r="DZ114" i="78" s="1"/>
  <c r="EA114" i="78" s="1"/>
  <c r="EB114" i="78" s="1"/>
  <c r="EC114" i="78" s="1"/>
  <c r="ED114" i="78" s="1"/>
  <c r="EE114" i="78" s="1"/>
  <c r="EF114" i="78" s="1"/>
  <c r="EG114" i="78" s="1"/>
  <c r="EH114" i="78" s="1"/>
  <c r="EI114" i="78" s="1"/>
  <c r="EJ114" i="78" s="1"/>
  <c r="EK114" i="78" s="1"/>
  <c r="EL114" i="78" s="1"/>
  <c r="EM114" i="78" s="1"/>
  <c r="EN114" i="78" s="1"/>
  <c r="EO114" i="78" s="1"/>
  <c r="EP114" i="78" s="1"/>
  <c r="EQ114" i="78" s="1"/>
  <c r="ER114" i="78" s="1"/>
  <c r="ES114" i="78" s="1"/>
  <c r="ET114" i="78" s="1"/>
  <c r="EU114" i="78" s="1"/>
  <c r="EV114" i="78" s="1"/>
  <c r="EW114" i="78" s="1"/>
  <c r="EX114" i="78" s="1"/>
  <c r="EY114" i="78" s="1"/>
  <c r="EZ114" i="78" s="1"/>
  <c r="FA114" i="78" s="1"/>
  <c r="FB114" i="78" s="1"/>
  <c r="FC114" i="78" s="1"/>
  <c r="FD114" i="78" s="1"/>
  <c r="FE114" i="78" s="1"/>
  <c r="FF114" i="78" s="1"/>
  <c r="FG114" i="78" s="1"/>
  <c r="FH114" i="78" s="1"/>
  <c r="FI114" i="78" s="1"/>
  <c r="FJ114" i="78" s="1"/>
  <c r="FK114" i="78" s="1"/>
  <c r="FL114" i="78" s="1"/>
  <c r="FM114" i="78" s="1"/>
  <c r="FN114" i="78" s="1"/>
  <c r="FO114" i="78" s="1"/>
  <c r="FP114" i="78" s="1"/>
  <c r="FQ114" i="78" s="1"/>
  <c r="FR114" i="78" s="1"/>
  <c r="FS114" i="78" s="1"/>
  <c r="FT114" i="78" s="1"/>
  <c r="FU114" i="78" s="1"/>
  <c r="FV114" i="78" s="1"/>
  <c r="FW114" i="78" s="1"/>
  <c r="FX114" i="78" s="1"/>
  <c r="FY114" i="78" s="1"/>
  <c r="FZ114" i="78" s="1"/>
  <c r="GA114" i="78" s="1"/>
  <c r="GB114" i="78" s="1"/>
  <c r="GC114" i="78" s="1"/>
  <c r="GD114" i="78" s="1"/>
  <c r="GE114" i="78" s="1"/>
  <c r="GF114" i="78" s="1"/>
  <c r="GG114" i="78" s="1"/>
  <c r="GH114" i="78" s="1"/>
  <c r="GI114" i="78" s="1"/>
  <c r="GJ114" i="78" s="1"/>
  <c r="GK114" i="78" s="1"/>
  <c r="GL114" i="78" s="1"/>
  <c r="GM114" i="78" s="1"/>
  <c r="GN114" i="78" s="1"/>
  <c r="GO114" i="78" s="1"/>
  <c r="GP114" i="78" s="1"/>
  <c r="GQ114" i="78" s="1"/>
  <c r="GR114" i="78" s="1"/>
  <c r="GS114" i="78" s="1"/>
  <c r="GT114" i="78" s="1"/>
  <c r="GU114" i="78" s="1"/>
  <c r="GV114" i="78" s="1"/>
  <c r="GW114" i="78" s="1"/>
  <c r="GX114" i="78" s="1"/>
  <c r="GY114" i="78" s="1"/>
  <c r="GZ114" i="78" s="1"/>
  <c r="HA114" i="78" s="1"/>
  <c r="HB114" i="78" s="1"/>
  <c r="HC114" i="78" s="1"/>
  <c r="HD114" i="78" s="1"/>
  <c r="HE114" i="78" s="1"/>
  <c r="HF114" i="78" s="1"/>
  <c r="HG114" i="78" s="1"/>
  <c r="HH114" i="78" s="1"/>
  <c r="HI114" i="78" s="1"/>
  <c r="S112" i="81"/>
  <c r="T112" i="81" s="1"/>
  <c r="U112" i="81" s="1"/>
  <c r="V112" i="81" s="1"/>
  <c r="W112" i="81" s="1"/>
  <c r="X112" i="81" s="1"/>
  <c r="Y112" i="81" s="1"/>
  <c r="Z112" i="81" s="1"/>
  <c r="AA112" i="81" s="1"/>
  <c r="AB112" i="81" s="1"/>
  <c r="AC112" i="81" s="1"/>
  <c r="AD112" i="81" s="1"/>
  <c r="AE112" i="81" s="1"/>
  <c r="AF112" i="81" s="1"/>
  <c r="AG112" i="81" s="1"/>
  <c r="AH112" i="81" s="1"/>
  <c r="AI112" i="81" s="1"/>
  <c r="AJ112" i="81" s="1"/>
  <c r="AK112" i="81" s="1"/>
  <c r="AL112" i="81" s="1"/>
  <c r="AM112" i="81" s="1"/>
  <c r="AN112" i="81" s="1"/>
  <c r="AO112" i="81" s="1"/>
  <c r="AP112" i="81" s="1"/>
  <c r="AQ112" i="81" s="1"/>
  <c r="AR112" i="81" s="1"/>
  <c r="AS112" i="81" s="1"/>
  <c r="AT112" i="81" s="1"/>
  <c r="AU112" i="81" s="1"/>
  <c r="AV112" i="81" s="1"/>
  <c r="AW112" i="81" s="1"/>
  <c r="AX112" i="81" s="1"/>
  <c r="AY112" i="81" s="1"/>
  <c r="AZ112" i="81" s="1"/>
  <c r="BA112" i="81" s="1"/>
  <c r="BB112" i="81" s="1"/>
  <c r="BC112" i="81" s="1"/>
  <c r="BD112" i="81" s="1"/>
  <c r="BE112" i="81" s="1"/>
  <c r="BF112" i="81" s="1"/>
  <c r="BG112" i="81" s="1"/>
  <c r="BH112" i="81" s="1"/>
  <c r="BI112" i="81" s="1"/>
  <c r="BJ112" i="81" s="1"/>
  <c r="BK112" i="81" s="1"/>
  <c r="BL112" i="81" s="1"/>
  <c r="BM112" i="81" s="1"/>
  <c r="BN112" i="81" s="1"/>
  <c r="BO112" i="81" s="1"/>
  <c r="BP112" i="81" s="1"/>
  <c r="BQ112" i="81" s="1"/>
  <c r="BR112" i="81" s="1"/>
  <c r="BS112" i="81" s="1"/>
  <c r="BT112" i="81" s="1"/>
  <c r="BU112" i="81" s="1"/>
  <c r="BV112" i="81" s="1"/>
  <c r="BW112" i="81" s="1"/>
  <c r="BX112" i="81" s="1"/>
  <c r="BY112" i="81" s="1"/>
  <c r="BZ112" i="81" s="1"/>
  <c r="CA112" i="81" s="1"/>
  <c r="CB112" i="81" s="1"/>
  <c r="CC112" i="81" s="1"/>
  <c r="CD112" i="81" s="1"/>
  <c r="CE112" i="81" s="1"/>
  <c r="CF112" i="81" s="1"/>
  <c r="CG112" i="81" s="1"/>
  <c r="CH112" i="81" s="1"/>
  <c r="CI112" i="81" s="1"/>
  <c r="CJ112" i="81" s="1"/>
  <c r="CK112" i="81" s="1"/>
  <c r="CL112" i="81" s="1"/>
  <c r="CM112" i="81" s="1"/>
  <c r="CN112" i="81" s="1"/>
  <c r="CO112" i="81" s="1"/>
  <c r="CP112" i="81" s="1"/>
  <c r="CQ112" i="81" s="1"/>
  <c r="CR112" i="81" s="1"/>
  <c r="CS112" i="81" s="1"/>
  <c r="CT112" i="81" s="1"/>
  <c r="CU112" i="81" s="1"/>
  <c r="CV112" i="81" s="1"/>
  <c r="CW112" i="81" s="1"/>
  <c r="CX112" i="81" s="1"/>
  <c r="CY112" i="81" s="1"/>
  <c r="CZ112" i="81" s="1"/>
  <c r="DA112" i="81" s="1"/>
  <c r="DB112" i="81" s="1"/>
  <c r="DC112" i="81" s="1"/>
  <c r="DD112" i="81" s="1"/>
  <c r="DE112" i="81" s="1"/>
  <c r="DF112" i="81" s="1"/>
  <c r="DG112" i="81" s="1"/>
  <c r="DH112" i="81" s="1"/>
  <c r="DI112" i="81" s="1"/>
  <c r="DJ112" i="81" s="1"/>
  <c r="DK112" i="81" s="1"/>
  <c r="DL112" i="81" s="1"/>
  <c r="DM112" i="81" s="1"/>
  <c r="DN112" i="81" s="1"/>
  <c r="DO112" i="81" s="1"/>
  <c r="DP112" i="81" s="1"/>
  <c r="DQ112" i="81" s="1"/>
  <c r="DR112" i="81" s="1"/>
  <c r="DS112" i="81" s="1"/>
  <c r="DT112" i="81" s="1"/>
  <c r="DU112" i="81" s="1"/>
  <c r="DV112" i="81" s="1"/>
  <c r="DW112" i="81" s="1"/>
  <c r="DX112" i="81" s="1"/>
  <c r="DY112" i="81" s="1"/>
  <c r="DZ112" i="81" s="1"/>
  <c r="EA112" i="81" s="1"/>
  <c r="EB112" i="81" s="1"/>
  <c r="EC112" i="81" s="1"/>
  <c r="ED112" i="81" s="1"/>
  <c r="EE112" i="81" s="1"/>
  <c r="EF112" i="81" s="1"/>
  <c r="EG112" i="81" s="1"/>
  <c r="EH112" i="81" s="1"/>
  <c r="EI112" i="81" s="1"/>
  <c r="EJ112" i="81" s="1"/>
  <c r="EK112" i="81" s="1"/>
  <c r="EL112" i="81" s="1"/>
  <c r="EM112" i="81" s="1"/>
  <c r="EN112" i="81" s="1"/>
  <c r="EO112" i="81" s="1"/>
  <c r="EP112" i="81" s="1"/>
  <c r="EQ112" i="81" s="1"/>
  <c r="ER112" i="81" s="1"/>
  <c r="ES112" i="81" s="1"/>
  <c r="ET112" i="81" s="1"/>
  <c r="EU112" i="81" s="1"/>
  <c r="EV112" i="81" s="1"/>
  <c r="EW112" i="81" s="1"/>
  <c r="EX112" i="81" s="1"/>
  <c r="EY112" i="81" s="1"/>
  <c r="EZ112" i="81" s="1"/>
  <c r="FA112" i="81" s="1"/>
  <c r="FB112" i="81" s="1"/>
  <c r="FC112" i="81" s="1"/>
  <c r="FD112" i="81" s="1"/>
  <c r="FE112" i="81" s="1"/>
  <c r="FF112" i="81" s="1"/>
  <c r="FG112" i="81" s="1"/>
  <c r="FH112" i="81" s="1"/>
  <c r="FI112" i="81" s="1"/>
  <c r="FJ112" i="81" s="1"/>
  <c r="FK112" i="81" s="1"/>
  <c r="FL112" i="81" s="1"/>
  <c r="FM112" i="81" s="1"/>
  <c r="FN112" i="81" s="1"/>
  <c r="FO112" i="81" s="1"/>
  <c r="FP112" i="81" s="1"/>
  <c r="FQ112" i="81" s="1"/>
  <c r="FR112" i="81" s="1"/>
  <c r="FS112" i="81" s="1"/>
  <c r="FT112" i="81" s="1"/>
  <c r="FU112" i="81" s="1"/>
  <c r="FV112" i="81" s="1"/>
  <c r="FW112" i="81" s="1"/>
  <c r="FX112" i="81" s="1"/>
  <c r="FY112" i="81" s="1"/>
  <c r="FZ112" i="81" s="1"/>
  <c r="GA112" i="81" s="1"/>
  <c r="GB112" i="81" s="1"/>
  <c r="GC112" i="81" s="1"/>
  <c r="GD112" i="81" s="1"/>
  <c r="GE112" i="81" s="1"/>
  <c r="GF112" i="81" s="1"/>
  <c r="GG112" i="81" s="1"/>
  <c r="GH112" i="81" s="1"/>
  <c r="GI112" i="81" s="1"/>
  <c r="GJ112" i="81" s="1"/>
  <c r="GK112" i="81" s="1"/>
  <c r="GL112" i="81" s="1"/>
  <c r="GM112" i="81" s="1"/>
  <c r="GN112" i="81" s="1"/>
  <c r="GO112" i="81" s="1"/>
  <c r="GP112" i="81" s="1"/>
  <c r="GQ112" i="81" s="1"/>
  <c r="GR112" i="81" s="1"/>
  <c r="GS112" i="81" s="1"/>
  <c r="GT112" i="81" s="1"/>
  <c r="GU112" i="81" s="1"/>
  <c r="GV112" i="81" s="1"/>
  <c r="GW112" i="81" s="1"/>
  <c r="GX112" i="81" s="1"/>
  <c r="GY112" i="81" s="1"/>
  <c r="GZ112" i="81" s="1"/>
  <c r="HA112" i="81" s="1"/>
  <c r="HB112" i="81" s="1"/>
  <c r="HC112" i="81" s="1"/>
  <c r="HD112" i="81" s="1"/>
  <c r="HE112" i="81" s="1"/>
  <c r="HF112" i="81" s="1"/>
  <c r="HG112" i="81" s="1"/>
  <c r="HH112" i="81" s="1"/>
  <c r="HI112" i="81" s="1"/>
  <c r="S108" i="81"/>
  <c r="T108" i="81" s="1"/>
  <c r="U108" i="81" s="1"/>
  <c r="V108" i="81" s="1"/>
  <c r="W108" i="81" s="1"/>
  <c r="X108" i="81" s="1"/>
  <c r="Y108" i="81" s="1"/>
  <c r="Z108" i="81" s="1"/>
  <c r="AA108" i="81" s="1"/>
  <c r="AB108" i="81" s="1"/>
  <c r="AC108" i="81" s="1"/>
  <c r="AD108" i="81" s="1"/>
  <c r="AE108" i="81" s="1"/>
  <c r="AF108" i="81" s="1"/>
  <c r="AG108" i="81" s="1"/>
  <c r="AH108" i="81" s="1"/>
  <c r="AI108" i="81" s="1"/>
  <c r="AJ108" i="81" s="1"/>
  <c r="AK108" i="81" s="1"/>
  <c r="AL108" i="81" s="1"/>
  <c r="AM108" i="81" s="1"/>
  <c r="AN108" i="81" s="1"/>
  <c r="AO108" i="81" s="1"/>
  <c r="AP108" i="81" s="1"/>
  <c r="AQ108" i="81" s="1"/>
  <c r="AR108" i="81" s="1"/>
  <c r="AS108" i="81" s="1"/>
  <c r="AT108" i="81" s="1"/>
  <c r="AU108" i="81" s="1"/>
  <c r="AV108" i="81" s="1"/>
  <c r="AW108" i="81" s="1"/>
  <c r="AX108" i="81" s="1"/>
  <c r="AY108" i="81" s="1"/>
  <c r="AZ108" i="81" s="1"/>
  <c r="BA108" i="81" s="1"/>
  <c r="BB108" i="81" s="1"/>
  <c r="BC108" i="81" s="1"/>
  <c r="BD108" i="81" s="1"/>
  <c r="BE108" i="81" s="1"/>
  <c r="BF108" i="81" s="1"/>
  <c r="BG108" i="81" s="1"/>
  <c r="BH108" i="81" s="1"/>
  <c r="BI108" i="81" s="1"/>
  <c r="BJ108" i="81" s="1"/>
  <c r="BK108" i="81" s="1"/>
  <c r="BL108" i="81" s="1"/>
  <c r="BM108" i="81" s="1"/>
  <c r="BN108" i="81" s="1"/>
  <c r="BO108" i="81" s="1"/>
  <c r="BP108" i="81" s="1"/>
  <c r="BQ108" i="81" s="1"/>
  <c r="BR108" i="81" s="1"/>
  <c r="BS108" i="81" s="1"/>
  <c r="BT108" i="81" s="1"/>
  <c r="BU108" i="81" s="1"/>
  <c r="BV108" i="81" s="1"/>
  <c r="BW108" i="81" s="1"/>
  <c r="BX108" i="81" s="1"/>
  <c r="BY108" i="81" s="1"/>
  <c r="BZ108" i="81" s="1"/>
  <c r="CA108" i="81" s="1"/>
  <c r="CB108" i="81" s="1"/>
  <c r="CC108" i="81" s="1"/>
  <c r="CD108" i="81" s="1"/>
  <c r="CE108" i="81" s="1"/>
  <c r="CF108" i="81" s="1"/>
  <c r="CG108" i="81" s="1"/>
  <c r="CH108" i="81" s="1"/>
  <c r="CI108" i="81" s="1"/>
  <c r="CJ108" i="81" s="1"/>
  <c r="CK108" i="81" s="1"/>
  <c r="CL108" i="81" s="1"/>
  <c r="CM108" i="81" s="1"/>
  <c r="CN108" i="81" s="1"/>
  <c r="CO108" i="81" s="1"/>
  <c r="CP108" i="81" s="1"/>
  <c r="CQ108" i="81" s="1"/>
  <c r="CR108" i="81" s="1"/>
  <c r="CS108" i="81" s="1"/>
  <c r="CT108" i="81" s="1"/>
  <c r="CU108" i="81" s="1"/>
  <c r="CV108" i="81" s="1"/>
  <c r="CW108" i="81" s="1"/>
  <c r="CX108" i="81" s="1"/>
  <c r="CY108" i="81" s="1"/>
  <c r="CZ108" i="81" s="1"/>
  <c r="DA108" i="81" s="1"/>
  <c r="DB108" i="81" s="1"/>
  <c r="DC108" i="81" s="1"/>
  <c r="DD108" i="81" s="1"/>
  <c r="DE108" i="81" s="1"/>
  <c r="DF108" i="81" s="1"/>
  <c r="DG108" i="81" s="1"/>
  <c r="DH108" i="81" s="1"/>
  <c r="DI108" i="81" s="1"/>
  <c r="DJ108" i="81" s="1"/>
  <c r="DK108" i="81" s="1"/>
  <c r="DL108" i="81" s="1"/>
  <c r="DM108" i="81" s="1"/>
  <c r="DN108" i="81" s="1"/>
  <c r="DO108" i="81" s="1"/>
  <c r="DP108" i="81" s="1"/>
  <c r="DQ108" i="81" s="1"/>
  <c r="DR108" i="81" s="1"/>
  <c r="DS108" i="81" s="1"/>
  <c r="DT108" i="81" s="1"/>
  <c r="DU108" i="81" s="1"/>
  <c r="DV108" i="81" s="1"/>
  <c r="DW108" i="81" s="1"/>
  <c r="DX108" i="81" s="1"/>
  <c r="DY108" i="81" s="1"/>
  <c r="DZ108" i="81" s="1"/>
  <c r="EA108" i="81" s="1"/>
  <c r="EB108" i="81" s="1"/>
  <c r="EC108" i="81" s="1"/>
  <c r="ED108" i="81" s="1"/>
  <c r="EE108" i="81" s="1"/>
  <c r="EF108" i="81" s="1"/>
  <c r="EG108" i="81" s="1"/>
  <c r="EH108" i="81" s="1"/>
  <c r="EI108" i="81" s="1"/>
  <c r="EJ108" i="81" s="1"/>
  <c r="EK108" i="81" s="1"/>
  <c r="EL108" i="81" s="1"/>
  <c r="EM108" i="81" s="1"/>
  <c r="EN108" i="81" s="1"/>
  <c r="EO108" i="81" s="1"/>
  <c r="EP108" i="81" s="1"/>
  <c r="EQ108" i="81" s="1"/>
  <c r="ER108" i="81" s="1"/>
  <c r="ES108" i="81" s="1"/>
  <c r="ET108" i="81" s="1"/>
  <c r="EU108" i="81" s="1"/>
  <c r="EV108" i="81" s="1"/>
  <c r="EW108" i="81" s="1"/>
  <c r="EX108" i="81" s="1"/>
  <c r="EY108" i="81" s="1"/>
  <c r="EZ108" i="81" s="1"/>
  <c r="FA108" i="81" s="1"/>
  <c r="FB108" i="81" s="1"/>
  <c r="FC108" i="81" s="1"/>
  <c r="FD108" i="81" s="1"/>
  <c r="FE108" i="81" s="1"/>
  <c r="FF108" i="81" s="1"/>
  <c r="FG108" i="81" s="1"/>
  <c r="FH108" i="81" s="1"/>
  <c r="FI108" i="81" s="1"/>
  <c r="FJ108" i="81" s="1"/>
  <c r="FK108" i="81" s="1"/>
  <c r="FL108" i="81" s="1"/>
  <c r="FM108" i="81" s="1"/>
  <c r="FN108" i="81" s="1"/>
  <c r="FO108" i="81" s="1"/>
  <c r="FP108" i="81" s="1"/>
  <c r="FQ108" i="81" s="1"/>
  <c r="FR108" i="81" s="1"/>
  <c r="FS108" i="81" s="1"/>
  <c r="FT108" i="81" s="1"/>
  <c r="FU108" i="81" s="1"/>
  <c r="FV108" i="81" s="1"/>
  <c r="FW108" i="81" s="1"/>
  <c r="FX108" i="81" s="1"/>
  <c r="FY108" i="81" s="1"/>
  <c r="FZ108" i="81" s="1"/>
  <c r="GA108" i="81" s="1"/>
  <c r="GB108" i="81" s="1"/>
  <c r="GC108" i="81" s="1"/>
  <c r="GD108" i="81" s="1"/>
  <c r="GE108" i="81" s="1"/>
  <c r="GF108" i="81" s="1"/>
  <c r="GG108" i="81" s="1"/>
  <c r="GH108" i="81" s="1"/>
  <c r="GI108" i="81" s="1"/>
  <c r="GJ108" i="81" s="1"/>
  <c r="GK108" i="81" s="1"/>
  <c r="GL108" i="81" s="1"/>
  <c r="GM108" i="81" s="1"/>
  <c r="GN108" i="81" s="1"/>
  <c r="GO108" i="81" s="1"/>
  <c r="GP108" i="81" s="1"/>
  <c r="GQ108" i="81" s="1"/>
  <c r="GR108" i="81" s="1"/>
  <c r="GS108" i="81" s="1"/>
  <c r="GT108" i="81" s="1"/>
  <c r="GU108" i="81" s="1"/>
  <c r="GV108" i="81" s="1"/>
  <c r="GW108" i="81" s="1"/>
  <c r="GX108" i="81" s="1"/>
  <c r="GY108" i="81" s="1"/>
  <c r="GZ108" i="81" s="1"/>
  <c r="HA108" i="81" s="1"/>
  <c r="HB108" i="81" s="1"/>
  <c r="HC108" i="81" s="1"/>
  <c r="HD108" i="81" s="1"/>
  <c r="HE108" i="81" s="1"/>
  <c r="HF108" i="81" s="1"/>
  <c r="HG108" i="81" s="1"/>
  <c r="HH108" i="81" s="1"/>
  <c r="HI108" i="81" s="1"/>
  <c r="S107" i="80"/>
  <c r="T107" i="80" s="1"/>
  <c r="U107" i="80" s="1"/>
  <c r="V107" i="80" s="1"/>
  <c r="W107" i="80" s="1"/>
  <c r="X107" i="80" s="1"/>
  <c r="Y107" i="80" s="1"/>
  <c r="Z107" i="80" s="1"/>
  <c r="AA107" i="80" s="1"/>
  <c r="AB107" i="80" s="1"/>
  <c r="AC107" i="80" s="1"/>
  <c r="AD107" i="80" s="1"/>
  <c r="AE107" i="80" s="1"/>
  <c r="AF107" i="80" s="1"/>
  <c r="AG107" i="80" s="1"/>
  <c r="AH107" i="80" s="1"/>
  <c r="AI107" i="80" s="1"/>
  <c r="AJ107" i="80" s="1"/>
  <c r="AK107" i="80" s="1"/>
  <c r="AL107" i="80" s="1"/>
  <c r="AM107" i="80" s="1"/>
  <c r="AN107" i="80" s="1"/>
  <c r="AO107" i="80" s="1"/>
  <c r="AP107" i="80" s="1"/>
  <c r="AQ107" i="80" s="1"/>
  <c r="AR107" i="80" s="1"/>
  <c r="AS107" i="80" s="1"/>
  <c r="AT107" i="80" s="1"/>
  <c r="AU107" i="80" s="1"/>
  <c r="AV107" i="80" s="1"/>
  <c r="AW107" i="80" s="1"/>
  <c r="AX107" i="80" s="1"/>
  <c r="AY107" i="80" s="1"/>
  <c r="AZ107" i="80" s="1"/>
  <c r="BA107" i="80" s="1"/>
  <c r="BB107" i="80" s="1"/>
  <c r="BC107" i="80" s="1"/>
  <c r="BD107" i="80" s="1"/>
  <c r="BE107" i="80" s="1"/>
  <c r="BF107" i="80" s="1"/>
  <c r="BG107" i="80" s="1"/>
  <c r="BH107" i="80" s="1"/>
  <c r="BI107" i="80" s="1"/>
  <c r="BJ107" i="80" s="1"/>
  <c r="BK107" i="80" s="1"/>
  <c r="BL107" i="80" s="1"/>
  <c r="BM107" i="80" s="1"/>
  <c r="BN107" i="80" s="1"/>
  <c r="BO107" i="80" s="1"/>
  <c r="BP107" i="80" s="1"/>
  <c r="BQ107" i="80" s="1"/>
  <c r="BR107" i="80" s="1"/>
  <c r="BS107" i="80" s="1"/>
  <c r="BT107" i="80" s="1"/>
  <c r="BU107" i="80" s="1"/>
  <c r="BV107" i="80" s="1"/>
  <c r="BW107" i="80" s="1"/>
  <c r="BX107" i="80" s="1"/>
  <c r="BY107" i="80" s="1"/>
  <c r="BZ107" i="80" s="1"/>
  <c r="CA107" i="80" s="1"/>
  <c r="CB107" i="80" s="1"/>
  <c r="CC107" i="80" s="1"/>
  <c r="CD107" i="80" s="1"/>
  <c r="CE107" i="80" s="1"/>
  <c r="CF107" i="80" s="1"/>
  <c r="CG107" i="80" s="1"/>
  <c r="CH107" i="80" s="1"/>
  <c r="CI107" i="80" s="1"/>
  <c r="CJ107" i="80" s="1"/>
  <c r="CK107" i="80" s="1"/>
  <c r="CL107" i="80" s="1"/>
  <c r="CM107" i="80" s="1"/>
  <c r="CN107" i="80" s="1"/>
  <c r="CO107" i="80" s="1"/>
  <c r="CP107" i="80" s="1"/>
  <c r="CQ107" i="80" s="1"/>
  <c r="CR107" i="80" s="1"/>
  <c r="CS107" i="80" s="1"/>
  <c r="CT107" i="80" s="1"/>
  <c r="CU107" i="80" s="1"/>
  <c r="CV107" i="80" s="1"/>
  <c r="CW107" i="80" s="1"/>
  <c r="CX107" i="80" s="1"/>
  <c r="CY107" i="80" s="1"/>
  <c r="CZ107" i="80" s="1"/>
  <c r="DA107" i="80" s="1"/>
  <c r="DB107" i="80" s="1"/>
  <c r="DC107" i="80" s="1"/>
  <c r="DD107" i="80" s="1"/>
  <c r="DE107" i="80" s="1"/>
  <c r="DF107" i="80" s="1"/>
  <c r="DG107" i="80" s="1"/>
  <c r="DH107" i="80" s="1"/>
  <c r="DI107" i="80" s="1"/>
  <c r="DJ107" i="80" s="1"/>
  <c r="DK107" i="80" s="1"/>
  <c r="DL107" i="80" s="1"/>
  <c r="DM107" i="80" s="1"/>
  <c r="DN107" i="80" s="1"/>
  <c r="DO107" i="80" s="1"/>
  <c r="DP107" i="80" s="1"/>
  <c r="DQ107" i="80" s="1"/>
  <c r="DR107" i="80" s="1"/>
  <c r="DS107" i="80" s="1"/>
  <c r="DT107" i="80" s="1"/>
  <c r="DU107" i="80" s="1"/>
  <c r="DV107" i="80" s="1"/>
  <c r="DW107" i="80" s="1"/>
  <c r="DX107" i="80" s="1"/>
  <c r="DY107" i="80" s="1"/>
  <c r="DZ107" i="80" s="1"/>
  <c r="EA107" i="80" s="1"/>
  <c r="EB107" i="80" s="1"/>
  <c r="EC107" i="80" s="1"/>
  <c r="ED107" i="80" s="1"/>
  <c r="EE107" i="80" s="1"/>
  <c r="EF107" i="80" s="1"/>
  <c r="EG107" i="80" s="1"/>
  <c r="EH107" i="80" s="1"/>
  <c r="EI107" i="80" s="1"/>
  <c r="EJ107" i="80" s="1"/>
  <c r="EK107" i="80" s="1"/>
  <c r="EL107" i="80" s="1"/>
  <c r="EM107" i="80" s="1"/>
  <c r="EN107" i="80" s="1"/>
  <c r="EO107" i="80" s="1"/>
  <c r="EP107" i="80" s="1"/>
  <c r="EQ107" i="80" s="1"/>
  <c r="ER107" i="80" s="1"/>
  <c r="ES107" i="80" s="1"/>
  <c r="ET107" i="80" s="1"/>
  <c r="EU107" i="80" s="1"/>
  <c r="EV107" i="80" s="1"/>
  <c r="EW107" i="80" s="1"/>
  <c r="EX107" i="80" s="1"/>
  <c r="EY107" i="80" s="1"/>
  <c r="EZ107" i="80" s="1"/>
  <c r="FA107" i="80" s="1"/>
  <c r="FB107" i="80" s="1"/>
  <c r="FC107" i="80" s="1"/>
  <c r="FD107" i="80" s="1"/>
  <c r="FE107" i="80" s="1"/>
  <c r="FF107" i="80" s="1"/>
  <c r="FG107" i="80" s="1"/>
  <c r="FH107" i="80" s="1"/>
  <c r="FI107" i="80" s="1"/>
  <c r="FJ107" i="80" s="1"/>
  <c r="FK107" i="80" s="1"/>
  <c r="FL107" i="80" s="1"/>
  <c r="FM107" i="80" s="1"/>
  <c r="FN107" i="80" s="1"/>
  <c r="FO107" i="80" s="1"/>
  <c r="FP107" i="80" s="1"/>
  <c r="FQ107" i="80" s="1"/>
  <c r="FR107" i="80" s="1"/>
  <c r="FS107" i="80" s="1"/>
  <c r="FT107" i="80" s="1"/>
  <c r="FU107" i="80" s="1"/>
  <c r="FV107" i="80" s="1"/>
  <c r="FW107" i="80" s="1"/>
  <c r="FX107" i="80" s="1"/>
  <c r="FY107" i="80" s="1"/>
  <c r="FZ107" i="80" s="1"/>
  <c r="GA107" i="80" s="1"/>
  <c r="GB107" i="80" s="1"/>
  <c r="GC107" i="80" s="1"/>
  <c r="GD107" i="80" s="1"/>
  <c r="GE107" i="80" s="1"/>
  <c r="GF107" i="80" s="1"/>
  <c r="GG107" i="80" s="1"/>
  <c r="GH107" i="80" s="1"/>
  <c r="GI107" i="80" s="1"/>
  <c r="GJ107" i="80" s="1"/>
  <c r="GK107" i="80" s="1"/>
  <c r="GL107" i="80" s="1"/>
  <c r="GM107" i="80" s="1"/>
  <c r="GN107" i="80" s="1"/>
  <c r="GO107" i="80" s="1"/>
  <c r="GP107" i="80" s="1"/>
  <c r="GQ107" i="80" s="1"/>
  <c r="GR107" i="80" s="1"/>
  <c r="GS107" i="80" s="1"/>
  <c r="GT107" i="80" s="1"/>
  <c r="GU107" i="80" s="1"/>
  <c r="GV107" i="80" s="1"/>
  <c r="GW107" i="80" s="1"/>
  <c r="GX107" i="80" s="1"/>
  <c r="GY107" i="80" s="1"/>
  <c r="GZ107" i="80" s="1"/>
  <c r="HA107" i="80" s="1"/>
  <c r="HB107" i="80" s="1"/>
  <c r="HC107" i="80" s="1"/>
  <c r="HD107" i="80" s="1"/>
  <c r="HE107" i="80" s="1"/>
  <c r="HF107" i="80" s="1"/>
  <c r="HG107" i="80" s="1"/>
  <c r="HH107" i="80" s="1"/>
  <c r="HI107" i="80" s="1"/>
  <c r="S105" i="81"/>
  <c r="T105" i="81" s="1"/>
  <c r="U105" i="81" s="1"/>
  <c r="V105" i="81" s="1"/>
  <c r="W105" i="81" s="1"/>
  <c r="X105" i="81" s="1"/>
  <c r="Y105" i="81" s="1"/>
  <c r="Z105" i="81" s="1"/>
  <c r="AA105" i="81" s="1"/>
  <c r="AB105" i="81" s="1"/>
  <c r="AC105" i="81" s="1"/>
  <c r="AD105" i="81" s="1"/>
  <c r="AE105" i="81" s="1"/>
  <c r="AF105" i="81" s="1"/>
  <c r="AG105" i="81" s="1"/>
  <c r="AH105" i="81" s="1"/>
  <c r="AI105" i="81" s="1"/>
  <c r="AJ105" i="81" s="1"/>
  <c r="AK105" i="81" s="1"/>
  <c r="AL105" i="81" s="1"/>
  <c r="AM105" i="81" s="1"/>
  <c r="AN105" i="81" s="1"/>
  <c r="AO105" i="81" s="1"/>
  <c r="AP105" i="81" s="1"/>
  <c r="AQ105" i="81" s="1"/>
  <c r="AR105" i="81" s="1"/>
  <c r="AS105" i="81" s="1"/>
  <c r="AT105" i="81" s="1"/>
  <c r="AU105" i="81" s="1"/>
  <c r="AV105" i="81" s="1"/>
  <c r="AW105" i="81" s="1"/>
  <c r="AX105" i="81" s="1"/>
  <c r="AY105" i="81" s="1"/>
  <c r="AZ105" i="81" s="1"/>
  <c r="BA105" i="81" s="1"/>
  <c r="BB105" i="81" s="1"/>
  <c r="BC105" i="81" s="1"/>
  <c r="BD105" i="81" s="1"/>
  <c r="BE105" i="81" s="1"/>
  <c r="BF105" i="81" s="1"/>
  <c r="BG105" i="81" s="1"/>
  <c r="BH105" i="81" s="1"/>
  <c r="BI105" i="81" s="1"/>
  <c r="BJ105" i="81" s="1"/>
  <c r="BK105" i="81" s="1"/>
  <c r="BL105" i="81" s="1"/>
  <c r="BM105" i="81" s="1"/>
  <c r="BN105" i="81" s="1"/>
  <c r="BO105" i="81" s="1"/>
  <c r="BP105" i="81" s="1"/>
  <c r="BQ105" i="81" s="1"/>
  <c r="BR105" i="81" s="1"/>
  <c r="BS105" i="81" s="1"/>
  <c r="BT105" i="81" s="1"/>
  <c r="BU105" i="81" s="1"/>
  <c r="BV105" i="81" s="1"/>
  <c r="BW105" i="81" s="1"/>
  <c r="BX105" i="81" s="1"/>
  <c r="BY105" i="81" s="1"/>
  <c r="BZ105" i="81" s="1"/>
  <c r="CA105" i="81" s="1"/>
  <c r="CB105" i="81" s="1"/>
  <c r="CC105" i="81" s="1"/>
  <c r="CD105" i="81" s="1"/>
  <c r="CE105" i="81" s="1"/>
  <c r="CF105" i="81" s="1"/>
  <c r="CG105" i="81" s="1"/>
  <c r="CH105" i="81" s="1"/>
  <c r="CI105" i="81" s="1"/>
  <c r="CJ105" i="81" s="1"/>
  <c r="CK105" i="81" s="1"/>
  <c r="CL105" i="81" s="1"/>
  <c r="CM105" i="81" s="1"/>
  <c r="CN105" i="81" s="1"/>
  <c r="CO105" i="81" s="1"/>
  <c r="CP105" i="81" s="1"/>
  <c r="CQ105" i="81" s="1"/>
  <c r="CR105" i="81" s="1"/>
  <c r="CS105" i="81" s="1"/>
  <c r="CT105" i="81" s="1"/>
  <c r="CU105" i="81" s="1"/>
  <c r="CV105" i="81" s="1"/>
  <c r="CW105" i="81" s="1"/>
  <c r="CX105" i="81" s="1"/>
  <c r="CY105" i="81" s="1"/>
  <c r="CZ105" i="81" s="1"/>
  <c r="DA105" i="81" s="1"/>
  <c r="DB105" i="81" s="1"/>
  <c r="DC105" i="81" s="1"/>
  <c r="DD105" i="81" s="1"/>
  <c r="DE105" i="81" s="1"/>
  <c r="DF105" i="81" s="1"/>
  <c r="DG105" i="81" s="1"/>
  <c r="DH105" i="81" s="1"/>
  <c r="DI105" i="81" s="1"/>
  <c r="DJ105" i="81" s="1"/>
  <c r="DK105" i="81" s="1"/>
  <c r="DL105" i="81" s="1"/>
  <c r="DM105" i="81" s="1"/>
  <c r="DN105" i="81" s="1"/>
  <c r="DO105" i="81" s="1"/>
  <c r="DP105" i="81" s="1"/>
  <c r="DQ105" i="81" s="1"/>
  <c r="DR105" i="81" s="1"/>
  <c r="DS105" i="81" s="1"/>
  <c r="DT105" i="81" s="1"/>
  <c r="DU105" i="81" s="1"/>
  <c r="DV105" i="81" s="1"/>
  <c r="DW105" i="81" s="1"/>
  <c r="DX105" i="81" s="1"/>
  <c r="DY105" i="81" s="1"/>
  <c r="DZ105" i="81" s="1"/>
  <c r="EA105" i="81" s="1"/>
  <c r="EB105" i="81" s="1"/>
  <c r="EC105" i="81" s="1"/>
  <c r="ED105" i="81" s="1"/>
  <c r="EE105" i="81" s="1"/>
  <c r="EF105" i="81" s="1"/>
  <c r="EG105" i="81" s="1"/>
  <c r="EH105" i="81" s="1"/>
  <c r="EI105" i="81" s="1"/>
  <c r="EJ105" i="81" s="1"/>
  <c r="EK105" i="81" s="1"/>
  <c r="EL105" i="81" s="1"/>
  <c r="EM105" i="81" s="1"/>
  <c r="EN105" i="81" s="1"/>
  <c r="EO105" i="81" s="1"/>
  <c r="EP105" i="81" s="1"/>
  <c r="EQ105" i="81" s="1"/>
  <c r="ER105" i="81" s="1"/>
  <c r="ES105" i="81" s="1"/>
  <c r="ET105" i="81" s="1"/>
  <c r="EU105" i="81" s="1"/>
  <c r="EV105" i="81" s="1"/>
  <c r="EW105" i="81" s="1"/>
  <c r="EX105" i="81" s="1"/>
  <c r="EY105" i="81" s="1"/>
  <c r="EZ105" i="81" s="1"/>
  <c r="FA105" i="81" s="1"/>
  <c r="FB105" i="81" s="1"/>
  <c r="FC105" i="81" s="1"/>
  <c r="FD105" i="81" s="1"/>
  <c r="FE105" i="81" s="1"/>
  <c r="FF105" i="81" s="1"/>
  <c r="FG105" i="81" s="1"/>
  <c r="FH105" i="81" s="1"/>
  <c r="FI105" i="81" s="1"/>
  <c r="FJ105" i="81" s="1"/>
  <c r="FK105" i="81" s="1"/>
  <c r="FL105" i="81" s="1"/>
  <c r="FM105" i="81" s="1"/>
  <c r="FN105" i="81" s="1"/>
  <c r="FO105" i="81" s="1"/>
  <c r="FP105" i="81" s="1"/>
  <c r="FQ105" i="81" s="1"/>
  <c r="FR105" i="81" s="1"/>
  <c r="FS105" i="81" s="1"/>
  <c r="FT105" i="81" s="1"/>
  <c r="FU105" i="81" s="1"/>
  <c r="FV105" i="81" s="1"/>
  <c r="FW105" i="81" s="1"/>
  <c r="FX105" i="81" s="1"/>
  <c r="FY105" i="81" s="1"/>
  <c r="FZ105" i="81" s="1"/>
  <c r="GA105" i="81" s="1"/>
  <c r="GB105" i="81" s="1"/>
  <c r="GC105" i="81" s="1"/>
  <c r="GD105" i="81" s="1"/>
  <c r="GE105" i="81" s="1"/>
  <c r="GF105" i="81" s="1"/>
  <c r="GG105" i="81" s="1"/>
  <c r="GH105" i="81" s="1"/>
  <c r="GI105" i="81" s="1"/>
  <c r="GJ105" i="81" s="1"/>
  <c r="GK105" i="81" s="1"/>
  <c r="GL105" i="81" s="1"/>
  <c r="GM105" i="81" s="1"/>
  <c r="GN105" i="81" s="1"/>
  <c r="GO105" i="81" s="1"/>
  <c r="GP105" i="81" s="1"/>
  <c r="GQ105" i="81" s="1"/>
  <c r="GR105" i="81" s="1"/>
  <c r="GS105" i="81" s="1"/>
  <c r="GT105" i="81" s="1"/>
  <c r="GU105" i="81" s="1"/>
  <c r="GV105" i="81" s="1"/>
  <c r="GW105" i="81" s="1"/>
  <c r="GX105" i="81" s="1"/>
  <c r="GY105" i="81" s="1"/>
  <c r="GZ105" i="81" s="1"/>
  <c r="HA105" i="81" s="1"/>
  <c r="HB105" i="81" s="1"/>
  <c r="HC105" i="81" s="1"/>
  <c r="HD105" i="81" s="1"/>
  <c r="HE105" i="81" s="1"/>
  <c r="HF105" i="81" s="1"/>
  <c r="HG105" i="81" s="1"/>
  <c r="HH105" i="81" s="1"/>
  <c r="HI105" i="81" s="1"/>
  <c r="S102" i="81"/>
  <c r="T102" i="81" s="1"/>
  <c r="U102" i="81" s="1"/>
  <c r="V102" i="81" s="1"/>
  <c r="W102" i="81" s="1"/>
  <c r="X102" i="81" s="1"/>
  <c r="Y102" i="81" s="1"/>
  <c r="Z102" i="81" s="1"/>
  <c r="AA102" i="81" s="1"/>
  <c r="AB102" i="81" s="1"/>
  <c r="AC102" i="81" s="1"/>
  <c r="AD102" i="81" s="1"/>
  <c r="AE102" i="81" s="1"/>
  <c r="AF102" i="81" s="1"/>
  <c r="AG102" i="81" s="1"/>
  <c r="AH102" i="81" s="1"/>
  <c r="AI102" i="81" s="1"/>
  <c r="AJ102" i="81" s="1"/>
  <c r="AK102" i="81" s="1"/>
  <c r="AL102" i="81" s="1"/>
  <c r="AM102" i="81" s="1"/>
  <c r="AN102" i="81" s="1"/>
  <c r="AO102" i="81" s="1"/>
  <c r="AP102" i="81" s="1"/>
  <c r="AQ102" i="81" s="1"/>
  <c r="AR102" i="81" s="1"/>
  <c r="AS102" i="81" s="1"/>
  <c r="AT102" i="81" s="1"/>
  <c r="AU102" i="81" s="1"/>
  <c r="AV102" i="81" s="1"/>
  <c r="AW102" i="81" s="1"/>
  <c r="AX102" i="81" s="1"/>
  <c r="AY102" i="81" s="1"/>
  <c r="AZ102" i="81" s="1"/>
  <c r="BA102" i="81" s="1"/>
  <c r="BB102" i="81" s="1"/>
  <c r="BC102" i="81" s="1"/>
  <c r="BD102" i="81" s="1"/>
  <c r="BE102" i="81" s="1"/>
  <c r="BF102" i="81" s="1"/>
  <c r="BG102" i="81" s="1"/>
  <c r="BH102" i="81" s="1"/>
  <c r="BI102" i="81" s="1"/>
  <c r="BJ102" i="81" s="1"/>
  <c r="BK102" i="81" s="1"/>
  <c r="BL102" i="81" s="1"/>
  <c r="BM102" i="81" s="1"/>
  <c r="BN102" i="81" s="1"/>
  <c r="BO102" i="81" s="1"/>
  <c r="BP102" i="81" s="1"/>
  <c r="BQ102" i="81" s="1"/>
  <c r="BR102" i="81" s="1"/>
  <c r="BS102" i="81" s="1"/>
  <c r="BT102" i="81" s="1"/>
  <c r="BU102" i="81" s="1"/>
  <c r="BV102" i="81" s="1"/>
  <c r="BW102" i="81" s="1"/>
  <c r="BX102" i="81" s="1"/>
  <c r="BY102" i="81" s="1"/>
  <c r="BZ102" i="81" s="1"/>
  <c r="CA102" i="81" s="1"/>
  <c r="CB102" i="81" s="1"/>
  <c r="CC102" i="81" s="1"/>
  <c r="CD102" i="81" s="1"/>
  <c r="CE102" i="81" s="1"/>
  <c r="CF102" i="81" s="1"/>
  <c r="CG102" i="81" s="1"/>
  <c r="CH102" i="81" s="1"/>
  <c r="CI102" i="81" s="1"/>
  <c r="CJ102" i="81" s="1"/>
  <c r="CK102" i="81" s="1"/>
  <c r="CL102" i="81" s="1"/>
  <c r="CM102" i="81" s="1"/>
  <c r="CN102" i="81" s="1"/>
  <c r="CO102" i="81" s="1"/>
  <c r="CP102" i="81" s="1"/>
  <c r="CQ102" i="81" s="1"/>
  <c r="CR102" i="81" s="1"/>
  <c r="CS102" i="81" s="1"/>
  <c r="CT102" i="81" s="1"/>
  <c r="CU102" i="81" s="1"/>
  <c r="CV102" i="81" s="1"/>
  <c r="CW102" i="81" s="1"/>
  <c r="CX102" i="81" s="1"/>
  <c r="CY102" i="81" s="1"/>
  <c r="CZ102" i="81" s="1"/>
  <c r="DA102" i="81" s="1"/>
  <c r="DB102" i="81" s="1"/>
  <c r="DC102" i="81" s="1"/>
  <c r="DD102" i="81" s="1"/>
  <c r="DE102" i="81" s="1"/>
  <c r="DF102" i="81" s="1"/>
  <c r="DG102" i="81" s="1"/>
  <c r="DH102" i="81" s="1"/>
  <c r="DI102" i="81" s="1"/>
  <c r="DJ102" i="81" s="1"/>
  <c r="DK102" i="81" s="1"/>
  <c r="DL102" i="81" s="1"/>
  <c r="DM102" i="81" s="1"/>
  <c r="DN102" i="81" s="1"/>
  <c r="DO102" i="81" s="1"/>
  <c r="DP102" i="81" s="1"/>
  <c r="DQ102" i="81" s="1"/>
  <c r="DR102" i="81" s="1"/>
  <c r="DS102" i="81" s="1"/>
  <c r="DT102" i="81" s="1"/>
  <c r="DU102" i="81" s="1"/>
  <c r="DV102" i="81" s="1"/>
  <c r="DW102" i="81" s="1"/>
  <c r="DX102" i="81" s="1"/>
  <c r="DY102" i="81" s="1"/>
  <c r="DZ102" i="81" s="1"/>
  <c r="EA102" i="81" s="1"/>
  <c r="EB102" i="81" s="1"/>
  <c r="EC102" i="81" s="1"/>
  <c r="ED102" i="81" s="1"/>
  <c r="EE102" i="81" s="1"/>
  <c r="EF102" i="81" s="1"/>
  <c r="EG102" i="81" s="1"/>
  <c r="EH102" i="81" s="1"/>
  <c r="EI102" i="81" s="1"/>
  <c r="EJ102" i="81" s="1"/>
  <c r="EK102" i="81" s="1"/>
  <c r="EL102" i="81" s="1"/>
  <c r="EM102" i="81" s="1"/>
  <c r="EN102" i="81" s="1"/>
  <c r="EO102" i="81" s="1"/>
  <c r="EP102" i="81" s="1"/>
  <c r="EQ102" i="81" s="1"/>
  <c r="ER102" i="81" s="1"/>
  <c r="ES102" i="81" s="1"/>
  <c r="ET102" i="81" s="1"/>
  <c r="EU102" i="81" s="1"/>
  <c r="EV102" i="81" s="1"/>
  <c r="EW102" i="81" s="1"/>
  <c r="EX102" i="81" s="1"/>
  <c r="EY102" i="81" s="1"/>
  <c r="EZ102" i="81" s="1"/>
  <c r="FA102" i="81" s="1"/>
  <c r="FB102" i="81" s="1"/>
  <c r="FC102" i="81" s="1"/>
  <c r="FD102" i="81" s="1"/>
  <c r="FE102" i="81" s="1"/>
  <c r="FF102" i="81" s="1"/>
  <c r="FG102" i="81" s="1"/>
  <c r="FH102" i="81" s="1"/>
  <c r="FI102" i="81" s="1"/>
  <c r="FJ102" i="81" s="1"/>
  <c r="FK102" i="81" s="1"/>
  <c r="FL102" i="81" s="1"/>
  <c r="FM102" i="81" s="1"/>
  <c r="FN102" i="81" s="1"/>
  <c r="FO102" i="81" s="1"/>
  <c r="FP102" i="81" s="1"/>
  <c r="FQ102" i="81" s="1"/>
  <c r="FR102" i="81" s="1"/>
  <c r="FS102" i="81" s="1"/>
  <c r="FT102" i="81" s="1"/>
  <c r="FU102" i="81" s="1"/>
  <c r="FV102" i="81" s="1"/>
  <c r="FW102" i="81" s="1"/>
  <c r="FX102" i="81" s="1"/>
  <c r="FY102" i="81" s="1"/>
  <c r="FZ102" i="81" s="1"/>
  <c r="GA102" i="81" s="1"/>
  <c r="GB102" i="81" s="1"/>
  <c r="GC102" i="81" s="1"/>
  <c r="GD102" i="81" s="1"/>
  <c r="GE102" i="81" s="1"/>
  <c r="GF102" i="81" s="1"/>
  <c r="GG102" i="81" s="1"/>
  <c r="GH102" i="81" s="1"/>
  <c r="GI102" i="81" s="1"/>
  <c r="GJ102" i="81" s="1"/>
  <c r="GK102" i="81" s="1"/>
  <c r="GL102" i="81" s="1"/>
  <c r="GM102" i="81" s="1"/>
  <c r="GN102" i="81" s="1"/>
  <c r="GO102" i="81" s="1"/>
  <c r="GP102" i="81" s="1"/>
  <c r="GQ102" i="81" s="1"/>
  <c r="GR102" i="81" s="1"/>
  <c r="GS102" i="81" s="1"/>
  <c r="GT102" i="81" s="1"/>
  <c r="GU102" i="81" s="1"/>
  <c r="GV102" i="81" s="1"/>
  <c r="GW102" i="81" s="1"/>
  <c r="GX102" i="81" s="1"/>
  <c r="GY102" i="81" s="1"/>
  <c r="GZ102" i="81" s="1"/>
  <c r="HA102" i="81" s="1"/>
  <c r="HB102" i="81" s="1"/>
  <c r="HC102" i="81" s="1"/>
  <c r="HD102" i="81" s="1"/>
  <c r="HE102" i="81" s="1"/>
  <c r="HF102" i="81" s="1"/>
  <c r="HG102" i="81" s="1"/>
  <c r="HH102" i="81" s="1"/>
  <c r="HI102" i="81" s="1"/>
  <c r="S116" i="78"/>
  <c r="T116" i="78" s="1"/>
  <c r="U116" i="78" s="1"/>
  <c r="V116" i="78" s="1"/>
  <c r="W116" i="78" s="1"/>
  <c r="X116" i="78" s="1"/>
  <c r="Y116" i="78" s="1"/>
  <c r="Z116" i="78" s="1"/>
  <c r="AA116" i="78" s="1"/>
  <c r="AB116" i="78" s="1"/>
  <c r="AC116" i="78" s="1"/>
  <c r="AD116" i="78" s="1"/>
  <c r="AE116" i="78" s="1"/>
  <c r="AF116" i="78" s="1"/>
  <c r="AG116" i="78" s="1"/>
  <c r="AH116" i="78" s="1"/>
  <c r="AI116" i="78" s="1"/>
  <c r="AJ116" i="78" s="1"/>
  <c r="AK116" i="78" s="1"/>
  <c r="AL116" i="78" s="1"/>
  <c r="AM116" i="78" s="1"/>
  <c r="AN116" i="78" s="1"/>
  <c r="AO116" i="78" s="1"/>
  <c r="AP116" i="78" s="1"/>
  <c r="AQ116" i="78" s="1"/>
  <c r="AR116" i="78" s="1"/>
  <c r="AS116" i="78" s="1"/>
  <c r="AT116" i="78" s="1"/>
  <c r="AU116" i="78" s="1"/>
  <c r="AV116" i="78" s="1"/>
  <c r="AW116" i="78" s="1"/>
  <c r="AX116" i="78" s="1"/>
  <c r="AY116" i="78" s="1"/>
  <c r="AZ116" i="78" s="1"/>
  <c r="BA116" i="78" s="1"/>
  <c r="BB116" i="78" s="1"/>
  <c r="BC116" i="78" s="1"/>
  <c r="BD116" i="78" s="1"/>
  <c r="BE116" i="78" s="1"/>
  <c r="BF116" i="78" s="1"/>
  <c r="BG116" i="78" s="1"/>
  <c r="BH116" i="78" s="1"/>
  <c r="BI116" i="78" s="1"/>
  <c r="BJ116" i="78" s="1"/>
  <c r="BK116" i="78" s="1"/>
  <c r="BL116" i="78" s="1"/>
  <c r="BM116" i="78" s="1"/>
  <c r="BN116" i="78" s="1"/>
  <c r="BO116" i="78" s="1"/>
  <c r="BP116" i="78" s="1"/>
  <c r="BQ116" i="78" s="1"/>
  <c r="BR116" i="78" s="1"/>
  <c r="BS116" i="78" s="1"/>
  <c r="BT116" i="78" s="1"/>
  <c r="BU116" i="78" s="1"/>
  <c r="BV116" i="78" s="1"/>
  <c r="BW116" i="78" s="1"/>
  <c r="BX116" i="78" s="1"/>
  <c r="BY116" i="78" s="1"/>
  <c r="BZ116" i="78" s="1"/>
  <c r="CA116" i="78" s="1"/>
  <c r="CB116" i="78" s="1"/>
  <c r="CC116" i="78" s="1"/>
  <c r="CD116" i="78" s="1"/>
  <c r="CE116" i="78" s="1"/>
  <c r="CF116" i="78" s="1"/>
  <c r="CG116" i="78" s="1"/>
  <c r="CH116" i="78" s="1"/>
  <c r="CI116" i="78" s="1"/>
  <c r="CJ116" i="78" s="1"/>
  <c r="CK116" i="78" s="1"/>
  <c r="CL116" i="78" s="1"/>
  <c r="CM116" i="78" s="1"/>
  <c r="CN116" i="78" s="1"/>
  <c r="CO116" i="78" s="1"/>
  <c r="CP116" i="78" s="1"/>
  <c r="CQ116" i="78" s="1"/>
  <c r="CR116" i="78" s="1"/>
  <c r="CS116" i="78" s="1"/>
  <c r="CT116" i="78" s="1"/>
  <c r="CU116" i="78" s="1"/>
  <c r="CV116" i="78" s="1"/>
  <c r="CW116" i="78" s="1"/>
  <c r="CX116" i="78" s="1"/>
  <c r="CY116" i="78" s="1"/>
  <c r="CZ116" i="78" s="1"/>
  <c r="DA116" i="78" s="1"/>
  <c r="DB116" i="78" s="1"/>
  <c r="DC116" i="78" s="1"/>
  <c r="DD116" i="78" s="1"/>
  <c r="DE116" i="78" s="1"/>
  <c r="DF116" i="78" s="1"/>
  <c r="DG116" i="78" s="1"/>
  <c r="DH116" i="78" s="1"/>
  <c r="DI116" i="78" s="1"/>
  <c r="DJ116" i="78" s="1"/>
  <c r="DK116" i="78" s="1"/>
  <c r="DL116" i="78" s="1"/>
  <c r="DM116" i="78" s="1"/>
  <c r="DN116" i="78" s="1"/>
  <c r="DO116" i="78" s="1"/>
  <c r="DP116" i="78" s="1"/>
  <c r="DQ116" i="78" s="1"/>
  <c r="DR116" i="78" s="1"/>
  <c r="DS116" i="78" s="1"/>
  <c r="DT116" i="78" s="1"/>
  <c r="DU116" i="78" s="1"/>
  <c r="DV116" i="78" s="1"/>
  <c r="DW116" i="78" s="1"/>
  <c r="DX116" i="78" s="1"/>
  <c r="DY116" i="78" s="1"/>
  <c r="DZ116" i="78" s="1"/>
  <c r="EA116" i="78" s="1"/>
  <c r="EB116" i="78" s="1"/>
  <c r="EC116" i="78" s="1"/>
  <c r="ED116" i="78" s="1"/>
  <c r="EE116" i="78" s="1"/>
  <c r="EF116" i="78" s="1"/>
  <c r="EG116" i="78" s="1"/>
  <c r="EH116" i="78" s="1"/>
  <c r="EI116" i="78" s="1"/>
  <c r="EJ116" i="78" s="1"/>
  <c r="EK116" i="78" s="1"/>
  <c r="EL116" i="78" s="1"/>
  <c r="EM116" i="78" s="1"/>
  <c r="EN116" i="78" s="1"/>
  <c r="EO116" i="78" s="1"/>
  <c r="EP116" i="78" s="1"/>
  <c r="EQ116" i="78" s="1"/>
  <c r="ER116" i="78" s="1"/>
  <c r="ES116" i="78" s="1"/>
  <c r="ET116" i="78" s="1"/>
  <c r="EU116" i="78" s="1"/>
  <c r="EV116" i="78" s="1"/>
  <c r="EW116" i="78" s="1"/>
  <c r="EX116" i="78" s="1"/>
  <c r="EY116" i="78" s="1"/>
  <c r="EZ116" i="78" s="1"/>
  <c r="FA116" i="78" s="1"/>
  <c r="FB116" i="78" s="1"/>
  <c r="FC116" i="78" s="1"/>
  <c r="FD116" i="78" s="1"/>
  <c r="FE116" i="78" s="1"/>
  <c r="FF116" i="78" s="1"/>
  <c r="FG116" i="78" s="1"/>
  <c r="FH116" i="78" s="1"/>
  <c r="FI116" i="78" s="1"/>
  <c r="FJ116" i="78" s="1"/>
  <c r="FK116" i="78" s="1"/>
  <c r="FL116" i="78" s="1"/>
  <c r="FM116" i="78" s="1"/>
  <c r="FN116" i="78" s="1"/>
  <c r="FO116" i="78" s="1"/>
  <c r="FP116" i="78" s="1"/>
  <c r="FQ116" i="78" s="1"/>
  <c r="FR116" i="78" s="1"/>
  <c r="FS116" i="78" s="1"/>
  <c r="FT116" i="78" s="1"/>
  <c r="FU116" i="78" s="1"/>
  <c r="FV116" i="78" s="1"/>
  <c r="FW116" i="78" s="1"/>
  <c r="FX116" i="78" s="1"/>
  <c r="FY116" i="78" s="1"/>
  <c r="FZ116" i="78" s="1"/>
  <c r="GA116" i="78" s="1"/>
  <c r="GB116" i="78" s="1"/>
  <c r="GC116" i="78" s="1"/>
  <c r="GD116" i="78" s="1"/>
  <c r="GE116" i="78" s="1"/>
  <c r="GF116" i="78" s="1"/>
  <c r="GG116" i="78" s="1"/>
  <c r="GH116" i="78" s="1"/>
  <c r="GI116" i="78" s="1"/>
  <c r="GJ116" i="78" s="1"/>
  <c r="GK116" i="78" s="1"/>
  <c r="GL116" i="78" s="1"/>
  <c r="GM116" i="78" s="1"/>
  <c r="GN116" i="78" s="1"/>
  <c r="GO116" i="78" s="1"/>
  <c r="GP116" i="78" s="1"/>
  <c r="GQ116" i="78" s="1"/>
  <c r="GR116" i="78" s="1"/>
  <c r="GS116" i="78" s="1"/>
  <c r="GT116" i="78" s="1"/>
  <c r="GU116" i="78" s="1"/>
  <c r="GV116" i="78" s="1"/>
  <c r="GW116" i="78" s="1"/>
  <c r="GX116" i="78" s="1"/>
  <c r="GY116" i="78" s="1"/>
  <c r="GZ116" i="78" s="1"/>
  <c r="HA116" i="78" s="1"/>
  <c r="HB116" i="78" s="1"/>
  <c r="HC116" i="78" s="1"/>
  <c r="HD116" i="78" s="1"/>
  <c r="HE116" i="78" s="1"/>
  <c r="HF116" i="78" s="1"/>
  <c r="HG116" i="78" s="1"/>
  <c r="HH116" i="78" s="1"/>
  <c r="HI116" i="78" s="1"/>
  <c r="S109" i="78"/>
  <c r="T109" i="78" s="1"/>
  <c r="U109" i="78" s="1"/>
  <c r="V109" i="78" s="1"/>
  <c r="W109" i="78" s="1"/>
  <c r="X109" i="78" s="1"/>
  <c r="Y109" i="78" s="1"/>
  <c r="Z109" i="78" s="1"/>
  <c r="AA109" i="78" s="1"/>
  <c r="AB109" i="78" s="1"/>
  <c r="AC109" i="78" s="1"/>
  <c r="AD109" i="78" s="1"/>
  <c r="AE109" i="78" s="1"/>
  <c r="AF109" i="78" s="1"/>
  <c r="AG109" i="78" s="1"/>
  <c r="AH109" i="78" s="1"/>
  <c r="AI109" i="78" s="1"/>
  <c r="AJ109" i="78" s="1"/>
  <c r="AK109" i="78" s="1"/>
  <c r="AL109" i="78" s="1"/>
  <c r="AM109" i="78" s="1"/>
  <c r="AN109" i="78" s="1"/>
  <c r="AO109" i="78" s="1"/>
  <c r="AP109" i="78" s="1"/>
  <c r="AQ109" i="78" s="1"/>
  <c r="AR109" i="78" s="1"/>
  <c r="AS109" i="78" s="1"/>
  <c r="AT109" i="78" s="1"/>
  <c r="AU109" i="78" s="1"/>
  <c r="AV109" i="78" s="1"/>
  <c r="AW109" i="78" s="1"/>
  <c r="AX109" i="78" s="1"/>
  <c r="AY109" i="78" s="1"/>
  <c r="AZ109" i="78" s="1"/>
  <c r="BA109" i="78" s="1"/>
  <c r="BB109" i="78" s="1"/>
  <c r="BC109" i="78" s="1"/>
  <c r="BD109" i="78" s="1"/>
  <c r="BE109" i="78" s="1"/>
  <c r="BF109" i="78" s="1"/>
  <c r="BG109" i="78" s="1"/>
  <c r="BH109" i="78" s="1"/>
  <c r="BI109" i="78" s="1"/>
  <c r="BJ109" i="78" s="1"/>
  <c r="BK109" i="78" s="1"/>
  <c r="BL109" i="78" s="1"/>
  <c r="BM109" i="78" s="1"/>
  <c r="BN109" i="78" s="1"/>
  <c r="BO109" i="78" s="1"/>
  <c r="BP109" i="78" s="1"/>
  <c r="BQ109" i="78" s="1"/>
  <c r="BR109" i="78" s="1"/>
  <c r="BS109" i="78" s="1"/>
  <c r="BT109" i="78" s="1"/>
  <c r="BU109" i="78" s="1"/>
  <c r="BV109" i="78" s="1"/>
  <c r="BW109" i="78" s="1"/>
  <c r="BX109" i="78" s="1"/>
  <c r="BY109" i="78" s="1"/>
  <c r="BZ109" i="78" s="1"/>
  <c r="CA109" i="78" s="1"/>
  <c r="CB109" i="78" s="1"/>
  <c r="CC109" i="78" s="1"/>
  <c r="CD109" i="78" s="1"/>
  <c r="CE109" i="78" s="1"/>
  <c r="CF109" i="78" s="1"/>
  <c r="CG109" i="78" s="1"/>
  <c r="CH109" i="78" s="1"/>
  <c r="CI109" i="78" s="1"/>
  <c r="CJ109" i="78" s="1"/>
  <c r="CK109" i="78" s="1"/>
  <c r="CL109" i="78" s="1"/>
  <c r="CM109" i="78" s="1"/>
  <c r="CN109" i="78" s="1"/>
  <c r="CO109" i="78" s="1"/>
  <c r="CP109" i="78" s="1"/>
  <c r="CQ109" i="78" s="1"/>
  <c r="CR109" i="78" s="1"/>
  <c r="CS109" i="78" s="1"/>
  <c r="CT109" i="78" s="1"/>
  <c r="CU109" i="78" s="1"/>
  <c r="CV109" i="78" s="1"/>
  <c r="CW109" i="78" s="1"/>
  <c r="CX109" i="78" s="1"/>
  <c r="CY109" i="78" s="1"/>
  <c r="CZ109" i="78" s="1"/>
  <c r="DA109" i="78" s="1"/>
  <c r="DB109" i="78" s="1"/>
  <c r="DC109" i="78" s="1"/>
  <c r="DD109" i="78" s="1"/>
  <c r="DE109" i="78" s="1"/>
  <c r="DF109" i="78" s="1"/>
  <c r="DG109" i="78" s="1"/>
  <c r="DH109" i="78" s="1"/>
  <c r="DI109" i="78" s="1"/>
  <c r="DJ109" i="78" s="1"/>
  <c r="DK109" i="78" s="1"/>
  <c r="DL109" i="78" s="1"/>
  <c r="DM109" i="78" s="1"/>
  <c r="DN109" i="78" s="1"/>
  <c r="DO109" i="78" s="1"/>
  <c r="DP109" i="78" s="1"/>
  <c r="DQ109" i="78" s="1"/>
  <c r="DR109" i="78" s="1"/>
  <c r="DS109" i="78" s="1"/>
  <c r="DT109" i="78" s="1"/>
  <c r="DU109" i="78" s="1"/>
  <c r="DV109" i="78" s="1"/>
  <c r="DW109" i="78" s="1"/>
  <c r="DX109" i="78" s="1"/>
  <c r="DY109" i="78" s="1"/>
  <c r="DZ109" i="78" s="1"/>
  <c r="EA109" i="78" s="1"/>
  <c r="EB109" i="78" s="1"/>
  <c r="EC109" i="78" s="1"/>
  <c r="ED109" i="78" s="1"/>
  <c r="EE109" i="78" s="1"/>
  <c r="EF109" i="78" s="1"/>
  <c r="EG109" i="78" s="1"/>
  <c r="EH109" i="78" s="1"/>
  <c r="EI109" i="78" s="1"/>
  <c r="EJ109" i="78" s="1"/>
  <c r="EK109" i="78" s="1"/>
  <c r="EL109" i="78" s="1"/>
  <c r="EM109" i="78" s="1"/>
  <c r="EN109" i="78" s="1"/>
  <c r="EO109" i="78" s="1"/>
  <c r="EP109" i="78" s="1"/>
  <c r="EQ109" i="78" s="1"/>
  <c r="ER109" i="78" s="1"/>
  <c r="ES109" i="78" s="1"/>
  <c r="ET109" i="78" s="1"/>
  <c r="EU109" i="78" s="1"/>
  <c r="EV109" i="78" s="1"/>
  <c r="EW109" i="78" s="1"/>
  <c r="EX109" i="78" s="1"/>
  <c r="EY109" i="78" s="1"/>
  <c r="EZ109" i="78" s="1"/>
  <c r="FA109" i="78" s="1"/>
  <c r="FB109" i="78" s="1"/>
  <c r="FC109" i="78" s="1"/>
  <c r="FD109" i="78" s="1"/>
  <c r="FE109" i="78" s="1"/>
  <c r="FF109" i="78" s="1"/>
  <c r="FG109" i="78" s="1"/>
  <c r="FH109" i="78" s="1"/>
  <c r="FI109" i="78" s="1"/>
  <c r="FJ109" i="78" s="1"/>
  <c r="FK109" i="78" s="1"/>
  <c r="FL109" i="78" s="1"/>
  <c r="FM109" i="78" s="1"/>
  <c r="FN109" i="78" s="1"/>
  <c r="FO109" i="78" s="1"/>
  <c r="FP109" i="78" s="1"/>
  <c r="FQ109" i="78" s="1"/>
  <c r="FR109" i="78" s="1"/>
  <c r="FS109" i="78" s="1"/>
  <c r="FT109" i="78" s="1"/>
  <c r="FU109" i="78" s="1"/>
  <c r="FV109" i="78" s="1"/>
  <c r="FW109" i="78" s="1"/>
  <c r="FX109" i="78" s="1"/>
  <c r="FY109" i="78" s="1"/>
  <c r="FZ109" i="78" s="1"/>
  <c r="GA109" i="78" s="1"/>
  <c r="GB109" i="78" s="1"/>
  <c r="GC109" i="78" s="1"/>
  <c r="GD109" i="78" s="1"/>
  <c r="GE109" i="78" s="1"/>
  <c r="GF109" i="78" s="1"/>
  <c r="GG109" i="78" s="1"/>
  <c r="GH109" i="78" s="1"/>
  <c r="GI109" i="78" s="1"/>
  <c r="GJ109" i="78" s="1"/>
  <c r="GK109" i="78" s="1"/>
  <c r="GL109" i="78" s="1"/>
  <c r="GM109" i="78" s="1"/>
  <c r="GN109" i="78" s="1"/>
  <c r="GO109" i="78" s="1"/>
  <c r="GP109" i="78" s="1"/>
  <c r="GQ109" i="78" s="1"/>
  <c r="GR109" i="78" s="1"/>
  <c r="GS109" i="78" s="1"/>
  <c r="GT109" i="78" s="1"/>
  <c r="GU109" i="78" s="1"/>
  <c r="GV109" i="78" s="1"/>
  <c r="GW109" i="78" s="1"/>
  <c r="GX109" i="78" s="1"/>
  <c r="GY109" i="78" s="1"/>
  <c r="GZ109" i="78" s="1"/>
  <c r="HA109" i="78" s="1"/>
  <c r="HB109" i="78" s="1"/>
  <c r="HC109" i="78" s="1"/>
  <c r="HD109" i="78" s="1"/>
  <c r="HE109" i="78" s="1"/>
  <c r="HF109" i="78" s="1"/>
  <c r="HG109" i="78" s="1"/>
  <c r="HH109" i="78" s="1"/>
  <c r="HI109" i="78" s="1"/>
  <c r="S114" i="80"/>
  <c r="T114" i="80" s="1"/>
  <c r="U114" i="80" s="1"/>
  <c r="V114" i="80" s="1"/>
  <c r="W114" i="80" s="1"/>
  <c r="X114" i="80" s="1"/>
  <c r="Y114" i="80" s="1"/>
  <c r="Z114" i="80" s="1"/>
  <c r="AA114" i="80" s="1"/>
  <c r="AB114" i="80" s="1"/>
  <c r="AC114" i="80" s="1"/>
  <c r="AD114" i="80" s="1"/>
  <c r="AE114" i="80" s="1"/>
  <c r="AF114" i="80" s="1"/>
  <c r="AG114" i="80" s="1"/>
  <c r="AH114" i="80" s="1"/>
  <c r="AI114" i="80" s="1"/>
  <c r="AJ114" i="80" s="1"/>
  <c r="AK114" i="80" s="1"/>
  <c r="AL114" i="80" s="1"/>
  <c r="AM114" i="80" s="1"/>
  <c r="AN114" i="80" s="1"/>
  <c r="AO114" i="80" s="1"/>
  <c r="AP114" i="80" s="1"/>
  <c r="AQ114" i="80" s="1"/>
  <c r="AR114" i="80" s="1"/>
  <c r="AS114" i="80" s="1"/>
  <c r="AT114" i="80" s="1"/>
  <c r="AU114" i="80" s="1"/>
  <c r="AV114" i="80" s="1"/>
  <c r="AW114" i="80" s="1"/>
  <c r="AX114" i="80" s="1"/>
  <c r="AY114" i="80" s="1"/>
  <c r="AZ114" i="80" s="1"/>
  <c r="BA114" i="80" s="1"/>
  <c r="BB114" i="80" s="1"/>
  <c r="BC114" i="80" s="1"/>
  <c r="BD114" i="80" s="1"/>
  <c r="BE114" i="80" s="1"/>
  <c r="BF114" i="80" s="1"/>
  <c r="BG114" i="80" s="1"/>
  <c r="BH114" i="80" s="1"/>
  <c r="BI114" i="80" s="1"/>
  <c r="BJ114" i="80" s="1"/>
  <c r="BK114" i="80" s="1"/>
  <c r="BL114" i="80" s="1"/>
  <c r="BM114" i="80" s="1"/>
  <c r="BN114" i="80" s="1"/>
  <c r="BO114" i="80" s="1"/>
  <c r="BP114" i="80" s="1"/>
  <c r="BQ114" i="80" s="1"/>
  <c r="BR114" i="80" s="1"/>
  <c r="BS114" i="80" s="1"/>
  <c r="BT114" i="80" s="1"/>
  <c r="BU114" i="80" s="1"/>
  <c r="BV114" i="80" s="1"/>
  <c r="BW114" i="80" s="1"/>
  <c r="BX114" i="80" s="1"/>
  <c r="BY114" i="80" s="1"/>
  <c r="BZ114" i="80" s="1"/>
  <c r="CA114" i="80" s="1"/>
  <c r="CB114" i="80" s="1"/>
  <c r="CC114" i="80" s="1"/>
  <c r="CD114" i="80" s="1"/>
  <c r="CE114" i="80" s="1"/>
  <c r="CF114" i="80" s="1"/>
  <c r="CG114" i="80" s="1"/>
  <c r="CH114" i="80" s="1"/>
  <c r="CI114" i="80" s="1"/>
  <c r="CJ114" i="80" s="1"/>
  <c r="CK114" i="80" s="1"/>
  <c r="CL114" i="80" s="1"/>
  <c r="CM114" i="80" s="1"/>
  <c r="CN114" i="80" s="1"/>
  <c r="CO114" i="80" s="1"/>
  <c r="CP114" i="80" s="1"/>
  <c r="CQ114" i="80" s="1"/>
  <c r="CR114" i="80" s="1"/>
  <c r="CS114" i="80" s="1"/>
  <c r="CT114" i="80" s="1"/>
  <c r="CU114" i="80" s="1"/>
  <c r="CV114" i="80" s="1"/>
  <c r="CW114" i="80" s="1"/>
  <c r="CX114" i="80" s="1"/>
  <c r="CY114" i="80" s="1"/>
  <c r="CZ114" i="80" s="1"/>
  <c r="DA114" i="80" s="1"/>
  <c r="DB114" i="80" s="1"/>
  <c r="DC114" i="80" s="1"/>
  <c r="DD114" i="80" s="1"/>
  <c r="DE114" i="80" s="1"/>
  <c r="DF114" i="80" s="1"/>
  <c r="DG114" i="80" s="1"/>
  <c r="DH114" i="80" s="1"/>
  <c r="DI114" i="80" s="1"/>
  <c r="DJ114" i="80" s="1"/>
  <c r="DK114" i="80" s="1"/>
  <c r="DL114" i="80" s="1"/>
  <c r="DM114" i="80" s="1"/>
  <c r="DN114" i="80" s="1"/>
  <c r="DO114" i="80" s="1"/>
  <c r="DP114" i="80" s="1"/>
  <c r="DQ114" i="80" s="1"/>
  <c r="DR114" i="80" s="1"/>
  <c r="DS114" i="80" s="1"/>
  <c r="DT114" i="80" s="1"/>
  <c r="DU114" i="80" s="1"/>
  <c r="DV114" i="80" s="1"/>
  <c r="DW114" i="80" s="1"/>
  <c r="DX114" i="80" s="1"/>
  <c r="DY114" i="80" s="1"/>
  <c r="DZ114" i="80" s="1"/>
  <c r="EA114" i="80" s="1"/>
  <c r="EB114" i="80" s="1"/>
  <c r="EC114" i="80" s="1"/>
  <c r="ED114" i="80" s="1"/>
  <c r="EE114" i="80" s="1"/>
  <c r="EF114" i="80" s="1"/>
  <c r="EG114" i="80" s="1"/>
  <c r="EH114" i="80" s="1"/>
  <c r="EI114" i="80" s="1"/>
  <c r="EJ114" i="80" s="1"/>
  <c r="EK114" i="80" s="1"/>
  <c r="EL114" i="80" s="1"/>
  <c r="EM114" i="80" s="1"/>
  <c r="EN114" i="80" s="1"/>
  <c r="EO114" i="80" s="1"/>
  <c r="EP114" i="80" s="1"/>
  <c r="EQ114" i="80" s="1"/>
  <c r="ER114" i="80" s="1"/>
  <c r="ES114" i="80" s="1"/>
  <c r="ET114" i="80" s="1"/>
  <c r="EU114" i="80" s="1"/>
  <c r="EV114" i="80" s="1"/>
  <c r="EW114" i="80" s="1"/>
  <c r="EX114" i="80" s="1"/>
  <c r="EY114" i="80" s="1"/>
  <c r="EZ114" i="80" s="1"/>
  <c r="FA114" i="80" s="1"/>
  <c r="FB114" i="80" s="1"/>
  <c r="FC114" i="80" s="1"/>
  <c r="FD114" i="80" s="1"/>
  <c r="FE114" i="80" s="1"/>
  <c r="FF114" i="80" s="1"/>
  <c r="FG114" i="80" s="1"/>
  <c r="FH114" i="80" s="1"/>
  <c r="FI114" i="80" s="1"/>
  <c r="FJ114" i="80" s="1"/>
  <c r="FK114" i="80" s="1"/>
  <c r="FL114" i="80" s="1"/>
  <c r="FM114" i="80" s="1"/>
  <c r="FN114" i="80" s="1"/>
  <c r="FO114" i="80" s="1"/>
  <c r="FP114" i="80" s="1"/>
  <c r="FQ114" i="80" s="1"/>
  <c r="FR114" i="80" s="1"/>
  <c r="FS114" i="80" s="1"/>
  <c r="FT114" i="80" s="1"/>
  <c r="FU114" i="80" s="1"/>
  <c r="FV114" i="80" s="1"/>
  <c r="FW114" i="80" s="1"/>
  <c r="FX114" i="80" s="1"/>
  <c r="FY114" i="80" s="1"/>
  <c r="FZ114" i="80" s="1"/>
  <c r="GA114" i="80" s="1"/>
  <c r="GB114" i="80" s="1"/>
  <c r="GC114" i="80" s="1"/>
  <c r="GD114" i="80" s="1"/>
  <c r="GE114" i="80" s="1"/>
  <c r="GF114" i="80" s="1"/>
  <c r="GG114" i="80" s="1"/>
  <c r="GH114" i="80" s="1"/>
  <c r="GI114" i="80" s="1"/>
  <c r="GJ114" i="80" s="1"/>
  <c r="GK114" i="80" s="1"/>
  <c r="GL114" i="80" s="1"/>
  <c r="GM114" i="80" s="1"/>
  <c r="GN114" i="80" s="1"/>
  <c r="GO114" i="80" s="1"/>
  <c r="GP114" i="80" s="1"/>
  <c r="GQ114" i="80" s="1"/>
  <c r="GR114" i="80" s="1"/>
  <c r="GS114" i="80" s="1"/>
  <c r="GT114" i="80" s="1"/>
  <c r="GU114" i="80" s="1"/>
  <c r="GV114" i="80" s="1"/>
  <c r="GW114" i="80" s="1"/>
  <c r="GX114" i="80" s="1"/>
  <c r="GY114" i="80" s="1"/>
  <c r="GZ114" i="80" s="1"/>
  <c r="HA114" i="80" s="1"/>
  <c r="HB114" i="80" s="1"/>
  <c r="HC114" i="80" s="1"/>
  <c r="HD114" i="80" s="1"/>
  <c r="HE114" i="80" s="1"/>
  <c r="HF114" i="80" s="1"/>
  <c r="HG114" i="80" s="1"/>
  <c r="HH114" i="80" s="1"/>
  <c r="HI114" i="80" s="1"/>
  <c r="S112" i="78"/>
  <c r="T112" i="78" s="1"/>
  <c r="U112" i="78" s="1"/>
  <c r="V112" i="78" s="1"/>
  <c r="W112" i="78" s="1"/>
  <c r="X112" i="78" s="1"/>
  <c r="Y112" i="78" s="1"/>
  <c r="Z112" i="78" s="1"/>
  <c r="AA112" i="78" s="1"/>
  <c r="AB112" i="78" s="1"/>
  <c r="AC112" i="78" s="1"/>
  <c r="AD112" i="78" s="1"/>
  <c r="AE112" i="78" s="1"/>
  <c r="AF112" i="78" s="1"/>
  <c r="AG112" i="78" s="1"/>
  <c r="AH112" i="78" s="1"/>
  <c r="AI112" i="78" s="1"/>
  <c r="AJ112" i="78" s="1"/>
  <c r="AK112" i="78" s="1"/>
  <c r="AL112" i="78" s="1"/>
  <c r="AM112" i="78" s="1"/>
  <c r="AN112" i="78" s="1"/>
  <c r="AO112" i="78" s="1"/>
  <c r="AP112" i="78" s="1"/>
  <c r="AQ112" i="78" s="1"/>
  <c r="AR112" i="78" s="1"/>
  <c r="AS112" i="78" s="1"/>
  <c r="AT112" i="78" s="1"/>
  <c r="AU112" i="78" s="1"/>
  <c r="AV112" i="78" s="1"/>
  <c r="AW112" i="78" s="1"/>
  <c r="AX112" i="78" s="1"/>
  <c r="AY112" i="78" s="1"/>
  <c r="AZ112" i="78" s="1"/>
  <c r="BA112" i="78" s="1"/>
  <c r="BB112" i="78" s="1"/>
  <c r="BC112" i="78" s="1"/>
  <c r="BD112" i="78" s="1"/>
  <c r="BE112" i="78" s="1"/>
  <c r="BF112" i="78" s="1"/>
  <c r="BG112" i="78" s="1"/>
  <c r="BH112" i="78" s="1"/>
  <c r="BI112" i="78" s="1"/>
  <c r="BJ112" i="78" s="1"/>
  <c r="BK112" i="78" s="1"/>
  <c r="BL112" i="78" s="1"/>
  <c r="BM112" i="78" s="1"/>
  <c r="BN112" i="78" s="1"/>
  <c r="BO112" i="78" s="1"/>
  <c r="BP112" i="78" s="1"/>
  <c r="BQ112" i="78" s="1"/>
  <c r="BR112" i="78" s="1"/>
  <c r="BS112" i="78" s="1"/>
  <c r="BT112" i="78" s="1"/>
  <c r="BU112" i="78" s="1"/>
  <c r="BV112" i="78" s="1"/>
  <c r="BW112" i="78" s="1"/>
  <c r="BX112" i="78" s="1"/>
  <c r="BY112" i="78" s="1"/>
  <c r="BZ112" i="78" s="1"/>
  <c r="CA112" i="78" s="1"/>
  <c r="CB112" i="78" s="1"/>
  <c r="CC112" i="78" s="1"/>
  <c r="CD112" i="78" s="1"/>
  <c r="CE112" i="78" s="1"/>
  <c r="CF112" i="78" s="1"/>
  <c r="CG112" i="78" s="1"/>
  <c r="CH112" i="78" s="1"/>
  <c r="CI112" i="78" s="1"/>
  <c r="CJ112" i="78" s="1"/>
  <c r="CK112" i="78" s="1"/>
  <c r="CL112" i="78" s="1"/>
  <c r="CM112" i="78" s="1"/>
  <c r="CN112" i="78" s="1"/>
  <c r="CO112" i="78" s="1"/>
  <c r="CP112" i="78" s="1"/>
  <c r="CQ112" i="78" s="1"/>
  <c r="CR112" i="78" s="1"/>
  <c r="CS112" i="78" s="1"/>
  <c r="CT112" i="78" s="1"/>
  <c r="CU112" i="78" s="1"/>
  <c r="CV112" i="78" s="1"/>
  <c r="CW112" i="78" s="1"/>
  <c r="CX112" i="78" s="1"/>
  <c r="CY112" i="78" s="1"/>
  <c r="CZ112" i="78" s="1"/>
  <c r="DA112" i="78" s="1"/>
  <c r="DB112" i="78" s="1"/>
  <c r="DC112" i="78" s="1"/>
  <c r="DD112" i="78" s="1"/>
  <c r="DE112" i="78" s="1"/>
  <c r="DF112" i="78" s="1"/>
  <c r="DG112" i="78" s="1"/>
  <c r="DH112" i="78" s="1"/>
  <c r="DI112" i="78" s="1"/>
  <c r="DJ112" i="78" s="1"/>
  <c r="DK112" i="78" s="1"/>
  <c r="DL112" i="78" s="1"/>
  <c r="DM112" i="78" s="1"/>
  <c r="DN112" i="78" s="1"/>
  <c r="DO112" i="78" s="1"/>
  <c r="DP112" i="78" s="1"/>
  <c r="DQ112" i="78" s="1"/>
  <c r="DR112" i="78" s="1"/>
  <c r="DS112" i="78" s="1"/>
  <c r="DT112" i="78" s="1"/>
  <c r="DU112" i="78" s="1"/>
  <c r="DV112" i="78" s="1"/>
  <c r="DW112" i="78" s="1"/>
  <c r="DX112" i="78" s="1"/>
  <c r="DY112" i="78" s="1"/>
  <c r="DZ112" i="78" s="1"/>
  <c r="EA112" i="78" s="1"/>
  <c r="EB112" i="78" s="1"/>
  <c r="EC112" i="78" s="1"/>
  <c r="ED112" i="78" s="1"/>
  <c r="EE112" i="78" s="1"/>
  <c r="EF112" i="78" s="1"/>
  <c r="EG112" i="78" s="1"/>
  <c r="EH112" i="78" s="1"/>
  <c r="EI112" i="78" s="1"/>
  <c r="EJ112" i="78" s="1"/>
  <c r="EK112" i="78" s="1"/>
  <c r="EL112" i="78" s="1"/>
  <c r="EM112" i="78" s="1"/>
  <c r="EN112" i="78" s="1"/>
  <c r="EO112" i="78" s="1"/>
  <c r="EP112" i="78" s="1"/>
  <c r="EQ112" i="78" s="1"/>
  <c r="ER112" i="78" s="1"/>
  <c r="ES112" i="78" s="1"/>
  <c r="ET112" i="78" s="1"/>
  <c r="EU112" i="78" s="1"/>
  <c r="EV112" i="78" s="1"/>
  <c r="EW112" i="78" s="1"/>
  <c r="EX112" i="78" s="1"/>
  <c r="EY112" i="78" s="1"/>
  <c r="EZ112" i="78" s="1"/>
  <c r="FA112" i="78" s="1"/>
  <c r="FB112" i="78" s="1"/>
  <c r="FC112" i="78" s="1"/>
  <c r="FD112" i="78" s="1"/>
  <c r="FE112" i="78" s="1"/>
  <c r="FF112" i="78" s="1"/>
  <c r="FG112" i="78" s="1"/>
  <c r="FH112" i="78" s="1"/>
  <c r="FI112" i="78" s="1"/>
  <c r="FJ112" i="78" s="1"/>
  <c r="FK112" i="78" s="1"/>
  <c r="FL112" i="78" s="1"/>
  <c r="FM112" i="78" s="1"/>
  <c r="FN112" i="78" s="1"/>
  <c r="FO112" i="78" s="1"/>
  <c r="FP112" i="78" s="1"/>
  <c r="FQ112" i="78" s="1"/>
  <c r="FR112" i="78" s="1"/>
  <c r="FS112" i="78" s="1"/>
  <c r="FT112" i="78" s="1"/>
  <c r="FU112" i="78" s="1"/>
  <c r="FV112" i="78" s="1"/>
  <c r="FW112" i="78" s="1"/>
  <c r="FX112" i="78" s="1"/>
  <c r="FY112" i="78" s="1"/>
  <c r="FZ112" i="78" s="1"/>
  <c r="GA112" i="78" s="1"/>
  <c r="GB112" i="78" s="1"/>
  <c r="GC112" i="78" s="1"/>
  <c r="GD112" i="78" s="1"/>
  <c r="GE112" i="78" s="1"/>
  <c r="GF112" i="78" s="1"/>
  <c r="GG112" i="78" s="1"/>
  <c r="GH112" i="78" s="1"/>
  <c r="GI112" i="78" s="1"/>
  <c r="GJ112" i="78" s="1"/>
  <c r="GK112" i="78" s="1"/>
  <c r="GL112" i="78" s="1"/>
  <c r="GM112" i="78" s="1"/>
  <c r="GN112" i="78" s="1"/>
  <c r="GO112" i="78" s="1"/>
  <c r="GP112" i="78" s="1"/>
  <c r="GQ112" i="78" s="1"/>
  <c r="GR112" i="78" s="1"/>
  <c r="GS112" i="78" s="1"/>
  <c r="GT112" i="78" s="1"/>
  <c r="GU112" i="78" s="1"/>
  <c r="GV112" i="78" s="1"/>
  <c r="GW112" i="78" s="1"/>
  <c r="GX112" i="78" s="1"/>
  <c r="GY112" i="78" s="1"/>
  <c r="GZ112" i="78" s="1"/>
  <c r="HA112" i="78" s="1"/>
  <c r="HB112" i="78" s="1"/>
  <c r="HC112" i="78" s="1"/>
  <c r="HD112" i="78" s="1"/>
  <c r="HE112" i="78" s="1"/>
  <c r="HF112" i="78" s="1"/>
  <c r="HG112" i="78" s="1"/>
  <c r="HH112" i="78" s="1"/>
  <c r="HI112" i="78" s="1"/>
  <c r="S108" i="78"/>
  <c r="T108" i="78" s="1"/>
  <c r="U108" i="78" s="1"/>
  <c r="V108" i="78" s="1"/>
  <c r="W108" i="78" s="1"/>
  <c r="X108" i="78" s="1"/>
  <c r="Y108" i="78" s="1"/>
  <c r="Z108" i="78" s="1"/>
  <c r="AA108" i="78" s="1"/>
  <c r="AB108" i="78" s="1"/>
  <c r="AC108" i="78" s="1"/>
  <c r="AD108" i="78" s="1"/>
  <c r="AE108" i="78" s="1"/>
  <c r="AF108" i="78" s="1"/>
  <c r="AG108" i="78" s="1"/>
  <c r="AH108" i="78" s="1"/>
  <c r="AI108" i="78" s="1"/>
  <c r="AJ108" i="78" s="1"/>
  <c r="AK108" i="78" s="1"/>
  <c r="AL108" i="78" s="1"/>
  <c r="AM108" i="78" s="1"/>
  <c r="AN108" i="78" s="1"/>
  <c r="AO108" i="78" s="1"/>
  <c r="AP108" i="78" s="1"/>
  <c r="AQ108" i="78" s="1"/>
  <c r="AR108" i="78" s="1"/>
  <c r="AS108" i="78" s="1"/>
  <c r="AT108" i="78" s="1"/>
  <c r="AU108" i="78" s="1"/>
  <c r="AV108" i="78" s="1"/>
  <c r="AW108" i="78" s="1"/>
  <c r="AX108" i="78" s="1"/>
  <c r="AY108" i="78" s="1"/>
  <c r="AZ108" i="78" s="1"/>
  <c r="BA108" i="78" s="1"/>
  <c r="BB108" i="78" s="1"/>
  <c r="BC108" i="78" s="1"/>
  <c r="BD108" i="78" s="1"/>
  <c r="BE108" i="78" s="1"/>
  <c r="BF108" i="78" s="1"/>
  <c r="BG108" i="78" s="1"/>
  <c r="BH108" i="78" s="1"/>
  <c r="BI108" i="78" s="1"/>
  <c r="BJ108" i="78" s="1"/>
  <c r="BK108" i="78" s="1"/>
  <c r="BL108" i="78" s="1"/>
  <c r="BM108" i="78" s="1"/>
  <c r="BN108" i="78" s="1"/>
  <c r="BO108" i="78" s="1"/>
  <c r="BP108" i="78" s="1"/>
  <c r="BQ108" i="78" s="1"/>
  <c r="BR108" i="78" s="1"/>
  <c r="BS108" i="78" s="1"/>
  <c r="BT108" i="78" s="1"/>
  <c r="BU108" i="78" s="1"/>
  <c r="BV108" i="78" s="1"/>
  <c r="BW108" i="78" s="1"/>
  <c r="BX108" i="78" s="1"/>
  <c r="BY108" i="78" s="1"/>
  <c r="BZ108" i="78" s="1"/>
  <c r="CA108" i="78" s="1"/>
  <c r="CB108" i="78" s="1"/>
  <c r="CC108" i="78" s="1"/>
  <c r="CD108" i="78" s="1"/>
  <c r="CE108" i="78" s="1"/>
  <c r="CF108" i="78" s="1"/>
  <c r="CG108" i="78" s="1"/>
  <c r="CH108" i="78" s="1"/>
  <c r="CI108" i="78" s="1"/>
  <c r="CJ108" i="78" s="1"/>
  <c r="CK108" i="78" s="1"/>
  <c r="CL108" i="78" s="1"/>
  <c r="CM108" i="78" s="1"/>
  <c r="CN108" i="78" s="1"/>
  <c r="CO108" i="78" s="1"/>
  <c r="CP108" i="78" s="1"/>
  <c r="CQ108" i="78" s="1"/>
  <c r="CR108" i="78" s="1"/>
  <c r="CS108" i="78" s="1"/>
  <c r="CT108" i="78" s="1"/>
  <c r="CU108" i="78" s="1"/>
  <c r="CV108" i="78" s="1"/>
  <c r="CW108" i="78" s="1"/>
  <c r="CX108" i="78" s="1"/>
  <c r="CY108" i="78" s="1"/>
  <c r="CZ108" i="78" s="1"/>
  <c r="DA108" i="78" s="1"/>
  <c r="DB108" i="78" s="1"/>
  <c r="DC108" i="78" s="1"/>
  <c r="DD108" i="78" s="1"/>
  <c r="DE108" i="78" s="1"/>
  <c r="DF108" i="78" s="1"/>
  <c r="DG108" i="78" s="1"/>
  <c r="DH108" i="78" s="1"/>
  <c r="DI108" i="78" s="1"/>
  <c r="DJ108" i="78" s="1"/>
  <c r="DK108" i="78" s="1"/>
  <c r="DL108" i="78" s="1"/>
  <c r="DM108" i="78" s="1"/>
  <c r="DN108" i="78" s="1"/>
  <c r="DO108" i="78" s="1"/>
  <c r="DP108" i="78" s="1"/>
  <c r="DQ108" i="78" s="1"/>
  <c r="DR108" i="78" s="1"/>
  <c r="DS108" i="78" s="1"/>
  <c r="DT108" i="78" s="1"/>
  <c r="DU108" i="78" s="1"/>
  <c r="DV108" i="78" s="1"/>
  <c r="DW108" i="78" s="1"/>
  <c r="DX108" i="78" s="1"/>
  <c r="DY108" i="78" s="1"/>
  <c r="DZ108" i="78" s="1"/>
  <c r="EA108" i="78" s="1"/>
  <c r="EB108" i="78" s="1"/>
  <c r="EC108" i="78" s="1"/>
  <c r="ED108" i="78" s="1"/>
  <c r="EE108" i="78" s="1"/>
  <c r="EF108" i="78" s="1"/>
  <c r="EG108" i="78" s="1"/>
  <c r="EH108" i="78" s="1"/>
  <c r="EI108" i="78" s="1"/>
  <c r="EJ108" i="78" s="1"/>
  <c r="EK108" i="78" s="1"/>
  <c r="EL108" i="78" s="1"/>
  <c r="EM108" i="78" s="1"/>
  <c r="EN108" i="78" s="1"/>
  <c r="EO108" i="78" s="1"/>
  <c r="EP108" i="78" s="1"/>
  <c r="EQ108" i="78" s="1"/>
  <c r="ER108" i="78" s="1"/>
  <c r="ES108" i="78" s="1"/>
  <c r="ET108" i="78" s="1"/>
  <c r="EU108" i="78" s="1"/>
  <c r="EV108" i="78" s="1"/>
  <c r="EW108" i="78" s="1"/>
  <c r="EX108" i="78" s="1"/>
  <c r="EY108" i="78" s="1"/>
  <c r="EZ108" i="78" s="1"/>
  <c r="FA108" i="78" s="1"/>
  <c r="FB108" i="78" s="1"/>
  <c r="FC108" i="78" s="1"/>
  <c r="FD108" i="78" s="1"/>
  <c r="FE108" i="78" s="1"/>
  <c r="FF108" i="78" s="1"/>
  <c r="FG108" i="78" s="1"/>
  <c r="FH108" i="78" s="1"/>
  <c r="FI108" i="78" s="1"/>
  <c r="FJ108" i="78" s="1"/>
  <c r="FK108" i="78" s="1"/>
  <c r="FL108" i="78" s="1"/>
  <c r="FM108" i="78" s="1"/>
  <c r="FN108" i="78" s="1"/>
  <c r="FO108" i="78" s="1"/>
  <c r="FP108" i="78" s="1"/>
  <c r="FQ108" i="78" s="1"/>
  <c r="FR108" i="78" s="1"/>
  <c r="FS108" i="78" s="1"/>
  <c r="FT108" i="78" s="1"/>
  <c r="FU108" i="78" s="1"/>
  <c r="FV108" i="78" s="1"/>
  <c r="FW108" i="78" s="1"/>
  <c r="FX108" i="78" s="1"/>
  <c r="FY108" i="78" s="1"/>
  <c r="FZ108" i="78" s="1"/>
  <c r="GA108" i="78" s="1"/>
  <c r="GB108" i="78" s="1"/>
  <c r="GC108" i="78" s="1"/>
  <c r="GD108" i="78" s="1"/>
  <c r="GE108" i="78" s="1"/>
  <c r="GF108" i="78" s="1"/>
  <c r="GG108" i="78" s="1"/>
  <c r="GH108" i="78" s="1"/>
  <c r="GI108" i="78" s="1"/>
  <c r="GJ108" i="78" s="1"/>
  <c r="GK108" i="78" s="1"/>
  <c r="GL108" i="78" s="1"/>
  <c r="GM108" i="78" s="1"/>
  <c r="GN108" i="78" s="1"/>
  <c r="GO108" i="78" s="1"/>
  <c r="GP108" i="78" s="1"/>
  <c r="GQ108" i="78" s="1"/>
  <c r="GR108" i="78" s="1"/>
  <c r="GS108" i="78" s="1"/>
  <c r="GT108" i="78" s="1"/>
  <c r="GU108" i="78" s="1"/>
  <c r="GV108" i="78" s="1"/>
  <c r="GW108" i="78" s="1"/>
  <c r="GX108" i="78" s="1"/>
  <c r="GY108" i="78" s="1"/>
  <c r="GZ108" i="78" s="1"/>
  <c r="HA108" i="78" s="1"/>
  <c r="HB108" i="78" s="1"/>
  <c r="HC108" i="78" s="1"/>
  <c r="HD108" i="78" s="1"/>
  <c r="HE108" i="78" s="1"/>
  <c r="HF108" i="78" s="1"/>
  <c r="HG108" i="78" s="1"/>
  <c r="HH108" i="78" s="1"/>
  <c r="HI108" i="78" s="1"/>
  <c r="S107" i="81"/>
  <c r="T107" i="81" s="1"/>
  <c r="U107" i="81" s="1"/>
  <c r="V107" i="81" s="1"/>
  <c r="W107" i="81" s="1"/>
  <c r="X107" i="81" s="1"/>
  <c r="Y107" i="81" s="1"/>
  <c r="Z107" i="81" s="1"/>
  <c r="AA107" i="81" s="1"/>
  <c r="AB107" i="81" s="1"/>
  <c r="AC107" i="81" s="1"/>
  <c r="AD107" i="81" s="1"/>
  <c r="AE107" i="81" s="1"/>
  <c r="AF107" i="81" s="1"/>
  <c r="AG107" i="81" s="1"/>
  <c r="AH107" i="81" s="1"/>
  <c r="AI107" i="81" s="1"/>
  <c r="AJ107" i="81" s="1"/>
  <c r="AK107" i="81" s="1"/>
  <c r="AL107" i="81" s="1"/>
  <c r="AM107" i="81" s="1"/>
  <c r="AN107" i="81" s="1"/>
  <c r="AO107" i="81" s="1"/>
  <c r="AP107" i="81" s="1"/>
  <c r="AQ107" i="81" s="1"/>
  <c r="AR107" i="81" s="1"/>
  <c r="AS107" i="81" s="1"/>
  <c r="AT107" i="81" s="1"/>
  <c r="AU107" i="81" s="1"/>
  <c r="AV107" i="81" s="1"/>
  <c r="AW107" i="81" s="1"/>
  <c r="AX107" i="81" s="1"/>
  <c r="AY107" i="81" s="1"/>
  <c r="AZ107" i="81" s="1"/>
  <c r="BA107" i="81" s="1"/>
  <c r="BB107" i="81" s="1"/>
  <c r="BC107" i="81" s="1"/>
  <c r="BD107" i="81" s="1"/>
  <c r="BE107" i="81" s="1"/>
  <c r="BF107" i="81" s="1"/>
  <c r="BG107" i="81" s="1"/>
  <c r="BH107" i="81" s="1"/>
  <c r="BI107" i="81" s="1"/>
  <c r="BJ107" i="81" s="1"/>
  <c r="BK107" i="81" s="1"/>
  <c r="BL107" i="81" s="1"/>
  <c r="BM107" i="81" s="1"/>
  <c r="BN107" i="81" s="1"/>
  <c r="BO107" i="81" s="1"/>
  <c r="BP107" i="81" s="1"/>
  <c r="BQ107" i="81" s="1"/>
  <c r="BR107" i="81" s="1"/>
  <c r="BS107" i="81" s="1"/>
  <c r="BT107" i="81" s="1"/>
  <c r="BU107" i="81" s="1"/>
  <c r="BV107" i="81" s="1"/>
  <c r="BW107" i="81" s="1"/>
  <c r="BX107" i="81" s="1"/>
  <c r="BY107" i="81" s="1"/>
  <c r="BZ107" i="81" s="1"/>
  <c r="CA107" i="81" s="1"/>
  <c r="CB107" i="81" s="1"/>
  <c r="CC107" i="81" s="1"/>
  <c r="CD107" i="81" s="1"/>
  <c r="CE107" i="81" s="1"/>
  <c r="CF107" i="81" s="1"/>
  <c r="CG107" i="81" s="1"/>
  <c r="CH107" i="81" s="1"/>
  <c r="CI107" i="81" s="1"/>
  <c r="CJ107" i="81" s="1"/>
  <c r="CK107" i="81" s="1"/>
  <c r="CL107" i="81" s="1"/>
  <c r="CM107" i="81" s="1"/>
  <c r="CN107" i="81" s="1"/>
  <c r="CO107" i="81" s="1"/>
  <c r="CP107" i="81" s="1"/>
  <c r="CQ107" i="81" s="1"/>
  <c r="CR107" i="81" s="1"/>
  <c r="CS107" i="81" s="1"/>
  <c r="CT107" i="81" s="1"/>
  <c r="CU107" i="81" s="1"/>
  <c r="CV107" i="81" s="1"/>
  <c r="CW107" i="81" s="1"/>
  <c r="CX107" i="81" s="1"/>
  <c r="CY107" i="81" s="1"/>
  <c r="CZ107" i="81" s="1"/>
  <c r="DA107" i="81" s="1"/>
  <c r="DB107" i="81" s="1"/>
  <c r="DC107" i="81" s="1"/>
  <c r="DD107" i="81" s="1"/>
  <c r="DE107" i="81" s="1"/>
  <c r="DF107" i="81" s="1"/>
  <c r="DG107" i="81" s="1"/>
  <c r="DH107" i="81" s="1"/>
  <c r="DI107" i="81" s="1"/>
  <c r="DJ107" i="81" s="1"/>
  <c r="DK107" i="81" s="1"/>
  <c r="DL107" i="81" s="1"/>
  <c r="DM107" i="81" s="1"/>
  <c r="DN107" i="81" s="1"/>
  <c r="DO107" i="81" s="1"/>
  <c r="DP107" i="81" s="1"/>
  <c r="DQ107" i="81" s="1"/>
  <c r="DR107" i="81" s="1"/>
  <c r="DS107" i="81" s="1"/>
  <c r="DT107" i="81" s="1"/>
  <c r="DU107" i="81" s="1"/>
  <c r="DV107" i="81" s="1"/>
  <c r="DW107" i="81" s="1"/>
  <c r="DX107" i="81" s="1"/>
  <c r="DY107" i="81" s="1"/>
  <c r="DZ107" i="81" s="1"/>
  <c r="EA107" i="81" s="1"/>
  <c r="EB107" i="81" s="1"/>
  <c r="EC107" i="81" s="1"/>
  <c r="ED107" i="81" s="1"/>
  <c r="EE107" i="81" s="1"/>
  <c r="EF107" i="81" s="1"/>
  <c r="EG107" i="81" s="1"/>
  <c r="EH107" i="81" s="1"/>
  <c r="EI107" i="81" s="1"/>
  <c r="EJ107" i="81" s="1"/>
  <c r="EK107" i="81" s="1"/>
  <c r="EL107" i="81" s="1"/>
  <c r="EM107" i="81" s="1"/>
  <c r="EN107" i="81" s="1"/>
  <c r="EO107" i="81" s="1"/>
  <c r="EP107" i="81" s="1"/>
  <c r="EQ107" i="81" s="1"/>
  <c r="ER107" i="81" s="1"/>
  <c r="ES107" i="81" s="1"/>
  <c r="ET107" i="81" s="1"/>
  <c r="EU107" i="81" s="1"/>
  <c r="EV107" i="81" s="1"/>
  <c r="EW107" i="81" s="1"/>
  <c r="EX107" i="81" s="1"/>
  <c r="EY107" i="81" s="1"/>
  <c r="EZ107" i="81" s="1"/>
  <c r="FA107" i="81" s="1"/>
  <c r="FB107" i="81" s="1"/>
  <c r="FC107" i="81" s="1"/>
  <c r="FD107" i="81" s="1"/>
  <c r="FE107" i="81" s="1"/>
  <c r="FF107" i="81" s="1"/>
  <c r="FG107" i="81" s="1"/>
  <c r="FH107" i="81" s="1"/>
  <c r="FI107" i="81" s="1"/>
  <c r="FJ107" i="81" s="1"/>
  <c r="FK107" i="81" s="1"/>
  <c r="FL107" i="81" s="1"/>
  <c r="FM107" i="81" s="1"/>
  <c r="FN107" i="81" s="1"/>
  <c r="FO107" i="81" s="1"/>
  <c r="FP107" i="81" s="1"/>
  <c r="FQ107" i="81" s="1"/>
  <c r="FR107" i="81" s="1"/>
  <c r="FS107" i="81" s="1"/>
  <c r="FT107" i="81" s="1"/>
  <c r="FU107" i="81" s="1"/>
  <c r="FV107" i="81" s="1"/>
  <c r="FW107" i="81" s="1"/>
  <c r="FX107" i="81" s="1"/>
  <c r="FY107" i="81" s="1"/>
  <c r="FZ107" i="81" s="1"/>
  <c r="GA107" i="81" s="1"/>
  <c r="GB107" i="81" s="1"/>
  <c r="GC107" i="81" s="1"/>
  <c r="GD107" i="81" s="1"/>
  <c r="GE107" i="81" s="1"/>
  <c r="GF107" i="81" s="1"/>
  <c r="GG107" i="81" s="1"/>
  <c r="GH107" i="81" s="1"/>
  <c r="GI107" i="81" s="1"/>
  <c r="GJ107" i="81" s="1"/>
  <c r="GK107" i="81" s="1"/>
  <c r="GL107" i="81" s="1"/>
  <c r="GM107" i="81" s="1"/>
  <c r="GN107" i="81" s="1"/>
  <c r="GO107" i="81" s="1"/>
  <c r="GP107" i="81" s="1"/>
  <c r="GQ107" i="81" s="1"/>
  <c r="GR107" i="81" s="1"/>
  <c r="GS107" i="81" s="1"/>
  <c r="GT107" i="81" s="1"/>
  <c r="GU107" i="81" s="1"/>
  <c r="GV107" i="81" s="1"/>
  <c r="GW107" i="81" s="1"/>
  <c r="GX107" i="81" s="1"/>
  <c r="GY107" i="81" s="1"/>
  <c r="GZ107" i="81" s="1"/>
  <c r="HA107" i="81" s="1"/>
  <c r="HB107" i="81" s="1"/>
  <c r="HC107" i="81" s="1"/>
  <c r="HD107" i="81" s="1"/>
  <c r="HE107" i="81" s="1"/>
  <c r="HF107" i="81" s="1"/>
  <c r="HG107" i="81" s="1"/>
  <c r="HH107" i="81" s="1"/>
  <c r="HI107" i="81" s="1"/>
  <c r="S105" i="78"/>
  <c r="T105" i="78" s="1"/>
  <c r="U105" i="78" s="1"/>
  <c r="V105" i="78" s="1"/>
  <c r="W105" i="78" s="1"/>
  <c r="X105" i="78" s="1"/>
  <c r="Y105" i="78" s="1"/>
  <c r="Z105" i="78" s="1"/>
  <c r="AA105" i="78" s="1"/>
  <c r="AB105" i="78" s="1"/>
  <c r="AC105" i="78" s="1"/>
  <c r="AD105" i="78" s="1"/>
  <c r="AE105" i="78" s="1"/>
  <c r="AF105" i="78" s="1"/>
  <c r="AG105" i="78" s="1"/>
  <c r="AH105" i="78" s="1"/>
  <c r="AI105" i="78" s="1"/>
  <c r="AJ105" i="78" s="1"/>
  <c r="AK105" i="78" s="1"/>
  <c r="AL105" i="78" s="1"/>
  <c r="AM105" i="78" s="1"/>
  <c r="AN105" i="78" s="1"/>
  <c r="AO105" i="78" s="1"/>
  <c r="AP105" i="78" s="1"/>
  <c r="AQ105" i="78" s="1"/>
  <c r="AR105" i="78" s="1"/>
  <c r="AS105" i="78" s="1"/>
  <c r="AT105" i="78" s="1"/>
  <c r="AU105" i="78" s="1"/>
  <c r="AV105" i="78" s="1"/>
  <c r="AW105" i="78" s="1"/>
  <c r="AX105" i="78" s="1"/>
  <c r="AY105" i="78" s="1"/>
  <c r="AZ105" i="78" s="1"/>
  <c r="BA105" i="78" s="1"/>
  <c r="BB105" i="78" s="1"/>
  <c r="BC105" i="78" s="1"/>
  <c r="BD105" i="78" s="1"/>
  <c r="BE105" i="78" s="1"/>
  <c r="BF105" i="78" s="1"/>
  <c r="BG105" i="78" s="1"/>
  <c r="BH105" i="78" s="1"/>
  <c r="BI105" i="78" s="1"/>
  <c r="BJ105" i="78" s="1"/>
  <c r="BK105" i="78" s="1"/>
  <c r="BL105" i="78" s="1"/>
  <c r="BM105" i="78" s="1"/>
  <c r="BN105" i="78" s="1"/>
  <c r="BO105" i="78" s="1"/>
  <c r="BP105" i="78" s="1"/>
  <c r="BQ105" i="78" s="1"/>
  <c r="BR105" i="78" s="1"/>
  <c r="BS105" i="78" s="1"/>
  <c r="BT105" i="78" s="1"/>
  <c r="BU105" i="78" s="1"/>
  <c r="BV105" i="78" s="1"/>
  <c r="BW105" i="78" s="1"/>
  <c r="BX105" i="78" s="1"/>
  <c r="BY105" i="78" s="1"/>
  <c r="BZ105" i="78" s="1"/>
  <c r="CA105" i="78" s="1"/>
  <c r="CB105" i="78" s="1"/>
  <c r="CC105" i="78" s="1"/>
  <c r="CD105" i="78" s="1"/>
  <c r="CE105" i="78" s="1"/>
  <c r="CF105" i="78" s="1"/>
  <c r="CG105" i="78" s="1"/>
  <c r="CH105" i="78" s="1"/>
  <c r="CI105" i="78" s="1"/>
  <c r="CJ105" i="78" s="1"/>
  <c r="CK105" i="78" s="1"/>
  <c r="CL105" i="78" s="1"/>
  <c r="CM105" i="78" s="1"/>
  <c r="CN105" i="78" s="1"/>
  <c r="CO105" i="78" s="1"/>
  <c r="CP105" i="78" s="1"/>
  <c r="CQ105" i="78" s="1"/>
  <c r="CR105" i="78" s="1"/>
  <c r="CS105" i="78" s="1"/>
  <c r="CT105" i="78" s="1"/>
  <c r="CU105" i="78" s="1"/>
  <c r="CV105" i="78" s="1"/>
  <c r="CW105" i="78" s="1"/>
  <c r="CX105" i="78" s="1"/>
  <c r="CY105" i="78" s="1"/>
  <c r="CZ105" i="78" s="1"/>
  <c r="DA105" i="78" s="1"/>
  <c r="DB105" i="78" s="1"/>
  <c r="DC105" i="78" s="1"/>
  <c r="DD105" i="78" s="1"/>
  <c r="DE105" i="78" s="1"/>
  <c r="DF105" i="78" s="1"/>
  <c r="DG105" i="78" s="1"/>
  <c r="DH105" i="78" s="1"/>
  <c r="DI105" i="78" s="1"/>
  <c r="DJ105" i="78" s="1"/>
  <c r="DK105" i="78" s="1"/>
  <c r="DL105" i="78" s="1"/>
  <c r="DM105" i="78" s="1"/>
  <c r="DN105" i="78" s="1"/>
  <c r="DO105" i="78" s="1"/>
  <c r="DP105" i="78" s="1"/>
  <c r="DQ105" i="78" s="1"/>
  <c r="DR105" i="78" s="1"/>
  <c r="DS105" i="78" s="1"/>
  <c r="DT105" i="78" s="1"/>
  <c r="DU105" i="78" s="1"/>
  <c r="DV105" i="78" s="1"/>
  <c r="DW105" i="78" s="1"/>
  <c r="DX105" i="78" s="1"/>
  <c r="DY105" i="78" s="1"/>
  <c r="DZ105" i="78" s="1"/>
  <c r="EA105" i="78" s="1"/>
  <c r="EB105" i="78" s="1"/>
  <c r="EC105" i="78" s="1"/>
  <c r="ED105" i="78" s="1"/>
  <c r="EE105" i="78" s="1"/>
  <c r="EF105" i="78" s="1"/>
  <c r="EG105" i="78" s="1"/>
  <c r="EH105" i="78" s="1"/>
  <c r="EI105" i="78" s="1"/>
  <c r="EJ105" i="78" s="1"/>
  <c r="EK105" i="78" s="1"/>
  <c r="EL105" i="78" s="1"/>
  <c r="EM105" i="78" s="1"/>
  <c r="EN105" i="78" s="1"/>
  <c r="EO105" i="78" s="1"/>
  <c r="EP105" i="78" s="1"/>
  <c r="EQ105" i="78" s="1"/>
  <c r="ER105" i="78" s="1"/>
  <c r="ES105" i="78" s="1"/>
  <c r="ET105" i="78" s="1"/>
  <c r="EU105" i="78" s="1"/>
  <c r="EV105" i="78" s="1"/>
  <c r="EW105" i="78" s="1"/>
  <c r="EX105" i="78" s="1"/>
  <c r="EY105" i="78" s="1"/>
  <c r="EZ105" i="78" s="1"/>
  <c r="FA105" i="78" s="1"/>
  <c r="FB105" i="78" s="1"/>
  <c r="FC105" i="78" s="1"/>
  <c r="FD105" i="78" s="1"/>
  <c r="FE105" i="78" s="1"/>
  <c r="FF105" i="78" s="1"/>
  <c r="FG105" i="78" s="1"/>
  <c r="FH105" i="78" s="1"/>
  <c r="FI105" i="78" s="1"/>
  <c r="FJ105" i="78" s="1"/>
  <c r="FK105" i="78" s="1"/>
  <c r="FL105" i="78" s="1"/>
  <c r="FM105" i="78" s="1"/>
  <c r="FN105" i="78" s="1"/>
  <c r="FO105" i="78" s="1"/>
  <c r="FP105" i="78" s="1"/>
  <c r="FQ105" i="78" s="1"/>
  <c r="FR105" i="78" s="1"/>
  <c r="FS105" i="78" s="1"/>
  <c r="FT105" i="78" s="1"/>
  <c r="FU105" i="78" s="1"/>
  <c r="FV105" i="78" s="1"/>
  <c r="FW105" i="78" s="1"/>
  <c r="FX105" i="78" s="1"/>
  <c r="FY105" i="78" s="1"/>
  <c r="FZ105" i="78" s="1"/>
  <c r="GA105" i="78" s="1"/>
  <c r="GB105" i="78" s="1"/>
  <c r="GC105" i="78" s="1"/>
  <c r="GD105" i="78" s="1"/>
  <c r="GE105" i="78" s="1"/>
  <c r="GF105" i="78" s="1"/>
  <c r="GG105" i="78" s="1"/>
  <c r="GH105" i="78" s="1"/>
  <c r="GI105" i="78" s="1"/>
  <c r="GJ105" i="78" s="1"/>
  <c r="GK105" i="78" s="1"/>
  <c r="GL105" i="78" s="1"/>
  <c r="GM105" i="78" s="1"/>
  <c r="GN105" i="78" s="1"/>
  <c r="GO105" i="78" s="1"/>
  <c r="GP105" i="78" s="1"/>
  <c r="GQ105" i="78" s="1"/>
  <c r="GR105" i="78" s="1"/>
  <c r="GS105" i="78" s="1"/>
  <c r="GT105" i="78" s="1"/>
  <c r="GU105" i="78" s="1"/>
  <c r="GV105" i="78" s="1"/>
  <c r="GW105" i="78" s="1"/>
  <c r="GX105" i="78" s="1"/>
  <c r="GY105" i="78" s="1"/>
  <c r="GZ105" i="78" s="1"/>
  <c r="HA105" i="78" s="1"/>
  <c r="HB105" i="78" s="1"/>
  <c r="HC105" i="78" s="1"/>
  <c r="HD105" i="78" s="1"/>
  <c r="HE105" i="78" s="1"/>
  <c r="HF105" i="78" s="1"/>
  <c r="HG105" i="78" s="1"/>
  <c r="HH105" i="78" s="1"/>
  <c r="HI105" i="78" s="1"/>
  <c r="S102" i="78"/>
  <c r="T102" i="78" s="1"/>
  <c r="U102" i="78" s="1"/>
  <c r="V102" i="78" s="1"/>
  <c r="W102" i="78" s="1"/>
  <c r="X102" i="78" s="1"/>
  <c r="Y102" i="78" s="1"/>
  <c r="Z102" i="78" s="1"/>
  <c r="AA102" i="78" s="1"/>
  <c r="AB102" i="78" s="1"/>
  <c r="AC102" i="78" s="1"/>
  <c r="AD102" i="78" s="1"/>
  <c r="AE102" i="78" s="1"/>
  <c r="AF102" i="78" s="1"/>
  <c r="AG102" i="78" s="1"/>
  <c r="AH102" i="78" s="1"/>
  <c r="AI102" i="78" s="1"/>
  <c r="AJ102" i="78" s="1"/>
  <c r="AK102" i="78" s="1"/>
  <c r="AL102" i="78" s="1"/>
  <c r="AM102" i="78" s="1"/>
  <c r="AN102" i="78" s="1"/>
  <c r="AO102" i="78" s="1"/>
  <c r="AP102" i="78" s="1"/>
  <c r="AQ102" i="78" s="1"/>
  <c r="AR102" i="78" s="1"/>
  <c r="AS102" i="78" s="1"/>
  <c r="AT102" i="78" s="1"/>
  <c r="AU102" i="78" s="1"/>
  <c r="AV102" i="78" s="1"/>
  <c r="AW102" i="78" s="1"/>
  <c r="AX102" i="78" s="1"/>
  <c r="AY102" i="78" s="1"/>
  <c r="AZ102" i="78" s="1"/>
  <c r="BA102" i="78" s="1"/>
  <c r="BB102" i="78" s="1"/>
  <c r="BC102" i="78" s="1"/>
  <c r="BD102" i="78" s="1"/>
  <c r="BE102" i="78" s="1"/>
  <c r="BF102" i="78" s="1"/>
  <c r="BG102" i="78" s="1"/>
  <c r="BH102" i="78" s="1"/>
  <c r="BI102" i="78" s="1"/>
  <c r="BJ102" i="78" s="1"/>
  <c r="BK102" i="78" s="1"/>
  <c r="BL102" i="78" s="1"/>
  <c r="BM102" i="78" s="1"/>
  <c r="BN102" i="78" s="1"/>
  <c r="BO102" i="78" s="1"/>
  <c r="BP102" i="78" s="1"/>
  <c r="BQ102" i="78" s="1"/>
  <c r="BR102" i="78" s="1"/>
  <c r="BS102" i="78" s="1"/>
  <c r="BT102" i="78" s="1"/>
  <c r="BU102" i="78" s="1"/>
  <c r="BV102" i="78" s="1"/>
  <c r="BW102" i="78" s="1"/>
  <c r="BX102" i="78" s="1"/>
  <c r="BY102" i="78" s="1"/>
  <c r="BZ102" i="78" s="1"/>
  <c r="CA102" i="78" s="1"/>
  <c r="CB102" i="78" s="1"/>
  <c r="CC102" i="78" s="1"/>
  <c r="CD102" i="78" s="1"/>
  <c r="CE102" i="78" s="1"/>
  <c r="CF102" i="78" s="1"/>
  <c r="CG102" i="78" s="1"/>
  <c r="CH102" i="78" s="1"/>
  <c r="CI102" i="78" s="1"/>
  <c r="CJ102" i="78" s="1"/>
  <c r="CK102" i="78" s="1"/>
  <c r="CL102" i="78" s="1"/>
  <c r="CM102" i="78" s="1"/>
  <c r="CN102" i="78" s="1"/>
  <c r="CO102" i="78" s="1"/>
  <c r="CP102" i="78" s="1"/>
  <c r="CQ102" i="78" s="1"/>
  <c r="CR102" i="78" s="1"/>
  <c r="CS102" i="78" s="1"/>
  <c r="CT102" i="78" s="1"/>
  <c r="CU102" i="78" s="1"/>
  <c r="CV102" i="78" s="1"/>
  <c r="CW102" i="78" s="1"/>
  <c r="CX102" i="78" s="1"/>
  <c r="CY102" i="78" s="1"/>
  <c r="CZ102" i="78" s="1"/>
  <c r="DA102" i="78" s="1"/>
  <c r="DB102" i="78" s="1"/>
  <c r="DC102" i="78" s="1"/>
  <c r="DD102" i="78" s="1"/>
  <c r="DE102" i="78" s="1"/>
  <c r="DF102" i="78" s="1"/>
  <c r="DG102" i="78" s="1"/>
  <c r="DH102" i="78" s="1"/>
  <c r="DI102" i="78" s="1"/>
  <c r="DJ102" i="78" s="1"/>
  <c r="DK102" i="78" s="1"/>
  <c r="DL102" i="78" s="1"/>
  <c r="DM102" i="78" s="1"/>
  <c r="DN102" i="78" s="1"/>
  <c r="DO102" i="78" s="1"/>
  <c r="DP102" i="78" s="1"/>
  <c r="DQ102" i="78" s="1"/>
  <c r="DR102" i="78" s="1"/>
  <c r="DS102" i="78" s="1"/>
  <c r="DT102" i="78" s="1"/>
  <c r="DU102" i="78" s="1"/>
  <c r="DV102" i="78" s="1"/>
  <c r="DW102" i="78" s="1"/>
  <c r="DX102" i="78" s="1"/>
  <c r="DY102" i="78" s="1"/>
  <c r="DZ102" i="78" s="1"/>
  <c r="EA102" i="78" s="1"/>
  <c r="EB102" i="78" s="1"/>
  <c r="EC102" i="78" s="1"/>
  <c r="ED102" i="78" s="1"/>
  <c r="EE102" i="78" s="1"/>
  <c r="EF102" i="78" s="1"/>
  <c r="EG102" i="78" s="1"/>
  <c r="EH102" i="78" s="1"/>
  <c r="EI102" i="78" s="1"/>
  <c r="EJ102" i="78" s="1"/>
  <c r="EK102" i="78" s="1"/>
  <c r="EL102" i="78" s="1"/>
  <c r="EM102" i="78" s="1"/>
  <c r="EN102" i="78" s="1"/>
  <c r="EO102" i="78" s="1"/>
  <c r="EP102" i="78" s="1"/>
  <c r="EQ102" i="78" s="1"/>
  <c r="ER102" i="78" s="1"/>
  <c r="ES102" i="78" s="1"/>
  <c r="ET102" i="78" s="1"/>
  <c r="EU102" i="78" s="1"/>
  <c r="EV102" i="78" s="1"/>
  <c r="EW102" i="78" s="1"/>
  <c r="EX102" i="78" s="1"/>
  <c r="EY102" i="78" s="1"/>
  <c r="EZ102" i="78" s="1"/>
  <c r="FA102" i="78" s="1"/>
  <c r="FB102" i="78" s="1"/>
  <c r="FC102" i="78" s="1"/>
  <c r="FD102" i="78" s="1"/>
  <c r="FE102" i="78" s="1"/>
  <c r="FF102" i="78" s="1"/>
  <c r="FG102" i="78" s="1"/>
  <c r="FH102" i="78" s="1"/>
  <c r="FI102" i="78" s="1"/>
  <c r="FJ102" i="78" s="1"/>
  <c r="FK102" i="78" s="1"/>
  <c r="FL102" i="78" s="1"/>
  <c r="FM102" i="78" s="1"/>
  <c r="FN102" i="78" s="1"/>
  <c r="FO102" i="78" s="1"/>
  <c r="FP102" i="78" s="1"/>
  <c r="FQ102" i="78" s="1"/>
  <c r="FR102" i="78" s="1"/>
  <c r="FS102" i="78" s="1"/>
  <c r="FT102" i="78" s="1"/>
  <c r="FU102" i="78" s="1"/>
  <c r="FV102" i="78" s="1"/>
  <c r="FW102" i="78" s="1"/>
  <c r="FX102" i="78" s="1"/>
  <c r="FY102" i="78" s="1"/>
  <c r="FZ102" i="78" s="1"/>
  <c r="GA102" i="78" s="1"/>
  <c r="GB102" i="78" s="1"/>
  <c r="GC102" i="78" s="1"/>
  <c r="GD102" i="78" s="1"/>
  <c r="GE102" i="78" s="1"/>
  <c r="GF102" i="78" s="1"/>
  <c r="GG102" i="78" s="1"/>
  <c r="GH102" i="78" s="1"/>
  <c r="GI102" i="78" s="1"/>
  <c r="GJ102" i="78" s="1"/>
  <c r="GK102" i="78" s="1"/>
  <c r="GL102" i="78" s="1"/>
  <c r="GM102" i="78" s="1"/>
  <c r="GN102" i="78" s="1"/>
  <c r="GO102" i="78" s="1"/>
  <c r="GP102" i="78" s="1"/>
  <c r="GQ102" i="78" s="1"/>
  <c r="GR102" i="78" s="1"/>
  <c r="GS102" i="78" s="1"/>
  <c r="GT102" i="78" s="1"/>
  <c r="GU102" i="78" s="1"/>
  <c r="GV102" i="78" s="1"/>
  <c r="GW102" i="78" s="1"/>
  <c r="GX102" i="78" s="1"/>
  <c r="GY102" i="78" s="1"/>
  <c r="GZ102" i="78" s="1"/>
  <c r="HA102" i="78" s="1"/>
  <c r="HB102" i="78" s="1"/>
  <c r="HC102" i="78" s="1"/>
  <c r="HD102" i="78" s="1"/>
  <c r="HE102" i="78" s="1"/>
  <c r="HF102" i="78" s="1"/>
  <c r="HG102" i="78" s="1"/>
  <c r="HH102" i="78" s="1"/>
  <c r="HI102" i="78" s="1"/>
  <c r="R63" i="80"/>
  <c r="S63" i="80" s="1"/>
  <c r="T63" i="80" s="1"/>
  <c r="U63" i="80" s="1"/>
  <c r="V63" i="80" s="1"/>
  <c r="W63" i="80" s="1"/>
  <c r="X63" i="80" s="1"/>
  <c r="Y63" i="80" s="1"/>
  <c r="Z63" i="80" s="1"/>
  <c r="AA63" i="80" s="1"/>
  <c r="AB63" i="80" s="1"/>
  <c r="AC63" i="80" s="1"/>
  <c r="AD63" i="80" s="1"/>
  <c r="AE63" i="80" s="1"/>
  <c r="AF63" i="80" s="1"/>
  <c r="AG63" i="80" s="1"/>
  <c r="AH63" i="80" s="1"/>
  <c r="AI63" i="80" s="1"/>
  <c r="AJ63" i="80" s="1"/>
  <c r="AK63" i="80" s="1"/>
  <c r="AL63" i="80" s="1"/>
  <c r="AM63" i="80" s="1"/>
  <c r="AN63" i="80" s="1"/>
  <c r="AO63" i="80" s="1"/>
  <c r="AP63" i="80" s="1"/>
  <c r="AQ63" i="80" s="1"/>
  <c r="AR63" i="80" s="1"/>
  <c r="AS63" i="80" s="1"/>
  <c r="AT63" i="80" s="1"/>
  <c r="AU63" i="80" s="1"/>
  <c r="AV63" i="80" s="1"/>
  <c r="AW63" i="80" s="1"/>
  <c r="AX63" i="80" s="1"/>
  <c r="AY63" i="80" s="1"/>
  <c r="AZ63" i="80" s="1"/>
  <c r="BA63" i="80" s="1"/>
  <c r="BB63" i="80" s="1"/>
  <c r="BC63" i="80" s="1"/>
  <c r="BD63" i="80" s="1"/>
  <c r="BE63" i="80" s="1"/>
  <c r="BF63" i="80" s="1"/>
  <c r="BG63" i="80" s="1"/>
  <c r="BH63" i="80" s="1"/>
  <c r="BI63" i="80" s="1"/>
  <c r="BJ63" i="80" s="1"/>
  <c r="BK63" i="80" s="1"/>
  <c r="BL63" i="80" s="1"/>
  <c r="BM63" i="80" s="1"/>
  <c r="BN63" i="80" s="1"/>
  <c r="BO63" i="80" s="1"/>
  <c r="BP63" i="80" s="1"/>
  <c r="BQ63" i="80" s="1"/>
  <c r="BR63" i="80" s="1"/>
  <c r="BS63" i="80" s="1"/>
  <c r="BT63" i="80" s="1"/>
  <c r="BU63" i="80" s="1"/>
  <c r="BV63" i="80" s="1"/>
  <c r="BW63" i="80" s="1"/>
  <c r="BX63" i="80" s="1"/>
  <c r="BY63" i="80" s="1"/>
  <c r="BZ63" i="80" s="1"/>
  <c r="CA63" i="80" s="1"/>
  <c r="CB63" i="80" s="1"/>
  <c r="CC63" i="80" s="1"/>
  <c r="CD63" i="80" s="1"/>
  <c r="CE63" i="80" s="1"/>
  <c r="CF63" i="80" s="1"/>
  <c r="CG63" i="80" s="1"/>
  <c r="CH63" i="80" s="1"/>
  <c r="CI63" i="80" s="1"/>
  <c r="CJ63" i="80" s="1"/>
  <c r="CK63" i="80" s="1"/>
  <c r="CL63" i="80" s="1"/>
  <c r="CM63" i="80" s="1"/>
  <c r="CN63" i="80" s="1"/>
  <c r="CO63" i="80" s="1"/>
  <c r="CP63" i="80" s="1"/>
  <c r="CQ63" i="80" s="1"/>
  <c r="CR63" i="80" s="1"/>
  <c r="CS63" i="80" s="1"/>
  <c r="CT63" i="80" s="1"/>
  <c r="CU63" i="80" s="1"/>
  <c r="CV63" i="80" s="1"/>
  <c r="CW63" i="80" s="1"/>
  <c r="CX63" i="80" s="1"/>
  <c r="CY63" i="80" s="1"/>
  <c r="CZ63" i="80" s="1"/>
  <c r="DA63" i="80" s="1"/>
  <c r="DB63" i="80" s="1"/>
  <c r="DC63" i="80" s="1"/>
  <c r="DD63" i="80" s="1"/>
  <c r="DE63" i="80" s="1"/>
  <c r="DF63" i="80" s="1"/>
  <c r="DG63" i="80" s="1"/>
  <c r="DH63" i="80" s="1"/>
  <c r="DI63" i="80" s="1"/>
  <c r="DJ63" i="80" s="1"/>
  <c r="DK63" i="80" s="1"/>
  <c r="DL63" i="80" s="1"/>
  <c r="DM63" i="80" s="1"/>
  <c r="DN63" i="80" s="1"/>
  <c r="DO63" i="80" s="1"/>
  <c r="DP63" i="80" s="1"/>
  <c r="DQ63" i="80" s="1"/>
  <c r="DR63" i="80" s="1"/>
  <c r="DS63" i="80" s="1"/>
  <c r="DT63" i="80" s="1"/>
  <c r="DU63" i="80" s="1"/>
  <c r="DV63" i="80" s="1"/>
  <c r="DW63" i="80" s="1"/>
  <c r="DX63" i="80" s="1"/>
  <c r="DY63" i="80" s="1"/>
  <c r="DZ63" i="80" s="1"/>
  <c r="EA63" i="80" s="1"/>
  <c r="EB63" i="80" s="1"/>
  <c r="EC63" i="80" s="1"/>
  <c r="ED63" i="80" s="1"/>
  <c r="EE63" i="80" s="1"/>
  <c r="EF63" i="80" s="1"/>
  <c r="EG63" i="80" s="1"/>
  <c r="EH63" i="80" s="1"/>
  <c r="EI63" i="80" s="1"/>
  <c r="EJ63" i="80" s="1"/>
  <c r="EK63" i="80" s="1"/>
  <c r="EL63" i="80" s="1"/>
  <c r="EM63" i="80" s="1"/>
  <c r="EN63" i="80" s="1"/>
  <c r="EO63" i="80" s="1"/>
  <c r="EP63" i="80" s="1"/>
  <c r="EQ63" i="80" s="1"/>
  <c r="ER63" i="80" s="1"/>
  <c r="ES63" i="80" s="1"/>
  <c r="ET63" i="80" s="1"/>
  <c r="EU63" i="80" s="1"/>
  <c r="EV63" i="80" s="1"/>
  <c r="EW63" i="80" s="1"/>
  <c r="EX63" i="80" s="1"/>
  <c r="EY63" i="80" s="1"/>
  <c r="EZ63" i="80" s="1"/>
  <c r="FA63" i="80" s="1"/>
  <c r="FB63" i="80" s="1"/>
  <c r="FC63" i="80" s="1"/>
  <c r="FD63" i="80" s="1"/>
  <c r="FE63" i="80" s="1"/>
  <c r="FF63" i="80" s="1"/>
  <c r="FG63" i="80" s="1"/>
  <c r="FH63" i="80" s="1"/>
  <c r="FI63" i="80" s="1"/>
  <c r="FJ63" i="80" s="1"/>
  <c r="FK63" i="80" s="1"/>
  <c r="FL63" i="80" s="1"/>
  <c r="FM63" i="80" s="1"/>
  <c r="FN63" i="80" s="1"/>
  <c r="FO63" i="80" s="1"/>
  <c r="FP63" i="80" s="1"/>
  <c r="FQ63" i="80" s="1"/>
  <c r="FR63" i="80" s="1"/>
  <c r="FS63" i="80" s="1"/>
  <c r="FT63" i="80" s="1"/>
  <c r="FU63" i="80" s="1"/>
  <c r="FV63" i="80" s="1"/>
  <c r="FW63" i="80" s="1"/>
  <c r="FX63" i="80" s="1"/>
  <c r="FY63" i="80" s="1"/>
  <c r="FZ63" i="80" s="1"/>
  <c r="GA63" i="80" s="1"/>
  <c r="GB63" i="80" s="1"/>
  <c r="GC63" i="80" s="1"/>
  <c r="GD63" i="80" s="1"/>
  <c r="GE63" i="80" s="1"/>
  <c r="GF63" i="80" s="1"/>
  <c r="GG63" i="80" s="1"/>
  <c r="GH63" i="80" s="1"/>
  <c r="GI63" i="80" s="1"/>
  <c r="GJ63" i="80" s="1"/>
  <c r="GK63" i="80" s="1"/>
  <c r="GL63" i="80" s="1"/>
  <c r="GM63" i="80" s="1"/>
  <c r="GN63" i="80" s="1"/>
  <c r="GO63" i="80" s="1"/>
  <c r="GP63" i="80" s="1"/>
  <c r="GQ63" i="80" s="1"/>
  <c r="GR63" i="80" s="1"/>
  <c r="GS63" i="80" s="1"/>
  <c r="GT63" i="80" s="1"/>
  <c r="GU63" i="80" s="1"/>
  <c r="GV63" i="80" s="1"/>
  <c r="GW63" i="80" s="1"/>
  <c r="GX63" i="80" s="1"/>
  <c r="GY63" i="80" s="1"/>
  <c r="GZ63" i="80" s="1"/>
  <c r="HA63" i="80" s="1"/>
  <c r="HB63" i="80" s="1"/>
  <c r="HC63" i="80" s="1"/>
  <c r="HD63" i="80" s="1"/>
  <c r="HE63" i="80" s="1"/>
  <c r="HF63" i="80" s="1"/>
  <c r="HG63" i="80" s="1"/>
  <c r="HH63" i="80" s="1"/>
  <c r="HI63" i="80" s="1"/>
  <c r="I54" i="80"/>
  <c r="J54" i="80" s="1"/>
  <c r="K54" i="80" s="1"/>
  <c r="L54" i="80" s="1"/>
  <c r="M54" i="80" s="1"/>
  <c r="R68" i="80"/>
  <c r="S68" i="80" s="1"/>
  <c r="T68" i="80" s="1"/>
  <c r="U68" i="80" s="1"/>
  <c r="V68" i="80" s="1"/>
  <c r="W68" i="80" s="1"/>
  <c r="X68" i="80" s="1"/>
  <c r="Y68" i="80" s="1"/>
  <c r="Z68" i="80" s="1"/>
  <c r="AA68" i="80" s="1"/>
  <c r="AB68" i="80" s="1"/>
  <c r="AC68" i="80" s="1"/>
  <c r="AD68" i="80" s="1"/>
  <c r="AE68" i="80" s="1"/>
  <c r="AF68" i="80" s="1"/>
  <c r="AG68" i="80" s="1"/>
  <c r="AH68" i="80" s="1"/>
  <c r="AI68" i="80" s="1"/>
  <c r="AJ68" i="80" s="1"/>
  <c r="AK68" i="80" s="1"/>
  <c r="AL68" i="80" s="1"/>
  <c r="AM68" i="80" s="1"/>
  <c r="AN68" i="80" s="1"/>
  <c r="AO68" i="80" s="1"/>
  <c r="AP68" i="80" s="1"/>
  <c r="AQ68" i="80" s="1"/>
  <c r="AR68" i="80" s="1"/>
  <c r="AS68" i="80" s="1"/>
  <c r="AT68" i="80" s="1"/>
  <c r="AU68" i="80" s="1"/>
  <c r="AV68" i="80" s="1"/>
  <c r="AW68" i="80" s="1"/>
  <c r="AX68" i="80" s="1"/>
  <c r="AY68" i="80" s="1"/>
  <c r="AZ68" i="80" s="1"/>
  <c r="BA68" i="80" s="1"/>
  <c r="BB68" i="80" s="1"/>
  <c r="BC68" i="80" s="1"/>
  <c r="BD68" i="80" s="1"/>
  <c r="BE68" i="80" s="1"/>
  <c r="BF68" i="80" s="1"/>
  <c r="BG68" i="80" s="1"/>
  <c r="BH68" i="80" s="1"/>
  <c r="BI68" i="80" s="1"/>
  <c r="BJ68" i="80" s="1"/>
  <c r="BK68" i="80" s="1"/>
  <c r="BL68" i="80" s="1"/>
  <c r="BM68" i="80" s="1"/>
  <c r="BN68" i="80" s="1"/>
  <c r="BO68" i="80" s="1"/>
  <c r="BP68" i="80" s="1"/>
  <c r="BQ68" i="80" s="1"/>
  <c r="BR68" i="80" s="1"/>
  <c r="BS68" i="80" s="1"/>
  <c r="BT68" i="80" s="1"/>
  <c r="BU68" i="80" s="1"/>
  <c r="BV68" i="80" s="1"/>
  <c r="BW68" i="80" s="1"/>
  <c r="BX68" i="80" s="1"/>
  <c r="BY68" i="80" s="1"/>
  <c r="BZ68" i="80" s="1"/>
  <c r="CA68" i="80" s="1"/>
  <c r="CB68" i="80" s="1"/>
  <c r="CC68" i="80" s="1"/>
  <c r="CD68" i="80" s="1"/>
  <c r="CE68" i="80" s="1"/>
  <c r="CF68" i="80" s="1"/>
  <c r="CG68" i="80" s="1"/>
  <c r="CH68" i="80" s="1"/>
  <c r="CI68" i="80" s="1"/>
  <c r="CJ68" i="80" s="1"/>
  <c r="CK68" i="80" s="1"/>
  <c r="CL68" i="80" s="1"/>
  <c r="CM68" i="80" s="1"/>
  <c r="CN68" i="80" s="1"/>
  <c r="CO68" i="80" s="1"/>
  <c r="CP68" i="80" s="1"/>
  <c r="CQ68" i="80" s="1"/>
  <c r="CR68" i="80" s="1"/>
  <c r="CS68" i="80" s="1"/>
  <c r="CT68" i="80" s="1"/>
  <c r="CU68" i="80" s="1"/>
  <c r="CV68" i="80" s="1"/>
  <c r="CW68" i="80" s="1"/>
  <c r="CX68" i="80" s="1"/>
  <c r="CY68" i="80" s="1"/>
  <c r="CZ68" i="80" s="1"/>
  <c r="DA68" i="80" s="1"/>
  <c r="DB68" i="80" s="1"/>
  <c r="DC68" i="80" s="1"/>
  <c r="DD68" i="80" s="1"/>
  <c r="DE68" i="80" s="1"/>
  <c r="DF68" i="80" s="1"/>
  <c r="DG68" i="80" s="1"/>
  <c r="DH68" i="80" s="1"/>
  <c r="DI68" i="80" s="1"/>
  <c r="DJ68" i="80" s="1"/>
  <c r="DK68" i="80" s="1"/>
  <c r="DL68" i="80" s="1"/>
  <c r="DM68" i="80" s="1"/>
  <c r="DN68" i="80" s="1"/>
  <c r="DO68" i="80" s="1"/>
  <c r="DP68" i="80" s="1"/>
  <c r="DQ68" i="80" s="1"/>
  <c r="DR68" i="80" s="1"/>
  <c r="DS68" i="80" s="1"/>
  <c r="DT68" i="80" s="1"/>
  <c r="DU68" i="80" s="1"/>
  <c r="DV68" i="80" s="1"/>
  <c r="DW68" i="80" s="1"/>
  <c r="DX68" i="80" s="1"/>
  <c r="DY68" i="80" s="1"/>
  <c r="DZ68" i="80" s="1"/>
  <c r="EA68" i="80" s="1"/>
  <c r="EB68" i="80" s="1"/>
  <c r="EC68" i="80" s="1"/>
  <c r="ED68" i="80" s="1"/>
  <c r="EE68" i="80" s="1"/>
  <c r="EF68" i="80" s="1"/>
  <c r="EG68" i="80" s="1"/>
  <c r="EH68" i="80" s="1"/>
  <c r="EI68" i="80" s="1"/>
  <c r="EJ68" i="80" s="1"/>
  <c r="EK68" i="80" s="1"/>
  <c r="EL68" i="80" s="1"/>
  <c r="EM68" i="80" s="1"/>
  <c r="EN68" i="80" s="1"/>
  <c r="EO68" i="80" s="1"/>
  <c r="EP68" i="80" s="1"/>
  <c r="EQ68" i="80" s="1"/>
  <c r="ER68" i="80" s="1"/>
  <c r="ES68" i="80" s="1"/>
  <c r="ET68" i="80" s="1"/>
  <c r="EU68" i="80" s="1"/>
  <c r="EV68" i="80" s="1"/>
  <c r="EW68" i="80" s="1"/>
  <c r="EX68" i="80" s="1"/>
  <c r="EY68" i="80" s="1"/>
  <c r="EZ68" i="80" s="1"/>
  <c r="FA68" i="80" s="1"/>
  <c r="FB68" i="80" s="1"/>
  <c r="FC68" i="80" s="1"/>
  <c r="FD68" i="80" s="1"/>
  <c r="FE68" i="80" s="1"/>
  <c r="FF68" i="80" s="1"/>
  <c r="FG68" i="80" s="1"/>
  <c r="FH68" i="80" s="1"/>
  <c r="FI68" i="80" s="1"/>
  <c r="FJ68" i="80" s="1"/>
  <c r="FK68" i="80" s="1"/>
  <c r="FL68" i="80" s="1"/>
  <c r="FM68" i="80" s="1"/>
  <c r="FN68" i="80" s="1"/>
  <c r="FO68" i="80" s="1"/>
  <c r="FP68" i="80" s="1"/>
  <c r="FQ68" i="80" s="1"/>
  <c r="FR68" i="80" s="1"/>
  <c r="FS68" i="80" s="1"/>
  <c r="FT68" i="80" s="1"/>
  <c r="FU68" i="80" s="1"/>
  <c r="FV68" i="80" s="1"/>
  <c r="FW68" i="80" s="1"/>
  <c r="FX68" i="80" s="1"/>
  <c r="FY68" i="80" s="1"/>
  <c r="FZ68" i="80" s="1"/>
  <c r="GA68" i="80" s="1"/>
  <c r="GB68" i="80" s="1"/>
  <c r="GC68" i="80" s="1"/>
  <c r="GD68" i="80" s="1"/>
  <c r="GE68" i="80" s="1"/>
  <c r="GF68" i="80" s="1"/>
  <c r="GG68" i="80" s="1"/>
  <c r="GH68" i="80" s="1"/>
  <c r="GI68" i="80" s="1"/>
  <c r="GJ68" i="80" s="1"/>
  <c r="GK68" i="80" s="1"/>
  <c r="GL68" i="80" s="1"/>
  <c r="GM68" i="80" s="1"/>
  <c r="GN68" i="80" s="1"/>
  <c r="GO68" i="80" s="1"/>
  <c r="GP68" i="80" s="1"/>
  <c r="GQ68" i="80" s="1"/>
  <c r="GR68" i="80" s="1"/>
  <c r="GS68" i="80" s="1"/>
  <c r="GT68" i="80" s="1"/>
  <c r="GU68" i="80" s="1"/>
  <c r="GV68" i="80" s="1"/>
  <c r="GW68" i="80" s="1"/>
  <c r="GX68" i="80" s="1"/>
  <c r="GY68" i="80" s="1"/>
  <c r="GZ68" i="80" s="1"/>
  <c r="HA68" i="80" s="1"/>
  <c r="HB68" i="80" s="1"/>
  <c r="HC68" i="80" s="1"/>
  <c r="HD68" i="80" s="1"/>
  <c r="HE68" i="80" s="1"/>
  <c r="HF68" i="80" s="1"/>
  <c r="HG68" i="80" s="1"/>
  <c r="HH68" i="80" s="1"/>
  <c r="HI68" i="80" s="1"/>
  <c r="R65" i="81"/>
  <c r="S65" i="81" s="1"/>
  <c r="T65" i="81" s="1"/>
  <c r="U65" i="81" s="1"/>
  <c r="V65" i="81" s="1"/>
  <c r="W65" i="81" s="1"/>
  <c r="X65" i="81" s="1"/>
  <c r="Y65" i="81" s="1"/>
  <c r="Z65" i="81" s="1"/>
  <c r="AA65" i="81" s="1"/>
  <c r="AB65" i="81" s="1"/>
  <c r="AC65" i="81" s="1"/>
  <c r="AD65" i="81" s="1"/>
  <c r="AE65" i="81" s="1"/>
  <c r="AF65" i="81" s="1"/>
  <c r="AG65" i="81" s="1"/>
  <c r="AH65" i="81" s="1"/>
  <c r="AI65" i="81" s="1"/>
  <c r="AJ65" i="81" s="1"/>
  <c r="AK65" i="81" s="1"/>
  <c r="AL65" i="81" s="1"/>
  <c r="AM65" i="81" s="1"/>
  <c r="AN65" i="81" s="1"/>
  <c r="AO65" i="81" s="1"/>
  <c r="AP65" i="81" s="1"/>
  <c r="AQ65" i="81" s="1"/>
  <c r="AR65" i="81" s="1"/>
  <c r="AS65" i="81" s="1"/>
  <c r="AT65" i="81" s="1"/>
  <c r="AU65" i="81" s="1"/>
  <c r="AV65" i="81" s="1"/>
  <c r="AW65" i="81" s="1"/>
  <c r="AX65" i="81" s="1"/>
  <c r="AY65" i="81" s="1"/>
  <c r="AZ65" i="81" s="1"/>
  <c r="BA65" i="81" s="1"/>
  <c r="BB65" i="81" s="1"/>
  <c r="BC65" i="81" s="1"/>
  <c r="BD65" i="81" s="1"/>
  <c r="BE65" i="81" s="1"/>
  <c r="BF65" i="81" s="1"/>
  <c r="BG65" i="81" s="1"/>
  <c r="BH65" i="81" s="1"/>
  <c r="BI65" i="81" s="1"/>
  <c r="BJ65" i="81" s="1"/>
  <c r="BK65" i="81" s="1"/>
  <c r="BL65" i="81" s="1"/>
  <c r="BM65" i="81" s="1"/>
  <c r="BN65" i="81" s="1"/>
  <c r="BO65" i="81" s="1"/>
  <c r="BP65" i="81" s="1"/>
  <c r="BQ65" i="81" s="1"/>
  <c r="BR65" i="81" s="1"/>
  <c r="BS65" i="81" s="1"/>
  <c r="BT65" i="81" s="1"/>
  <c r="BU65" i="81" s="1"/>
  <c r="BV65" i="81" s="1"/>
  <c r="BW65" i="81" s="1"/>
  <c r="BX65" i="81" s="1"/>
  <c r="BY65" i="81" s="1"/>
  <c r="BZ65" i="81" s="1"/>
  <c r="CA65" i="81" s="1"/>
  <c r="CB65" i="81" s="1"/>
  <c r="CC65" i="81" s="1"/>
  <c r="CD65" i="81" s="1"/>
  <c r="CE65" i="81" s="1"/>
  <c r="CF65" i="81" s="1"/>
  <c r="CG65" i="81" s="1"/>
  <c r="CH65" i="81" s="1"/>
  <c r="CI65" i="81" s="1"/>
  <c r="CJ65" i="81" s="1"/>
  <c r="CK65" i="81" s="1"/>
  <c r="CL65" i="81" s="1"/>
  <c r="CM65" i="81" s="1"/>
  <c r="CN65" i="81" s="1"/>
  <c r="CO65" i="81" s="1"/>
  <c r="CP65" i="81" s="1"/>
  <c r="CQ65" i="81" s="1"/>
  <c r="CR65" i="81" s="1"/>
  <c r="CS65" i="81" s="1"/>
  <c r="CT65" i="81" s="1"/>
  <c r="CU65" i="81" s="1"/>
  <c r="CV65" i="81" s="1"/>
  <c r="CW65" i="81" s="1"/>
  <c r="CX65" i="81" s="1"/>
  <c r="CY65" i="81" s="1"/>
  <c r="CZ65" i="81" s="1"/>
  <c r="DA65" i="81" s="1"/>
  <c r="DB65" i="81" s="1"/>
  <c r="DC65" i="81" s="1"/>
  <c r="DD65" i="81" s="1"/>
  <c r="DE65" i="81" s="1"/>
  <c r="DF65" i="81" s="1"/>
  <c r="DG65" i="81" s="1"/>
  <c r="DH65" i="81" s="1"/>
  <c r="DI65" i="81" s="1"/>
  <c r="DJ65" i="81" s="1"/>
  <c r="DK65" i="81" s="1"/>
  <c r="DL65" i="81" s="1"/>
  <c r="DM65" i="81" s="1"/>
  <c r="DN65" i="81" s="1"/>
  <c r="DO65" i="81" s="1"/>
  <c r="DP65" i="81" s="1"/>
  <c r="DQ65" i="81" s="1"/>
  <c r="DR65" i="81" s="1"/>
  <c r="DS65" i="81" s="1"/>
  <c r="DT65" i="81" s="1"/>
  <c r="DU65" i="81" s="1"/>
  <c r="DV65" i="81" s="1"/>
  <c r="DW65" i="81" s="1"/>
  <c r="DX65" i="81" s="1"/>
  <c r="DY65" i="81" s="1"/>
  <c r="DZ65" i="81" s="1"/>
  <c r="EA65" i="81" s="1"/>
  <c r="EB65" i="81" s="1"/>
  <c r="EC65" i="81" s="1"/>
  <c r="ED65" i="81" s="1"/>
  <c r="EE65" i="81" s="1"/>
  <c r="EF65" i="81" s="1"/>
  <c r="EG65" i="81" s="1"/>
  <c r="EH65" i="81" s="1"/>
  <c r="EI65" i="81" s="1"/>
  <c r="EJ65" i="81" s="1"/>
  <c r="EK65" i="81" s="1"/>
  <c r="EL65" i="81" s="1"/>
  <c r="EM65" i="81" s="1"/>
  <c r="EN65" i="81" s="1"/>
  <c r="EO65" i="81" s="1"/>
  <c r="EP65" i="81" s="1"/>
  <c r="EQ65" i="81" s="1"/>
  <c r="ER65" i="81" s="1"/>
  <c r="ES65" i="81" s="1"/>
  <c r="ET65" i="81" s="1"/>
  <c r="EU65" i="81" s="1"/>
  <c r="EV65" i="81" s="1"/>
  <c r="EW65" i="81" s="1"/>
  <c r="EX65" i="81" s="1"/>
  <c r="EY65" i="81" s="1"/>
  <c r="EZ65" i="81" s="1"/>
  <c r="FA65" i="81" s="1"/>
  <c r="FB65" i="81" s="1"/>
  <c r="FC65" i="81" s="1"/>
  <c r="FD65" i="81" s="1"/>
  <c r="FE65" i="81" s="1"/>
  <c r="FF65" i="81" s="1"/>
  <c r="FG65" i="81" s="1"/>
  <c r="FH65" i="81" s="1"/>
  <c r="FI65" i="81" s="1"/>
  <c r="FJ65" i="81" s="1"/>
  <c r="FK65" i="81" s="1"/>
  <c r="FL65" i="81" s="1"/>
  <c r="FM65" i="81" s="1"/>
  <c r="FN65" i="81" s="1"/>
  <c r="FO65" i="81" s="1"/>
  <c r="FP65" i="81" s="1"/>
  <c r="FQ65" i="81" s="1"/>
  <c r="FR65" i="81" s="1"/>
  <c r="FS65" i="81" s="1"/>
  <c r="FT65" i="81" s="1"/>
  <c r="FU65" i="81" s="1"/>
  <c r="FV65" i="81" s="1"/>
  <c r="FW65" i="81" s="1"/>
  <c r="FX65" i="81" s="1"/>
  <c r="FY65" i="81" s="1"/>
  <c r="FZ65" i="81" s="1"/>
  <c r="GA65" i="81" s="1"/>
  <c r="GB65" i="81" s="1"/>
  <c r="GC65" i="81" s="1"/>
  <c r="GD65" i="81" s="1"/>
  <c r="GE65" i="81" s="1"/>
  <c r="GF65" i="81" s="1"/>
  <c r="GG65" i="81" s="1"/>
  <c r="GH65" i="81" s="1"/>
  <c r="GI65" i="81" s="1"/>
  <c r="GJ65" i="81" s="1"/>
  <c r="GK65" i="81" s="1"/>
  <c r="GL65" i="81" s="1"/>
  <c r="GM65" i="81" s="1"/>
  <c r="GN65" i="81" s="1"/>
  <c r="GO65" i="81" s="1"/>
  <c r="GP65" i="81" s="1"/>
  <c r="GQ65" i="81" s="1"/>
  <c r="GR65" i="81" s="1"/>
  <c r="GS65" i="81" s="1"/>
  <c r="GT65" i="81" s="1"/>
  <c r="GU65" i="81" s="1"/>
  <c r="GV65" i="81" s="1"/>
  <c r="GW65" i="81" s="1"/>
  <c r="GX65" i="81" s="1"/>
  <c r="GY65" i="81" s="1"/>
  <c r="GZ65" i="81" s="1"/>
  <c r="HA65" i="81" s="1"/>
  <c r="HB65" i="81" s="1"/>
  <c r="HC65" i="81" s="1"/>
  <c r="HD65" i="81" s="1"/>
  <c r="HE65" i="81" s="1"/>
  <c r="HF65" i="81" s="1"/>
  <c r="HG65" i="81" s="1"/>
  <c r="HH65" i="81" s="1"/>
  <c r="HI65" i="81" s="1"/>
  <c r="R64" i="81"/>
  <c r="S64" i="81" s="1"/>
  <c r="T64" i="81" s="1"/>
  <c r="U64" i="81" s="1"/>
  <c r="V64" i="81" s="1"/>
  <c r="W64" i="81" s="1"/>
  <c r="X64" i="81" s="1"/>
  <c r="Y64" i="81" s="1"/>
  <c r="Z64" i="81" s="1"/>
  <c r="AA64" i="81" s="1"/>
  <c r="AB64" i="81" s="1"/>
  <c r="AC64" i="81" s="1"/>
  <c r="AD64" i="81" s="1"/>
  <c r="AE64" i="81" s="1"/>
  <c r="AF64" i="81" s="1"/>
  <c r="AG64" i="81" s="1"/>
  <c r="AH64" i="81" s="1"/>
  <c r="AI64" i="81" s="1"/>
  <c r="AJ64" i="81" s="1"/>
  <c r="AK64" i="81" s="1"/>
  <c r="AL64" i="81" s="1"/>
  <c r="AM64" i="81" s="1"/>
  <c r="AN64" i="81" s="1"/>
  <c r="AO64" i="81" s="1"/>
  <c r="AP64" i="81" s="1"/>
  <c r="AQ64" i="81" s="1"/>
  <c r="AR64" i="81" s="1"/>
  <c r="AS64" i="81" s="1"/>
  <c r="AT64" i="81" s="1"/>
  <c r="AU64" i="81" s="1"/>
  <c r="AV64" i="81" s="1"/>
  <c r="AW64" i="81" s="1"/>
  <c r="AX64" i="81" s="1"/>
  <c r="AY64" i="81" s="1"/>
  <c r="AZ64" i="81" s="1"/>
  <c r="BA64" i="81" s="1"/>
  <c r="BB64" i="81" s="1"/>
  <c r="BC64" i="81" s="1"/>
  <c r="BD64" i="81" s="1"/>
  <c r="BE64" i="81" s="1"/>
  <c r="BF64" i="81" s="1"/>
  <c r="BG64" i="81" s="1"/>
  <c r="BH64" i="81" s="1"/>
  <c r="BI64" i="81" s="1"/>
  <c r="BJ64" i="81" s="1"/>
  <c r="BK64" i="81" s="1"/>
  <c r="BL64" i="81" s="1"/>
  <c r="BM64" i="81" s="1"/>
  <c r="BN64" i="81" s="1"/>
  <c r="BO64" i="81" s="1"/>
  <c r="BP64" i="81" s="1"/>
  <c r="BQ64" i="81" s="1"/>
  <c r="BR64" i="81" s="1"/>
  <c r="BS64" i="81" s="1"/>
  <c r="BT64" i="81" s="1"/>
  <c r="BU64" i="81" s="1"/>
  <c r="BV64" i="81" s="1"/>
  <c r="BW64" i="81" s="1"/>
  <c r="BX64" i="81" s="1"/>
  <c r="BY64" i="81" s="1"/>
  <c r="BZ64" i="81" s="1"/>
  <c r="CA64" i="81" s="1"/>
  <c r="CB64" i="81" s="1"/>
  <c r="CC64" i="81" s="1"/>
  <c r="CD64" i="81" s="1"/>
  <c r="CE64" i="81" s="1"/>
  <c r="CF64" i="81" s="1"/>
  <c r="CG64" i="81" s="1"/>
  <c r="CH64" i="81" s="1"/>
  <c r="CI64" i="81" s="1"/>
  <c r="CJ64" i="81" s="1"/>
  <c r="CK64" i="81" s="1"/>
  <c r="CL64" i="81" s="1"/>
  <c r="CM64" i="81" s="1"/>
  <c r="CN64" i="81" s="1"/>
  <c r="CO64" i="81" s="1"/>
  <c r="CP64" i="81" s="1"/>
  <c r="CQ64" i="81" s="1"/>
  <c r="CR64" i="81" s="1"/>
  <c r="CS64" i="81" s="1"/>
  <c r="CT64" i="81" s="1"/>
  <c r="CU64" i="81" s="1"/>
  <c r="CV64" i="81" s="1"/>
  <c r="CW64" i="81" s="1"/>
  <c r="CX64" i="81" s="1"/>
  <c r="CY64" i="81" s="1"/>
  <c r="CZ64" i="81" s="1"/>
  <c r="DA64" i="81" s="1"/>
  <c r="DB64" i="81" s="1"/>
  <c r="DC64" i="81" s="1"/>
  <c r="DD64" i="81" s="1"/>
  <c r="DE64" i="81" s="1"/>
  <c r="DF64" i="81" s="1"/>
  <c r="DG64" i="81" s="1"/>
  <c r="DH64" i="81" s="1"/>
  <c r="DI64" i="81" s="1"/>
  <c r="DJ64" i="81" s="1"/>
  <c r="DK64" i="81" s="1"/>
  <c r="DL64" i="81" s="1"/>
  <c r="DM64" i="81" s="1"/>
  <c r="DN64" i="81" s="1"/>
  <c r="DO64" i="81" s="1"/>
  <c r="DP64" i="81" s="1"/>
  <c r="DQ64" i="81" s="1"/>
  <c r="DR64" i="81" s="1"/>
  <c r="DS64" i="81" s="1"/>
  <c r="DT64" i="81" s="1"/>
  <c r="DU64" i="81" s="1"/>
  <c r="DV64" i="81" s="1"/>
  <c r="DW64" i="81" s="1"/>
  <c r="DX64" i="81" s="1"/>
  <c r="DY64" i="81" s="1"/>
  <c r="DZ64" i="81" s="1"/>
  <c r="EA64" i="81" s="1"/>
  <c r="EB64" i="81" s="1"/>
  <c r="EC64" i="81" s="1"/>
  <c r="ED64" i="81" s="1"/>
  <c r="EE64" i="81" s="1"/>
  <c r="EF64" i="81" s="1"/>
  <c r="EG64" i="81" s="1"/>
  <c r="EH64" i="81" s="1"/>
  <c r="EI64" i="81" s="1"/>
  <c r="EJ64" i="81" s="1"/>
  <c r="EK64" i="81" s="1"/>
  <c r="EL64" i="81" s="1"/>
  <c r="EM64" i="81" s="1"/>
  <c r="EN64" i="81" s="1"/>
  <c r="EO64" i="81" s="1"/>
  <c r="EP64" i="81" s="1"/>
  <c r="EQ64" i="81" s="1"/>
  <c r="ER64" i="81" s="1"/>
  <c r="ES64" i="81" s="1"/>
  <c r="ET64" i="81" s="1"/>
  <c r="EU64" i="81" s="1"/>
  <c r="EV64" i="81" s="1"/>
  <c r="EW64" i="81" s="1"/>
  <c r="EX64" i="81" s="1"/>
  <c r="EY64" i="81" s="1"/>
  <c r="EZ64" i="81" s="1"/>
  <c r="FA64" i="81" s="1"/>
  <c r="FB64" i="81" s="1"/>
  <c r="FC64" i="81" s="1"/>
  <c r="FD64" i="81" s="1"/>
  <c r="FE64" i="81" s="1"/>
  <c r="FF64" i="81" s="1"/>
  <c r="FG64" i="81" s="1"/>
  <c r="FH64" i="81" s="1"/>
  <c r="FI64" i="81" s="1"/>
  <c r="FJ64" i="81" s="1"/>
  <c r="FK64" i="81" s="1"/>
  <c r="FL64" i="81" s="1"/>
  <c r="FM64" i="81" s="1"/>
  <c r="FN64" i="81" s="1"/>
  <c r="FO64" i="81" s="1"/>
  <c r="FP64" i="81" s="1"/>
  <c r="FQ64" i="81" s="1"/>
  <c r="FR64" i="81" s="1"/>
  <c r="FS64" i="81" s="1"/>
  <c r="FT64" i="81" s="1"/>
  <c r="FU64" i="81" s="1"/>
  <c r="FV64" i="81" s="1"/>
  <c r="FW64" i="81" s="1"/>
  <c r="FX64" i="81" s="1"/>
  <c r="FY64" i="81" s="1"/>
  <c r="FZ64" i="81" s="1"/>
  <c r="GA64" i="81" s="1"/>
  <c r="GB64" i="81" s="1"/>
  <c r="GC64" i="81" s="1"/>
  <c r="GD64" i="81" s="1"/>
  <c r="GE64" i="81" s="1"/>
  <c r="GF64" i="81" s="1"/>
  <c r="GG64" i="81" s="1"/>
  <c r="GH64" i="81" s="1"/>
  <c r="GI64" i="81" s="1"/>
  <c r="GJ64" i="81" s="1"/>
  <c r="GK64" i="81" s="1"/>
  <c r="GL64" i="81" s="1"/>
  <c r="GM64" i="81" s="1"/>
  <c r="GN64" i="81" s="1"/>
  <c r="GO64" i="81" s="1"/>
  <c r="GP64" i="81" s="1"/>
  <c r="GQ64" i="81" s="1"/>
  <c r="GR64" i="81" s="1"/>
  <c r="GS64" i="81" s="1"/>
  <c r="GT64" i="81" s="1"/>
  <c r="GU64" i="81" s="1"/>
  <c r="GV64" i="81" s="1"/>
  <c r="GW64" i="81" s="1"/>
  <c r="GX64" i="81" s="1"/>
  <c r="GY64" i="81" s="1"/>
  <c r="GZ64" i="81" s="1"/>
  <c r="HA64" i="81" s="1"/>
  <c r="HB64" i="81" s="1"/>
  <c r="HC64" i="81" s="1"/>
  <c r="HD64" i="81" s="1"/>
  <c r="HE64" i="81" s="1"/>
  <c r="HF64" i="81" s="1"/>
  <c r="HG64" i="81" s="1"/>
  <c r="HH64" i="81" s="1"/>
  <c r="HI64" i="81" s="1"/>
  <c r="I63" i="78"/>
  <c r="J63" i="78" s="1"/>
  <c r="K63" i="78" s="1"/>
  <c r="L63" i="78" s="1"/>
  <c r="M63" i="78" s="1"/>
  <c r="R64" i="80"/>
  <c r="S64" i="80" s="1"/>
  <c r="T64" i="80" s="1"/>
  <c r="U64" i="80" s="1"/>
  <c r="V64" i="80" s="1"/>
  <c r="W64" i="80" s="1"/>
  <c r="X64" i="80" s="1"/>
  <c r="Y64" i="80" s="1"/>
  <c r="Z64" i="80" s="1"/>
  <c r="AA64" i="80" s="1"/>
  <c r="AB64" i="80" s="1"/>
  <c r="AC64" i="80" s="1"/>
  <c r="AD64" i="80" s="1"/>
  <c r="AE64" i="80" s="1"/>
  <c r="AF64" i="80" s="1"/>
  <c r="AG64" i="80" s="1"/>
  <c r="AH64" i="80" s="1"/>
  <c r="AI64" i="80" s="1"/>
  <c r="AJ64" i="80" s="1"/>
  <c r="AK64" i="80" s="1"/>
  <c r="AL64" i="80" s="1"/>
  <c r="AM64" i="80" s="1"/>
  <c r="AN64" i="80" s="1"/>
  <c r="AO64" i="80" s="1"/>
  <c r="AP64" i="80" s="1"/>
  <c r="AQ64" i="80" s="1"/>
  <c r="AR64" i="80" s="1"/>
  <c r="AS64" i="80" s="1"/>
  <c r="AT64" i="80" s="1"/>
  <c r="AU64" i="80" s="1"/>
  <c r="AV64" i="80" s="1"/>
  <c r="AW64" i="80" s="1"/>
  <c r="AX64" i="80" s="1"/>
  <c r="AY64" i="80" s="1"/>
  <c r="AZ64" i="80" s="1"/>
  <c r="BA64" i="80" s="1"/>
  <c r="BB64" i="80" s="1"/>
  <c r="BC64" i="80" s="1"/>
  <c r="BD64" i="80" s="1"/>
  <c r="BE64" i="80" s="1"/>
  <c r="BF64" i="80" s="1"/>
  <c r="BG64" i="80" s="1"/>
  <c r="BH64" i="80" s="1"/>
  <c r="BI64" i="80" s="1"/>
  <c r="BJ64" i="80" s="1"/>
  <c r="BK64" i="80" s="1"/>
  <c r="BL64" i="80" s="1"/>
  <c r="BM64" i="80" s="1"/>
  <c r="BN64" i="80" s="1"/>
  <c r="BO64" i="80" s="1"/>
  <c r="BP64" i="80" s="1"/>
  <c r="BQ64" i="80" s="1"/>
  <c r="BR64" i="80" s="1"/>
  <c r="BS64" i="80" s="1"/>
  <c r="BT64" i="80" s="1"/>
  <c r="BU64" i="80" s="1"/>
  <c r="BV64" i="80" s="1"/>
  <c r="BW64" i="80" s="1"/>
  <c r="BX64" i="80" s="1"/>
  <c r="BY64" i="80" s="1"/>
  <c r="BZ64" i="80" s="1"/>
  <c r="CA64" i="80" s="1"/>
  <c r="CB64" i="80" s="1"/>
  <c r="CC64" i="80" s="1"/>
  <c r="CD64" i="80" s="1"/>
  <c r="CE64" i="80" s="1"/>
  <c r="CF64" i="80" s="1"/>
  <c r="CG64" i="80" s="1"/>
  <c r="CH64" i="80" s="1"/>
  <c r="CI64" i="80" s="1"/>
  <c r="CJ64" i="80" s="1"/>
  <c r="CK64" i="80" s="1"/>
  <c r="CL64" i="80" s="1"/>
  <c r="CM64" i="80" s="1"/>
  <c r="CN64" i="80" s="1"/>
  <c r="CO64" i="80" s="1"/>
  <c r="CP64" i="80" s="1"/>
  <c r="CQ64" i="80" s="1"/>
  <c r="CR64" i="80" s="1"/>
  <c r="CS64" i="80" s="1"/>
  <c r="CT64" i="80" s="1"/>
  <c r="CU64" i="80" s="1"/>
  <c r="CV64" i="80" s="1"/>
  <c r="CW64" i="80" s="1"/>
  <c r="CX64" i="80" s="1"/>
  <c r="CY64" i="80" s="1"/>
  <c r="CZ64" i="80" s="1"/>
  <c r="DA64" i="80" s="1"/>
  <c r="DB64" i="80" s="1"/>
  <c r="DC64" i="80" s="1"/>
  <c r="DD64" i="80" s="1"/>
  <c r="DE64" i="80" s="1"/>
  <c r="DF64" i="80" s="1"/>
  <c r="DG64" i="80" s="1"/>
  <c r="DH64" i="80" s="1"/>
  <c r="DI64" i="80" s="1"/>
  <c r="DJ64" i="80" s="1"/>
  <c r="DK64" i="80" s="1"/>
  <c r="DL64" i="80" s="1"/>
  <c r="DM64" i="80" s="1"/>
  <c r="DN64" i="80" s="1"/>
  <c r="DO64" i="80" s="1"/>
  <c r="DP64" i="80" s="1"/>
  <c r="DQ64" i="80" s="1"/>
  <c r="DR64" i="80" s="1"/>
  <c r="DS64" i="80" s="1"/>
  <c r="DT64" i="80" s="1"/>
  <c r="DU64" i="80" s="1"/>
  <c r="DV64" i="80" s="1"/>
  <c r="DW64" i="80" s="1"/>
  <c r="DX64" i="80" s="1"/>
  <c r="DY64" i="80" s="1"/>
  <c r="DZ64" i="80" s="1"/>
  <c r="EA64" i="80" s="1"/>
  <c r="EB64" i="80" s="1"/>
  <c r="EC64" i="80" s="1"/>
  <c r="ED64" i="80" s="1"/>
  <c r="EE64" i="80" s="1"/>
  <c r="EF64" i="80" s="1"/>
  <c r="EG64" i="80" s="1"/>
  <c r="EH64" i="80" s="1"/>
  <c r="EI64" i="80" s="1"/>
  <c r="EJ64" i="80" s="1"/>
  <c r="EK64" i="80" s="1"/>
  <c r="EL64" i="80" s="1"/>
  <c r="EM64" i="80" s="1"/>
  <c r="EN64" i="80" s="1"/>
  <c r="EO64" i="80" s="1"/>
  <c r="EP64" i="80" s="1"/>
  <c r="EQ64" i="80" s="1"/>
  <c r="ER64" i="80" s="1"/>
  <c r="ES64" i="80" s="1"/>
  <c r="ET64" i="80" s="1"/>
  <c r="EU64" i="80" s="1"/>
  <c r="EV64" i="80" s="1"/>
  <c r="EW64" i="80" s="1"/>
  <c r="EX64" i="80" s="1"/>
  <c r="EY64" i="80" s="1"/>
  <c r="EZ64" i="80" s="1"/>
  <c r="FA64" i="80" s="1"/>
  <c r="FB64" i="80" s="1"/>
  <c r="FC64" i="80" s="1"/>
  <c r="FD64" i="80" s="1"/>
  <c r="FE64" i="80" s="1"/>
  <c r="FF64" i="80" s="1"/>
  <c r="FG64" i="80" s="1"/>
  <c r="FH64" i="80" s="1"/>
  <c r="FI64" i="80" s="1"/>
  <c r="FJ64" i="80" s="1"/>
  <c r="FK64" i="80" s="1"/>
  <c r="FL64" i="80" s="1"/>
  <c r="FM64" i="80" s="1"/>
  <c r="FN64" i="80" s="1"/>
  <c r="FO64" i="80" s="1"/>
  <c r="FP64" i="80" s="1"/>
  <c r="FQ64" i="80" s="1"/>
  <c r="FR64" i="80" s="1"/>
  <c r="FS64" i="80" s="1"/>
  <c r="FT64" i="80" s="1"/>
  <c r="FU64" i="80" s="1"/>
  <c r="FV64" i="80" s="1"/>
  <c r="FW64" i="80" s="1"/>
  <c r="FX64" i="80" s="1"/>
  <c r="FY64" i="80" s="1"/>
  <c r="FZ64" i="80" s="1"/>
  <c r="GA64" i="80" s="1"/>
  <c r="GB64" i="80" s="1"/>
  <c r="GC64" i="80" s="1"/>
  <c r="GD64" i="80" s="1"/>
  <c r="GE64" i="80" s="1"/>
  <c r="GF64" i="80" s="1"/>
  <c r="GG64" i="80" s="1"/>
  <c r="GH64" i="80" s="1"/>
  <c r="GI64" i="80" s="1"/>
  <c r="GJ64" i="80" s="1"/>
  <c r="GK64" i="80" s="1"/>
  <c r="GL64" i="80" s="1"/>
  <c r="GM64" i="80" s="1"/>
  <c r="GN64" i="80" s="1"/>
  <c r="GO64" i="80" s="1"/>
  <c r="GP64" i="80" s="1"/>
  <c r="GQ64" i="80" s="1"/>
  <c r="GR64" i="80" s="1"/>
  <c r="GS64" i="80" s="1"/>
  <c r="GT64" i="80" s="1"/>
  <c r="GU64" i="80" s="1"/>
  <c r="GV64" i="80" s="1"/>
  <c r="GW64" i="80" s="1"/>
  <c r="GX64" i="80" s="1"/>
  <c r="GY64" i="80" s="1"/>
  <c r="GZ64" i="80" s="1"/>
  <c r="HA64" i="80" s="1"/>
  <c r="HB64" i="80" s="1"/>
  <c r="HC64" i="80" s="1"/>
  <c r="HD64" i="80" s="1"/>
  <c r="HE64" i="80" s="1"/>
  <c r="HF64" i="80" s="1"/>
  <c r="HG64" i="80" s="1"/>
  <c r="HH64" i="80" s="1"/>
  <c r="HI64" i="80" s="1"/>
  <c r="S71" i="81"/>
  <c r="T71" i="81" s="1"/>
  <c r="U71" i="81" s="1"/>
  <c r="V71" i="81" s="1"/>
  <c r="S60" i="78"/>
  <c r="T60" i="78" s="1"/>
  <c r="U60" i="78" s="1"/>
  <c r="V60" i="78" s="1"/>
  <c r="W60" i="78" s="1"/>
  <c r="X60" i="78" s="1"/>
  <c r="Y60" i="78" s="1"/>
  <c r="Z60" i="78" s="1"/>
  <c r="AA60" i="78" s="1"/>
  <c r="AB60" i="78" s="1"/>
  <c r="AC60" i="78" s="1"/>
  <c r="AD60" i="78" s="1"/>
  <c r="AE60" i="78" s="1"/>
  <c r="AF60" i="78" s="1"/>
  <c r="AG60" i="78" s="1"/>
  <c r="AH60" i="78" s="1"/>
  <c r="AI60" i="78" s="1"/>
  <c r="AJ60" i="78" s="1"/>
  <c r="AK60" i="78" s="1"/>
  <c r="AL60" i="78" s="1"/>
  <c r="AM60" i="78" s="1"/>
  <c r="AN60" i="78" s="1"/>
  <c r="AO60" i="78" s="1"/>
  <c r="AP60" i="78" s="1"/>
  <c r="AQ60" i="78" s="1"/>
  <c r="AR60" i="78" s="1"/>
  <c r="AS60" i="78" s="1"/>
  <c r="AT60" i="78" s="1"/>
  <c r="AU60" i="78" s="1"/>
  <c r="AV60" i="78" s="1"/>
  <c r="AW60" i="78" s="1"/>
  <c r="AX60" i="78" s="1"/>
  <c r="AY60" i="78" s="1"/>
  <c r="AZ60" i="78" s="1"/>
  <c r="BA60" i="78" s="1"/>
  <c r="BB60" i="78" s="1"/>
  <c r="BC60" i="78" s="1"/>
  <c r="BD60" i="78" s="1"/>
  <c r="BE60" i="78" s="1"/>
  <c r="BF60" i="78" s="1"/>
  <c r="BG60" i="78" s="1"/>
  <c r="BH60" i="78" s="1"/>
  <c r="BI60" i="78" s="1"/>
  <c r="BJ60" i="78" s="1"/>
  <c r="BK60" i="78" s="1"/>
  <c r="BL60" i="78" s="1"/>
  <c r="BM60" i="78" s="1"/>
  <c r="BN60" i="78" s="1"/>
  <c r="BO60" i="78" s="1"/>
  <c r="BP60" i="78" s="1"/>
  <c r="BQ60" i="78" s="1"/>
  <c r="BR60" i="78" s="1"/>
  <c r="BS60" i="78" s="1"/>
  <c r="BT60" i="78" s="1"/>
  <c r="BU60" i="78" s="1"/>
  <c r="BV60" i="78" s="1"/>
  <c r="BW60" i="78" s="1"/>
  <c r="BX60" i="78" s="1"/>
  <c r="BY60" i="78" s="1"/>
  <c r="BZ60" i="78" s="1"/>
  <c r="CA60" i="78" s="1"/>
  <c r="CB60" i="78" s="1"/>
  <c r="CC60" i="78" s="1"/>
  <c r="CD60" i="78" s="1"/>
  <c r="CE60" i="78" s="1"/>
  <c r="CF60" i="78" s="1"/>
  <c r="CG60" i="78" s="1"/>
  <c r="CH60" i="78" s="1"/>
  <c r="CI60" i="78" s="1"/>
  <c r="CJ60" i="78" s="1"/>
  <c r="CK60" i="78" s="1"/>
  <c r="CL60" i="78" s="1"/>
  <c r="CM60" i="78" s="1"/>
  <c r="CN60" i="78" s="1"/>
  <c r="CO60" i="78" s="1"/>
  <c r="CP60" i="78" s="1"/>
  <c r="CQ60" i="78" s="1"/>
  <c r="CR60" i="78" s="1"/>
  <c r="CS60" i="78" s="1"/>
  <c r="CT60" i="78" s="1"/>
  <c r="CU60" i="78" s="1"/>
  <c r="CV60" i="78" s="1"/>
  <c r="CW60" i="78" s="1"/>
  <c r="CX60" i="78" s="1"/>
  <c r="CY60" i="78" s="1"/>
  <c r="CZ60" i="78" s="1"/>
  <c r="DA60" i="78" s="1"/>
  <c r="DB60" i="78" s="1"/>
  <c r="DC60" i="78" s="1"/>
  <c r="DD60" i="78" s="1"/>
  <c r="DE60" i="78" s="1"/>
  <c r="DF60" i="78" s="1"/>
  <c r="DG60" i="78" s="1"/>
  <c r="DH60" i="78" s="1"/>
  <c r="DI60" i="78" s="1"/>
  <c r="DJ60" i="78" s="1"/>
  <c r="DK60" i="78" s="1"/>
  <c r="DL60" i="78" s="1"/>
  <c r="DM60" i="78" s="1"/>
  <c r="DN60" i="78" s="1"/>
  <c r="DO60" i="78" s="1"/>
  <c r="DP60" i="78" s="1"/>
  <c r="DQ60" i="78" s="1"/>
  <c r="DR60" i="78" s="1"/>
  <c r="DS60" i="78" s="1"/>
  <c r="DT60" i="78" s="1"/>
  <c r="DU60" i="78" s="1"/>
  <c r="DV60" i="78" s="1"/>
  <c r="DW60" i="78" s="1"/>
  <c r="DX60" i="78" s="1"/>
  <c r="DY60" i="78" s="1"/>
  <c r="DZ60" i="78" s="1"/>
  <c r="EA60" i="78" s="1"/>
  <c r="EB60" i="78" s="1"/>
  <c r="EC60" i="78" s="1"/>
  <c r="ED60" i="78" s="1"/>
  <c r="EE60" i="78" s="1"/>
  <c r="EF60" i="78" s="1"/>
  <c r="EG60" i="78" s="1"/>
  <c r="EH60" i="78" s="1"/>
  <c r="EI60" i="78" s="1"/>
  <c r="EJ60" i="78" s="1"/>
  <c r="EK60" i="78" s="1"/>
  <c r="EL60" i="78" s="1"/>
  <c r="EM60" i="78" s="1"/>
  <c r="EN60" i="78" s="1"/>
  <c r="EO60" i="78" s="1"/>
  <c r="EP60" i="78" s="1"/>
  <c r="EQ60" i="78" s="1"/>
  <c r="ER60" i="78" s="1"/>
  <c r="ES60" i="78" s="1"/>
  <c r="ET60" i="78" s="1"/>
  <c r="EU60" i="78" s="1"/>
  <c r="EV60" i="78" s="1"/>
  <c r="EW60" i="78" s="1"/>
  <c r="EX60" i="78" s="1"/>
  <c r="EY60" i="78" s="1"/>
  <c r="EZ60" i="78" s="1"/>
  <c r="FA60" i="78" s="1"/>
  <c r="FB60" i="78" s="1"/>
  <c r="FC60" i="78" s="1"/>
  <c r="FD60" i="78" s="1"/>
  <c r="FE60" i="78" s="1"/>
  <c r="FF60" i="78" s="1"/>
  <c r="FG60" i="78" s="1"/>
  <c r="FH60" i="78" s="1"/>
  <c r="FI60" i="78" s="1"/>
  <c r="FJ60" i="78" s="1"/>
  <c r="FK60" i="78" s="1"/>
  <c r="FL60" i="78" s="1"/>
  <c r="FM60" i="78" s="1"/>
  <c r="FN60" i="78" s="1"/>
  <c r="FO60" i="78" s="1"/>
  <c r="FP60" i="78" s="1"/>
  <c r="FQ60" i="78" s="1"/>
  <c r="FR60" i="78" s="1"/>
  <c r="FS60" i="78" s="1"/>
  <c r="FT60" i="78" s="1"/>
  <c r="FU60" i="78" s="1"/>
  <c r="FV60" i="78" s="1"/>
  <c r="FW60" i="78" s="1"/>
  <c r="FX60" i="78" s="1"/>
  <c r="FY60" i="78" s="1"/>
  <c r="FZ60" i="78" s="1"/>
  <c r="GA60" i="78" s="1"/>
  <c r="GB60" i="78" s="1"/>
  <c r="GC60" i="78" s="1"/>
  <c r="GD60" i="78" s="1"/>
  <c r="GE60" i="78" s="1"/>
  <c r="GF60" i="78" s="1"/>
  <c r="GG60" i="78" s="1"/>
  <c r="GH60" i="78" s="1"/>
  <c r="GI60" i="78" s="1"/>
  <c r="GJ60" i="78" s="1"/>
  <c r="GK60" i="78" s="1"/>
  <c r="GL60" i="78" s="1"/>
  <c r="GM60" i="78" s="1"/>
  <c r="GN60" i="78" s="1"/>
  <c r="GO60" i="78" s="1"/>
  <c r="GP60" i="78" s="1"/>
  <c r="GQ60" i="78" s="1"/>
  <c r="GR60" i="78" s="1"/>
  <c r="GS60" i="78" s="1"/>
  <c r="GT60" i="78" s="1"/>
  <c r="GU60" i="78" s="1"/>
  <c r="GV60" i="78" s="1"/>
  <c r="GW60" i="78" s="1"/>
  <c r="GX60" i="78" s="1"/>
  <c r="GY60" i="78" s="1"/>
  <c r="GZ60" i="78" s="1"/>
  <c r="HA60" i="78" s="1"/>
  <c r="HB60" i="78" s="1"/>
  <c r="HC60" i="78" s="1"/>
  <c r="HD60" i="78" s="1"/>
  <c r="HE60" i="78" s="1"/>
  <c r="HF60" i="78" s="1"/>
  <c r="HG60" i="78" s="1"/>
  <c r="HH60" i="78" s="1"/>
  <c r="HI60" i="78" s="1"/>
  <c r="S70" i="81"/>
  <c r="T70" i="81" s="1"/>
  <c r="U70" i="81" s="1"/>
  <c r="V70" i="81" s="1"/>
  <c r="W70" i="81" s="1"/>
  <c r="X70" i="81" s="1"/>
  <c r="Y70" i="81" s="1"/>
  <c r="Z70" i="81" s="1"/>
  <c r="AA70" i="81" s="1"/>
  <c r="AB70" i="81" s="1"/>
  <c r="AC70" i="81" s="1"/>
  <c r="AD70" i="81" s="1"/>
  <c r="AE70" i="81" s="1"/>
  <c r="AF70" i="81" s="1"/>
  <c r="AG70" i="81" s="1"/>
  <c r="AH70" i="81" s="1"/>
  <c r="AI70" i="81" s="1"/>
  <c r="AJ70" i="81" s="1"/>
  <c r="AK70" i="81" s="1"/>
  <c r="AL70" i="81" s="1"/>
  <c r="AM70" i="81" s="1"/>
  <c r="AN70" i="81" s="1"/>
  <c r="AO70" i="81" s="1"/>
  <c r="AP70" i="81" s="1"/>
  <c r="AQ70" i="81" s="1"/>
  <c r="AR70" i="81" s="1"/>
  <c r="AS70" i="81" s="1"/>
  <c r="AT70" i="81" s="1"/>
  <c r="AU70" i="81" s="1"/>
  <c r="AV70" i="81" s="1"/>
  <c r="AW70" i="81" s="1"/>
  <c r="AX70" i="81" s="1"/>
  <c r="AY70" i="81" s="1"/>
  <c r="AZ70" i="81" s="1"/>
  <c r="BA70" i="81" s="1"/>
  <c r="BB70" i="81" s="1"/>
  <c r="BC70" i="81" s="1"/>
  <c r="BD70" i="81" s="1"/>
  <c r="BE70" i="81" s="1"/>
  <c r="BF70" i="81" s="1"/>
  <c r="BG70" i="81" s="1"/>
  <c r="BH70" i="81" s="1"/>
  <c r="BI70" i="81" s="1"/>
  <c r="BJ70" i="81" s="1"/>
  <c r="BK70" i="81" s="1"/>
  <c r="BL70" i="81" s="1"/>
  <c r="BM70" i="81" s="1"/>
  <c r="BN70" i="81" s="1"/>
  <c r="BO70" i="81" s="1"/>
  <c r="BP70" i="81" s="1"/>
  <c r="BQ70" i="81" s="1"/>
  <c r="BR70" i="81" s="1"/>
  <c r="BS70" i="81" s="1"/>
  <c r="BT70" i="81" s="1"/>
  <c r="BU70" i="81" s="1"/>
  <c r="BV70" i="81" s="1"/>
  <c r="BW70" i="81" s="1"/>
  <c r="BX70" i="81" s="1"/>
  <c r="BY70" i="81" s="1"/>
  <c r="BZ70" i="81" s="1"/>
  <c r="CA70" i="81" s="1"/>
  <c r="CB70" i="81" s="1"/>
  <c r="CC70" i="81" s="1"/>
  <c r="CD70" i="81" s="1"/>
  <c r="CE70" i="81" s="1"/>
  <c r="CF70" i="81" s="1"/>
  <c r="CG70" i="81" s="1"/>
  <c r="CH70" i="81" s="1"/>
  <c r="CI70" i="81" s="1"/>
  <c r="CJ70" i="81" s="1"/>
  <c r="CK70" i="81" s="1"/>
  <c r="CL70" i="81" s="1"/>
  <c r="CM70" i="81" s="1"/>
  <c r="CN70" i="81" s="1"/>
  <c r="CO70" i="81" s="1"/>
  <c r="CP70" i="81" s="1"/>
  <c r="CQ70" i="81" s="1"/>
  <c r="CR70" i="81" s="1"/>
  <c r="CS70" i="81" s="1"/>
  <c r="CT70" i="81" s="1"/>
  <c r="CU70" i="81" s="1"/>
  <c r="CV70" i="81" s="1"/>
  <c r="CW70" i="81" s="1"/>
  <c r="CX70" i="81" s="1"/>
  <c r="CY70" i="81" s="1"/>
  <c r="CZ70" i="81" s="1"/>
  <c r="DA70" i="81" s="1"/>
  <c r="DB70" i="81" s="1"/>
  <c r="DC70" i="81" s="1"/>
  <c r="DD70" i="81" s="1"/>
  <c r="DE70" i="81" s="1"/>
  <c r="DF70" i="81" s="1"/>
  <c r="DG70" i="81" s="1"/>
  <c r="DH70" i="81" s="1"/>
  <c r="DI70" i="81" s="1"/>
  <c r="DJ70" i="81" s="1"/>
  <c r="DK70" i="81" s="1"/>
  <c r="DL70" i="81" s="1"/>
  <c r="DM70" i="81" s="1"/>
  <c r="DN70" i="81" s="1"/>
  <c r="DO70" i="81" s="1"/>
  <c r="DP70" i="81" s="1"/>
  <c r="DQ70" i="81" s="1"/>
  <c r="DR70" i="81" s="1"/>
  <c r="DS70" i="81" s="1"/>
  <c r="DT70" i="81" s="1"/>
  <c r="DU70" i="81" s="1"/>
  <c r="DV70" i="81" s="1"/>
  <c r="DW70" i="81" s="1"/>
  <c r="DX70" i="81" s="1"/>
  <c r="DY70" i="81" s="1"/>
  <c r="DZ70" i="81" s="1"/>
  <c r="EA70" i="81" s="1"/>
  <c r="EB70" i="81" s="1"/>
  <c r="EC70" i="81" s="1"/>
  <c r="ED70" i="81" s="1"/>
  <c r="EE70" i="81" s="1"/>
  <c r="EF70" i="81" s="1"/>
  <c r="EG70" i="81" s="1"/>
  <c r="EH70" i="81" s="1"/>
  <c r="EI70" i="81" s="1"/>
  <c r="EJ70" i="81" s="1"/>
  <c r="EK70" i="81" s="1"/>
  <c r="EL70" i="81" s="1"/>
  <c r="EM70" i="81" s="1"/>
  <c r="EN70" i="81" s="1"/>
  <c r="EO70" i="81" s="1"/>
  <c r="EP70" i="81" s="1"/>
  <c r="EQ70" i="81" s="1"/>
  <c r="ER70" i="81" s="1"/>
  <c r="ES70" i="81" s="1"/>
  <c r="ET70" i="81" s="1"/>
  <c r="EU70" i="81" s="1"/>
  <c r="EV70" i="81" s="1"/>
  <c r="EW70" i="81" s="1"/>
  <c r="EX70" i="81" s="1"/>
  <c r="EY70" i="81" s="1"/>
  <c r="EZ70" i="81" s="1"/>
  <c r="FA70" i="81" s="1"/>
  <c r="FB70" i="81" s="1"/>
  <c r="FC70" i="81" s="1"/>
  <c r="FD70" i="81" s="1"/>
  <c r="FE70" i="81" s="1"/>
  <c r="FF70" i="81" s="1"/>
  <c r="FG70" i="81" s="1"/>
  <c r="FH70" i="81" s="1"/>
  <c r="FI70" i="81" s="1"/>
  <c r="FJ70" i="81" s="1"/>
  <c r="FK70" i="81" s="1"/>
  <c r="FL70" i="81" s="1"/>
  <c r="FM70" i="81" s="1"/>
  <c r="FN70" i="81" s="1"/>
  <c r="FO70" i="81" s="1"/>
  <c r="FP70" i="81" s="1"/>
  <c r="FQ70" i="81" s="1"/>
  <c r="FR70" i="81" s="1"/>
  <c r="FS70" i="81" s="1"/>
  <c r="FT70" i="81" s="1"/>
  <c r="FU70" i="81" s="1"/>
  <c r="FV70" i="81" s="1"/>
  <c r="FW70" i="81" s="1"/>
  <c r="FX70" i="81" s="1"/>
  <c r="FY70" i="81" s="1"/>
  <c r="FZ70" i="81" s="1"/>
  <c r="GA70" i="81" s="1"/>
  <c r="GB70" i="81" s="1"/>
  <c r="GC70" i="81" s="1"/>
  <c r="GD70" i="81" s="1"/>
  <c r="GE70" i="81" s="1"/>
  <c r="GF70" i="81" s="1"/>
  <c r="GG70" i="81" s="1"/>
  <c r="GH70" i="81" s="1"/>
  <c r="GI70" i="81" s="1"/>
  <c r="GJ70" i="81" s="1"/>
  <c r="GK70" i="81" s="1"/>
  <c r="GL70" i="81" s="1"/>
  <c r="GM70" i="81" s="1"/>
  <c r="GN70" i="81" s="1"/>
  <c r="GO70" i="81" s="1"/>
  <c r="GP70" i="81" s="1"/>
  <c r="GQ70" i="81" s="1"/>
  <c r="GR70" i="81" s="1"/>
  <c r="GS70" i="81" s="1"/>
  <c r="GT70" i="81" s="1"/>
  <c r="GU70" i="81" s="1"/>
  <c r="GV70" i="81" s="1"/>
  <c r="GW70" i="81" s="1"/>
  <c r="GX70" i="81" s="1"/>
  <c r="GY70" i="81" s="1"/>
  <c r="GZ70" i="81" s="1"/>
  <c r="HA70" i="81" s="1"/>
  <c r="HB70" i="81" s="1"/>
  <c r="HC70" i="81" s="1"/>
  <c r="HD70" i="81" s="1"/>
  <c r="HE70" i="81" s="1"/>
  <c r="HF70" i="81" s="1"/>
  <c r="HG70" i="81" s="1"/>
  <c r="HH70" i="81" s="1"/>
  <c r="HI70" i="81" s="1"/>
  <c r="S60" i="81"/>
  <c r="T60" i="81" s="1"/>
  <c r="U60" i="81" s="1"/>
  <c r="V60" i="81" s="1"/>
  <c r="W60" i="81" s="1"/>
  <c r="X60" i="81" s="1"/>
  <c r="Y60" i="81" s="1"/>
  <c r="Z60" i="81" s="1"/>
  <c r="AA60" i="81" s="1"/>
  <c r="AB60" i="81" s="1"/>
  <c r="AC60" i="81" s="1"/>
  <c r="AD60" i="81" s="1"/>
  <c r="AE60" i="81" s="1"/>
  <c r="AF60" i="81" s="1"/>
  <c r="AG60" i="81" s="1"/>
  <c r="AH60" i="81" s="1"/>
  <c r="AI60" i="81" s="1"/>
  <c r="AJ60" i="81" s="1"/>
  <c r="AK60" i="81" s="1"/>
  <c r="AL60" i="81" s="1"/>
  <c r="AM60" i="81" s="1"/>
  <c r="AN60" i="81" s="1"/>
  <c r="AO60" i="81" s="1"/>
  <c r="AP60" i="81" s="1"/>
  <c r="AQ60" i="81" s="1"/>
  <c r="AR60" i="81" s="1"/>
  <c r="AS60" i="81" s="1"/>
  <c r="AT60" i="81" s="1"/>
  <c r="AU60" i="81" s="1"/>
  <c r="AV60" i="81" s="1"/>
  <c r="AW60" i="81" s="1"/>
  <c r="AX60" i="81" s="1"/>
  <c r="AY60" i="81" s="1"/>
  <c r="AZ60" i="81" s="1"/>
  <c r="BA60" i="81" s="1"/>
  <c r="BB60" i="81" s="1"/>
  <c r="BC60" i="81" s="1"/>
  <c r="BD60" i="81" s="1"/>
  <c r="BE60" i="81" s="1"/>
  <c r="BF60" i="81" s="1"/>
  <c r="BG60" i="81" s="1"/>
  <c r="BH60" i="81" s="1"/>
  <c r="BI60" i="81" s="1"/>
  <c r="BJ60" i="81" s="1"/>
  <c r="BK60" i="81" s="1"/>
  <c r="BL60" i="81" s="1"/>
  <c r="BM60" i="81" s="1"/>
  <c r="BN60" i="81" s="1"/>
  <c r="BO60" i="81" s="1"/>
  <c r="BP60" i="81" s="1"/>
  <c r="BQ60" i="81" s="1"/>
  <c r="BR60" i="81" s="1"/>
  <c r="BS60" i="81" s="1"/>
  <c r="BT60" i="81" s="1"/>
  <c r="BU60" i="81" s="1"/>
  <c r="BV60" i="81" s="1"/>
  <c r="BW60" i="81" s="1"/>
  <c r="BX60" i="81" s="1"/>
  <c r="BY60" i="81" s="1"/>
  <c r="BZ60" i="81" s="1"/>
  <c r="CA60" i="81" s="1"/>
  <c r="CB60" i="81" s="1"/>
  <c r="CC60" i="81" s="1"/>
  <c r="CD60" i="81" s="1"/>
  <c r="CE60" i="81" s="1"/>
  <c r="CF60" i="81" s="1"/>
  <c r="CG60" i="81" s="1"/>
  <c r="CH60" i="81" s="1"/>
  <c r="CI60" i="81" s="1"/>
  <c r="CJ60" i="81" s="1"/>
  <c r="CK60" i="81" s="1"/>
  <c r="CL60" i="81" s="1"/>
  <c r="CM60" i="81" s="1"/>
  <c r="CN60" i="81" s="1"/>
  <c r="CO60" i="81" s="1"/>
  <c r="CP60" i="81" s="1"/>
  <c r="CQ60" i="81" s="1"/>
  <c r="CR60" i="81" s="1"/>
  <c r="CS60" i="81" s="1"/>
  <c r="CT60" i="81" s="1"/>
  <c r="CU60" i="81" s="1"/>
  <c r="CV60" i="81" s="1"/>
  <c r="CW60" i="81" s="1"/>
  <c r="CX60" i="81" s="1"/>
  <c r="CY60" i="81" s="1"/>
  <c r="CZ60" i="81" s="1"/>
  <c r="DA60" i="81" s="1"/>
  <c r="DB60" i="81" s="1"/>
  <c r="DC60" i="81" s="1"/>
  <c r="DD60" i="81" s="1"/>
  <c r="DE60" i="81" s="1"/>
  <c r="DF60" i="81" s="1"/>
  <c r="DG60" i="81" s="1"/>
  <c r="DH60" i="81" s="1"/>
  <c r="DI60" i="81" s="1"/>
  <c r="DJ60" i="81" s="1"/>
  <c r="DK60" i="81" s="1"/>
  <c r="DL60" i="81" s="1"/>
  <c r="DM60" i="81" s="1"/>
  <c r="DN60" i="81" s="1"/>
  <c r="DO60" i="81" s="1"/>
  <c r="DP60" i="81" s="1"/>
  <c r="DQ60" i="81" s="1"/>
  <c r="DR60" i="81" s="1"/>
  <c r="DS60" i="81" s="1"/>
  <c r="DT60" i="81" s="1"/>
  <c r="DU60" i="81" s="1"/>
  <c r="DV60" i="81" s="1"/>
  <c r="DW60" i="81" s="1"/>
  <c r="DX60" i="81" s="1"/>
  <c r="DY60" i="81" s="1"/>
  <c r="DZ60" i="81" s="1"/>
  <c r="EA60" i="81" s="1"/>
  <c r="EB60" i="81" s="1"/>
  <c r="EC60" i="81" s="1"/>
  <c r="ED60" i="81" s="1"/>
  <c r="EE60" i="81" s="1"/>
  <c r="EF60" i="81" s="1"/>
  <c r="EG60" i="81" s="1"/>
  <c r="EH60" i="81" s="1"/>
  <c r="EI60" i="81" s="1"/>
  <c r="EJ60" i="81" s="1"/>
  <c r="EK60" i="81" s="1"/>
  <c r="EL60" i="81" s="1"/>
  <c r="EM60" i="81" s="1"/>
  <c r="EN60" i="81" s="1"/>
  <c r="EO60" i="81" s="1"/>
  <c r="EP60" i="81" s="1"/>
  <c r="EQ60" i="81" s="1"/>
  <c r="ER60" i="81" s="1"/>
  <c r="ES60" i="81" s="1"/>
  <c r="ET60" i="81" s="1"/>
  <c r="EU60" i="81" s="1"/>
  <c r="EV60" i="81" s="1"/>
  <c r="EW60" i="81" s="1"/>
  <c r="EX60" i="81" s="1"/>
  <c r="EY60" i="81" s="1"/>
  <c r="EZ60" i="81" s="1"/>
  <c r="FA60" i="81" s="1"/>
  <c r="FB60" i="81" s="1"/>
  <c r="FC60" i="81" s="1"/>
  <c r="FD60" i="81" s="1"/>
  <c r="FE60" i="81" s="1"/>
  <c r="FF60" i="81" s="1"/>
  <c r="FG60" i="81" s="1"/>
  <c r="FH60" i="81" s="1"/>
  <c r="FI60" i="81" s="1"/>
  <c r="FJ60" i="81" s="1"/>
  <c r="FK60" i="81" s="1"/>
  <c r="FL60" i="81" s="1"/>
  <c r="FM60" i="81" s="1"/>
  <c r="FN60" i="81" s="1"/>
  <c r="FO60" i="81" s="1"/>
  <c r="FP60" i="81" s="1"/>
  <c r="FQ60" i="81" s="1"/>
  <c r="FR60" i="81" s="1"/>
  <c r="FS60" i="81" s="1"/>
  <c r="FT60" i="81" s="1"/>
  <c r="FU60" i="81" s="1"/>
  <c r="FV60" i="81" s="1"/>
  <c r="FW60" i="81" s="1"/>
  <c r="FX60" i="81" s="1"/>
  <c r="FY60" i="81" s="1"/>
  <c r="FZ60" i="81" s="1"/>
  <c r="GA60" i="81" s="1"/>
  <c r="GB60" i="81" s="1"/>
  <c r="GC60" i="81" s="1"/>
  <c r="GD60" i="81" s="1"/>
  <c r="GE60" i="81" s="1"/>
  <c r="GF60" i="81" s="1"/>
  <c r="GG60" i="81" s="1"/>
  <c r="GH60" i="81" s="1"/>
  <c r="GI60" i="81" s="1"/>
  <c r="GJ60" i="81" s="1"/>
  <c r="GK60" i="81" s="1"/>
  <c r="GL60" i="81" s="1"/>
  <c r="GM60" i="81" s="1"/>
  <c r="GN60" i="81" s="1"/>
  <c r="GO60" i="81" s="1"/>
  <c r="GP60" i="81" s="1"/>
  <c r="GQ60" i="81" s="1"/>
  <c r="GR60" i="81" s="1"/>
  <c r="GS60" i="81" s="1"/>
  <c r="GT60" i="81" s="1"/>
  <c r="GU60" i="81" s="1"/>
  <c r="GV60" i="81" s="1"/>
  <c r="GW60" i="81" s="1"/>
  <c r="GX60" i="81" s="1"/>
  <c r="GY60" i="81" s="1"/>
  <c r="GZ60" i="81" s="1"/>
  <c r="HA60" i="81" s="1"/>
  <c r="HB60" i="81" s="1"/>
  <c r="HC60" i="81" s="1"/>
  <c r="HD60" i="81" s="1"/>
  <c r="HE60" i="81" s="1"/>
  <c r="HF60" i="81" s="1"/>
  <c r="HG60" i="81" s="1"/>
  <c r="HH60" i="81" s="1"/>
  <c r="HI60" i="81" s="1"/>
  <c r="S70" i="78"/>
  <c r="T70" i="78" s="1"/>
  <c r="U70" i="78" s="1"/>
  <c r="V70" i="78" s="1"/>
  <c r="W70" i="78" s="1"/>
  <c r="X70" i="78" s="1"/>
  <c r="Y70" i="78" s="1"/>
  <c r="Z70" i="78" s="1"/>
  <c r="AA70" i="78" s="1"/>
  <c r="AB70" i="78" s="1"/>
  <c r="AC70" i="78" s="1"/>
  <c r="AD70" i="78" s="1"/>
  <c r="AE70" i="78" s="1"/>
  <c r="AF70" i="78" s="1"/>
  <c r="AG70" i="78" s="1"/>
  <c r="AH70" i="78" s="1"/>
  <c r="AI70" i="78" s="1"/>
  <c r="AJ70" i="78" s="1"/>
  <c r="AK70" i="78" s="1"/>
  <c r="AL70" i="78" s="1"/>
  <c r="AM70" i="78" s="1"/>
  <c r="AN70" i="78" s="1"/>
  <c r="AO70" i="78" s="1"/>
  <c r="AP70" i="78" s="1"/>
  <c r="AQ70" i="78" s="1"/>
  <c r="AR70" i="78" s="1"/>
  <c r="AS70" i="78" s="1"/>
  <c r="AT70" i="78" s="1"/>
  <c r="AU70" i="78" s="1"/>
  <c r="AV70" i="78" s="1"/>
  <c r="AW70" i="78" s="1"/>
  <c r="AX70" i="78" s="1"/>
  <c r="AY70" i="78" s="1"/>
  <c r="AZ70" i="78" s="1"/>
  <c r="BA70" i="78" s="1"/>
  <c r="BB70" i="78" s="1"/>
  <c r="BC70" i="78" s="1"/>
  <c r="BD70" i="78" s="1"/>
  <c r="BE70" i="78" s="1"/>
  <c r="BF70" i="78" s="1"/>
  <c r="BG70" i="78" s="1"/>
  <c r="BH70" i="78" s="1"/>
  <c r="BI70" i="78" s="1"/>
  <c r="BJ70" i="78" s="1"/>
  <c r="BK70" i="78" s="1"/>
  <c r="BL70" i="78" s="1"/>
  <c r="BM70" i="78" s="1"/>
  <c r="BN70" i="78" s="1"/>
  <c r="BO70" i="78" s="1"/>
  <c r="BP70" i="78" s="1"/>
  <c r="BQ70" i="78" s="1"/>
  <c r="BR70" i="78" s="1"/>
  <c r="BS70" i="78" s="1"/>
  <c r="BT70" i="78" s="1"/>
  <c r="BU70" i="78" s="1"/>
  <c r="BV70" i="78" s="1"/>
  <c r="BW70" i="78" s="1"/>
  <c r="BX70" i="78" s="1"/>
  <c r="BY70" i="78" s="1"/>
  <c r="BZ70" i="78" s="1"/>
  <c r="CA70" i="78" s="1"/>
  <c r="CB70" i="78" s="1"/>
  <c r="CC70" i="78" s="1"/>
  <c r="CD70" i="78" s="1"/>
  <c r="CE70" i="78" s="1"/>
  <c r="CF70" i="78" s="1"/>
  <c r="CG70" i="78" s="1"/>
  <c r="CH70" i="78" s="1"/>
  <c r="CI70" i="78" s="1"/>
  <c r="CJ70" i="78" s="1"/>
  <c r="CK70" i="78" s="1"/>
  <c r="CL70" i="78" s="1"/>
  <c r="CM70" i="78" s="1"/>
  <c r="CN70" i="78" s="1"/>
  <c r="CO70" i="78" s="1"/>
  <c r="CP70" i="78" s="1"/>
  <c r="CQ70" i="78" s="1"/>
  <c r="CR70" i="78" s="1"/>
  <c r="CS70" i="78" s="1"/>
  <c r="CT70" i="78" s="1"/>
  <c r="CU70" i="78" s="1"/>
  <c r="CV70" i="78" s="1"/>
  <c r="CW70" i="78" s="1"/>
  <c r="CX70" i="78" s="1"/>
  <c r="CY70" i="78" s="1"/>
  <c r="CZ70" i="78" s="1"/>
  <c r="DA70" i="78" s="1"/>
  <c r="DB70" i="78" s="1"/>
  <c r="DC70" i="78" s="1"/>
  <c r="DD70" i="78" s="1"/>
  <c r="DE70" i="78" s="1"/>
  <c r="DF70" i="78" s="1"/>
  <c r="DG70" i="78" s="1"/>
  <c r="DH70" i="78" s="1"/>
  <c r="DI70" i="78" s="1"/>
  <c r="DJ70" i="78" s="1"/>
  <c r="DK70" i="78" s="1"/>
  <c r="DL70" i="78" s="1"/>
  <c r="DM70" i="78" s="1"/>
  <c r="DN70" i="78" s="1"/>
  <c r="DO70" i="78" s="1"/>
  <c r="DP70" i="78" s="1"/>
  <c r="DQ70" i="78" s="1"/>
  <c r="DR70" i="78" s="1"/>
  <c r="DS70" i="78" s="1"/>
  <c r="DT70" i="78" s="1"/>
  <c r="DU70" i="78" s="1"/>
  <c r="DV70" i="78" s="1"/>
  <c r="DW70" i="78" s="1"/>
  <c r="DX70" i="78" s="1"/>
  <c r="DY70" i="78" s="1"/>
  <c r="DZ70" i="78" s="1"/>
  <c r="EA70" i="78" s="1"/>
  <c r="EB70" i="78" s="1"/>
  <c r="EC70" i="78" s="1"/>
  <c r="ED70" i="78" s="1"/>
  <c r="EE70" i="78" s="1"/>
  <c r="EF70" i="78" s="1"/>
  <c r="EG70" i="78" s="1"/>
  <c r="EH70" i="78" s="1"/>
  <c r="EI70" i="78" s="1"/>
  <c r="EJ70" i="78" s="1"/>
  <c r="EK70" i="78" s="1"/>
  <c r="EL70" i="78" s="1"/>
  <c r="EM70" i="78" s="1"/>
  <c r="EN70" i="78" s="1"/>
  <c r="EO70" i="78" s="1"/>
  <c r="EP70" i="78" s="1"/>
  <c r="EQ70" i="78" s="1"/>
  <c r="ER70" i="78" s="1"/>
  <c r="ES70" i="78" s="1"/>
  <c r="ET70" i="78" s="1"/>
  <c r="EU70" i="78" s="1"/>
  <c r="EV70" i="78" s="1"/>
  <c r="EW70" i="78" s="1"/>
  <c r="EX70" i="78" s="1"/>
  <c r="EY70" i="78" s="1"/>
  <c r="EZ70" i="78" s="1"/>
  <c r="FA70" i="78" s="1"/>
  <c r="FB70" i="78" s="1"/>
  <c r="FC70" i="78" s="1"/>
  <c r="FD70" i="78" s="1"/>
  <c r="FE70" i="78" s="1"/>
  <c r="FF70" i="78" s="1"/>
  <c r="FG70" i="78" s="1"/>
  <c r="FH70" i="78" s="1"/>
  <c r="FI70" i="78" s="1"/>
  <c r="FJ70" i="78" s="1"/>
  <c r="FK70" i="78" s="1"/>
  <c r="FL70" i="78" s="1"/>
  <c r="FM70" i="78" s="1"/>
  <c r="FN70" i="78" s="1"/>
  <c r="FO70" i="78" s="1"/>
  <c r="FP70" i="78" s="1"/>
  <c r="FQ70" i="78" s="1"/>
  <c r="FR70" i="78" s="1"/>
  <c r="FS70" i="78" s="1"/>
  <c r="FT70" i="78" s="1"/>
  <c r="FU70" i="78" s="1"/>
  <c r="FV70" i="78" s="1"/>
  <c r="FW70" i="78" s="1"/>
  <c r="FX70" i="78" s="1"/>
  <c r="FY70" i="78" s="1"/>
  <c r="FZ70" i="78" s="1"/>
  <c r="GA70" i="78" s="1"/>
  <c r="GB70" i="78" s="1"/>
  <c r="GC70" i="78" s="1"/>
  <c r="GD70" i="78" s="1"/>
  <c r="GE70" i="78" s="1"/>
  <c r="GF70" i="78" s="1"/>
  <c r="GG70" i="78" s="1"/>
  <c r="GH70" i="78" s="1"/>
  <c r="GI70" i="78" s="1"/>
  <c r="GJ70" i="78" s="1"/>
  <c r="GK70" i="78" s="1"/>
  <c r="GL70" i="78" s="1"/>
  <c r="GM70" i="78" s="1"/>
  <c r="GN70" i="78" s="1"/>
  <c r="GO70" i="78" s="1"/>
  <c r="GP70" i="78" s="1"/>
  <c r="GQ70" i="78" s="1"/>
  <c r="GR70" i="78" s="1"/>
  <c r="GS70" i="78" s="1"/>
  <c r="GT70" i="78" s="1"/>
  <c r="GU70" i="78" s="1"/>
  <c r="GV70" i="78" s="1"/>
  <c r="GW70" i="78" s="1"/>
  <c r="GX70" i="78" s="1"/>
  <c r="GY70" i="78" s="1"/>
  <c r="GZ70" i="78" s="1"/>
  <c r="HA70" i="78" s="1"/>
  <c r="HB70" i="78" s="1"/>
  <c r="HC70" i="78" s="1"/>
  <c r="HD70" i="78" s="1"/>
  <c r="HE70" i="78" s="1"/>
  <c r="HF70" i="78" s="1"/>
  <c r="HG70" i="78" s="1"/>
  <c r="HH70" i="78" s="1"/>
  <c r="HI70" i="78" s="1"/>
  <c r="S58" i="78"/>
  <c r="T58" i="78" s="1"/>
  <c r="U58" i="78" s="1"/>
  <c r="V58" i="78" s="1"/>
  <c r="W58" i="78" s="1"/>
  <c r="X58" i="78" s="1"/>
  <c r="Y58" i="78" s="1"/>
  <c r="Z58" i="78" s="1"/>
  <c r="AA58" i="78" s="1"/>
  <c r="AB58" i="78" s="1"/>
  <c r="AC58" i="78" s="1"/>
  <c r="AD58" i="78" s="1"/>
  <c r="AE58" i="78" s="1"/>
  <c r="AF58" i="78" s="1"/>
  <c r="AG58" i="78" s="1"/>
  <c r="AH58" i="78" s="1"/>
  <c r="AI58" i="78" s="1"/>
  <c r="AJ58" i="78" s="1"/>
  <c r="AK58" i="78" s="1"/>
  <c r="AL58" i="78" s="1"/>
  <c r="AM58" i="78" s="1"/>
  <c r="AN58" i="78" s="1"/>
  <c r="AO58" i="78" s="1"/>
  <c r="AP58" i="78" s="1"/>
  <c r="AQ58" i="78" s="1"/>
  <c r="AR58" i="78" s="1"/>
  <c r="AS58" i="78" s="1"/>
  <c r="AT58" i="78" s="1"/>
  <c r="AU58" i="78" s="1"/>
  <c r="AV58" i="78" s="1"/>
  <c r="AW58" i="78" s="1"/>
  <c r="AX58" i="78" s="1"/>
  <c r="AY58" i="78" s="1"/>
  <c r="AZ58" i="78" s="1"/>
  <c r="BA58" i="78" s="1"/>
  <c r="BB58" i="78" s="1"/>
  <c r="BC58" i="78" s="1"/>
  <c r="BD58" i="78" s="1"/>
  <c r="BE58" i="78" s="1"/>
  <c r="BF58" i="78" s="1"/>
  <c r="BG58" i="78" s="1"/>
  <c r="BH58" i="78" s="1"/>
  <c r="BI58" i="78" s="1"/>
  <c r="BJ58" i="78" s="1"/>
  <c r="BK58" i="78" s="1"/>
  <c r="BL58" i="78" s="1"/>
  <c r="BM58" i="78" s="1"/>
  <c r="BN58" i="78" s="1"/>
  <c r="BO58" i="78" s="1"/>
  <c r="BP58" i="78" s="1"/>
  <c r="BQ58" i="78" s="1"/>
  <c r="BR58" i="78" s="1"/>
  <c r="BS58" i="78" s="1"/>
  <c r="BT58" i="78" s="1"/>
  <c r="BU58" i="78" s="1"/>
  <c r="BV58" i="78" s="1"/>
  <c r="BW58" i="78" s="1"/>
  <c r="BX58" i="78" s="1"/>
  <c r="BY58" i="78" s="1"/>
  <c r="BZ58" i="78" s="1"/>
  <c r="CA58" i="78" s="1"/>
  <c r="CB58" i="78" s="1"/>
  <c r="CC58" i="78" s="1"/>
  <c r="CD58" i="78" s="1"/>
  <c r="CE58" i="78" s="1"/>
  <c r="CF58" i="78" s="1"/>
  <c r="CG58" i="78" s="1"/>
  <c r="CH58" i="78" s="1"/>
  <c r="CI58" i="78" s="1"/>
  <c r="CJ58" i="78" s="1"/>
  <c r="CK58" i="78" s="1"/>
  <c r="CL58" i="78" s="1"/>
  <c r="CM58" i="78" s="1"/>
  <c r="CN58" i="78" s="1"/>
  <c r="CO58" i="78" s="1"/>
  <c r="CP58" i="78" s="1"/>
  <c r="CQ58" i="78" s="1"/>
  <c r="CR58" i="78" s="1"/>
  <c r="CS58" i="78" s="1"/>
  <c r="CT58" i="78" s="1"/>
  <c r="CU58" i="78" s="1"/>
  <c r="CV58" i="78" s="1"/>
  <c r="CW58" i="78" s="1"/>
  <c r="CX58" i="78" s="1"/>
  <c r="CY58" i="78" s="1"/>
  <c r="CZ58" i="78" s="1"/>
  <c r="DA58" i="78" s="1"/>
  <c r="DB58" i="78" s="1"/>
  <c r="DC58" i="78" s="1"/>
  <c r="DD58" i="78" s="1"/>
  <c r="DE58" i="78" s="1"/>
  <c r="DF58" i="78" s="1"/>
  <c r="DG58" i="78" s="1"/>
  <c r="DH58" i="78" s="1"/>
  <c r="DI58" i="78" s="1"/>
  <c r="DJ58" i="78" s="1"/>
  <c r="DK58" i="78" s="1"/>
  <c r="DL58" i="78" s="1"/>
  <c r="DM58" i="78" s="1"/>
  <c r="DN58" i="78" s="1"/>
  <c r="DO58" i="78" s="1"/>
  <c r="DP58" i="78" s="1"/>
  <c r="DQ58" i="78" s="1"/>
  <c r="DR58" i="78" s="1"/>
  <c r="DS58" i="78" s="1"/>
  <c r="DT58" i="78" s="1"/>
  <c r="DU58" i="78" s="1"/>
  <c r="DV58" i="78" s="1"/>
  <c r="DW58" i="78" s="1"/>
  <c r="DX58" i="78" s="1"/>
  <c r="DY58" i="78" s="1"/>
  <c r="DZ58" i="78" s="1"/>
  <c r="EA58" i="78" s="1"/>
  <c r="EB58" i="78" s="1"/>
  <c r="EC58" i="78" s="1"/>
  <c r="ED58" i="78" s="1"/>
  <c r="EE58" i="78" s="1"/>
  <c r="EF58" i="78" s="1"/>
  <c r="EG58" i="78" s="1"/>
  <c r="EH58" i="78" s="1"/>
  <c r="EI58" i="78" s="1"/>
  <c r="EJ58" i="78" s="1"/>
  <c r="EK58" i="78" s="1"/>
  <c r="EL58" i="78" s="1"/>
  <c r="EM58" i="78" s="1"/>
  <c r="EN58" i="78" s="1"/>
  <c r="EO58" i="78" s="1"/>
  <c r="EP58" i="78" s="1"/>
  <c r="EQ58" i="78" s="1"/>
  <c r="ER58" i="78" s="1"/>
  <c r="ES58" i="78" s="1"/>
  <c r="ET58" i="78" s="1"/>
  <c r="EU58" i="78" s="1"/>
  <c r="EV58" i="78" s="1"/>
  <c r="EW58" i="78" s="1"/>
  <c r="EX58" i="78" s="1"/>
  <c r="EY58" i="78" s="1"/>
  <c r="EZ58" i="78" s="1"/>
  <c r="FA58" i="78" s="1"/>
  <c r="FB58" i="78" s="1"/>
  <c r="FC58" i="78" s="1"/>
  <c r="FD58" i="78" s="1"/>
  <c r="FE58" i="78" s="1"/>
  <c r="FF58" i="78" s="1"/>
  <c r="FG58" i="78" s="1"/>
  <c r="FH58" i="78" s="1"/>
  <c r="FI58" i="78" s="1"/>
  <c r="FJ58" i="78" s="1"/>
  <c r="FK58" i="78" s="1"/>
  <c r="FL58" i="78" s="1"/>
  <c r="FM58" i="78" s="1"/>
  <c r="FN58" i="78" s="1"/>
  <c r="FO58" i="78" s="1"/>
  <c r="FP58" i="78" s="1"/>
  <c r="FQ58" i="78" s="1"/>
  <c r="FR58" i="78" s="1"/>
  <c r="FS58" i="78" s="1"/>
  <c r="FT58" i="78" s="1"/>
  <c r="FU58" i="78" s="1"/>
  <c r="FV58" i="78" s="1"/>
  <c r="FW58" i="78" s="1"/>
  <c r="FX58" i="78" s="1"/>
  <c r="FY58" i="78" s="1"/>
  <c r="FZ58" i="78" s="1"/>
  <c r="GA58" i="78" s="1"/>
  <c r="GB58" i="78" s="1"/>
  <c r="GC58" i="78" s="1"/>
  <c r="GD58" i="78" s="1"/>
  <c r="GE58" i="78" s="1"/>
  <c r="GF58" i="78" s="1"/>
  <c r="GG58" i="78" s="1"/>
  <c r="GH58" i="78" s="1"/>
  <c r="GI58" i="78" s="1"/>
  <c r="GJ58" i="78" s="1"/>
  <c r="GK58" i="78" s="1"/>
  <c r="GL58" i="78" s="1"/>
  <c r="GM58" i="78" s="1"/>
  <c r="GN58" i="78" s="1"/>
  <c r="GO58" i="78" s="1"/>
  <c r="GP58" i="78" s="1"/>
  <c r="GQ58" i="78" s="1"/>
  <c r="GR58" i="78" s="1"/>
  <c r="GS58" i="78" s="1"/>
  <c r="GT58" i="78" s="1"/>
  <c r="GU58" i="78" s="1"/>
  <c r="GV58" i="78" s="1"/>
  <c r="GW58" i="78" s="1"/>
  <c r="GX58" i="78" s="1"/>
  <c r="GY58" i="78" s="1"/>
  <c r="GZ58" i="78" s="1"/>
  <c r="HA58" i="78" s="1"/>
  <c r="HB58" i="78" s="1"/>
  <c r="HC58" i="78" s="1"/>
  <c r="HD58" i="78" s="1"/>
  <c r="HE58" i="78" s="1"/>
  <c r="HF58" i="78" s="1"/>
  <c r="HG58" i="78" s="1"/>
  <c r="HH58" i="78" s="1"/>
  <c r="HI58" i="78" s="1"/>
  <c r="S57" i="78"/>
  <c r="T57" i="78" s="1"/>
  <c r="U57" i="78" s="1"/>
  <c r="V57" i="78" s="1"/>
  <c r="W57" i="78" s="1"/>
  <c r="X57" i="78" s="1"/>
  <c r="Y57" i="78" s="1"/>
  <c r="Z57" i="78" s="1"/>
  <c r="AA57" i="78" s="1"/>
  <c r="AB57" i="78" s="1"/>
  <c r="AC57" i="78" s="1"/>
  <c r="AD57" i="78" s="1"/>
  <c r="AE57" i="78" s="1"/>
  <c r="AF57" i="78" s="1"/>
  <c r="AG57" i="78" s="1"/>
  <c r="AH57" i="78" s="1"/>
  <c r="AI57" i="78" s="1"/>
  <c r="AJ57" i="78" s="1"/>
  <c r="AK57" i="78" s="1"/>
  <c r="AL57" i="78" s="1"/>
  <c r="AM57" i="78" s="1"/>
  <c r="AN57" i="78" s="1"/>
  <c r="AO57" i="78" s="1"/>
  <c r="AP57" i="78" s="1"/>
  <c r="AQ57" i="78" s="1"/>
  <c r="AR57" i="78" s="1"/>
  <c r="AS57" i="78" s="1"/>
  <c r="AT57" i="78" s="1"/>
  <c r="AU57" i="78" s="1"/>
  <c r="AV57" i="78" s="1"/>
  <c r="AW57" i="78" s="1"/>
  <c r="AX57" i="78" s="1"/>
  <c r="AY57" i="78" s="1"/>
  <c r="AZ57" i="78" s="1"/>
  <c r="BA57" i="78" s="1"/>
  <c r="BB57" i="78" s="1"/>
  <c r="BC57" i="78" s="1"/>
  <c r="BD57" i="78" s="1"/>
  <c r="BE57" i="78" s="1"/>
  <c r="BF57" i="78" s="1"/>
  <c r="BG57" i="78" s="1"/>
  <c r="BH57" i="78" s="1"/>
  <c r="BI57" i="78" s="1"/>
  <c r="BJ57" i="78" s="1"/>
  <c r="BK57" i="78" s="1"/>
  <c r="BL57" i="78" s="1"/>
  <c r="BM57" i="78" s="1"/>
  <c r="BN57" i="78" s="1"/>
  <c r="BO57" i="78" s="1"/>
  <c r="BP57" i="78" s="1"/>
  <c r="BQ57" i="78" s="1"/>
  <c r="BR57" i="78" s="1"/>
  <c r="BS57" i="78" s="1"/>
  <c r="BT57" i="78" s="1"/>
  <c r="BU57" i="78" s="1"/>
  <c r="BV57" i="78" s="1"/>
  <c r="BW57" i="78" s="1"/>
  <c r="BX57" i="78" s="1"/>
  <c r="BY57" i="78" s="1"/>
  <c r="BZ57" i="78" s="1"/>
  <c r="CA57" i="78" s="1"/>
  <c r="CB57" i="78" s="1"/>
  <c r="CC57" i="78" s="1"/>
  <c r="CD57" i="78" s="1"/>
  <c r="CE57" i="78" s="1"/>
  <c r="CF57" i="78" s="1"/>
  <c r="CG57" i="78" s="1"/>
  <c r="CH57" i="78" s="1"/>
  <c r="CI57" i="78" s="1"/>
  <c r="CJ57" i="78" s="1"/>
  <c r="CK57" i="78" s="1"/>
  <c r="CL57" i="78" s="1"/>
  <c r="CM57" i="78" s="1"/>
  <c r="CN57" i="78" s="1"/>
  <c r="CO57" i="78" s="1"/>
  <c r="CP57" i="78" s="1"/>
  <c r="CQ57" i="78" s="1"/>
  <c r="CR57" i="78" s="1"/>
  <c r="CS57" i="78" s="1"/>
  <c r="CT57" i="78" s="1"/>
  <c r="CU57" i="78" s="1"/>
  <c r="CV57" i="78" s="1"/>
  <c r="CW57" i="78" s="1"/>
  <c r="CX57" i="78" s="1"/>
  <c r="CY57" i="78" s="1"/>
  <c r="CZ57" i="78" s="1"/>
  <c r="DA57" i="78" s="1"/>
  <c r="DB57" i="78" s="1"/>
  <c r="DC57" i="78" s="1"/>
  <c r="DD57" i="78" s="1"/>
  <c r="DE57" i="78" s="1"/>
  <c r="DF57" i="78" s="1"/>
  <c r="DG57" i="78" s="1"/>
  <c r="DH57" i="78" s="1"/>
  <c r="DI57" i="78" s="1"/>
  <c r="DJ57" i="78" s="1"/>
  <c r="DK57" i="78" s="1"/>
  <c r="DL57" i="78" s="1"/>
  <c r="DM57" i="78" s="1"/>
  <c r="DN57" i="78" s="1"/>
  <c r="DO57" i="78" s="1"/>
  <c r="DP57" i="78" s="1"/>
  <c r="DQ57" i="78" s="1"/>
  <c r="DR57" i="78" s="1"/>
  <c r="DS57" i="78" s="1"/>
  <c r="DT57" i="78" s="1"/>
  <c r="DU57" i="78" s="1"/>
  <c r="DV57" i="78" s="1"/>
  <c r="DW57" i="78" s="1"/>
  <c r="DX57" i="78" s="1"/>
  <c r="DY57" i="78" s="1"/>
  <c r="DZ57" i="78" s="1"/>
  <c r="EA57" i="78" s="1"/>
  <c r="EB57" i="78" s="1"/>
  <c r="EC57" i="78" s="1"/>
  <c r="ED57" i="78" s="1"/>
  <c r="EE57" i="78" s="1"/>
  <c r="EF57" i="78" s="1"/>
  <c r="EG57" i="78" s="1"/>
  <c r="EH57" i="78" s="1"/>
  <c r="EI57" i="78" s="1"/>
  <c r="EJ57" i="78" s="1"/>
  <c r="EK57" i="78" s="1"/>
  <c r="EL57" i="78" s="1"/>
  <c r="EM57" i="78" s="1"/>
  <c r="EN57" i="78" s="1"/>
  <c r="EO57" i="78" s="1"/>
  <c r="EP57" i="78" s="1"/>
  <c r="EQ57" i="78" s="1"/>
  <c r="ER57" i="78" s="1"/>
  <c r="ES57" i="78" s="1"/>
  <c r="ET57" i="78" s="1"/>
  <c r="EU57" i="78" s="1"/>
  <c r="EV57" i="78" s="1"/>
  <c r="EW57" i="78" s="1"/>
  <c r="EX57" i="78" s="1"/>
  <c r="EY57" i="78" s="1"/>
  <c r="EZ57" i="78" s="1"/>
  <c r="FA57" i="78" s="1"/>
  <c r="FB57" i="78" s="1"/>
  <c r="FC57" i="78" s="1"/>
  <c r="FD57" i="78" s="1"/>
  <c r="FE57" i="78" s="1"/>
  <c r="FF57" i="78" s="1"/>
  <c r="FG57" i="78" s="1"/>
  <c r="FH57" i="78" s="1"/>
  <c r="FI57" i="78" s="1"/>
  <c r="FJ57" i="78" s="1"/>
  <c r="FK57" i="78" s="1"/>
  <c r="FL57" i="78" s="1"/>
  <c r="FM57" i="78" s="1"/>
  <c r="FN57" i="78" s="1"/>
  <c r="FO57" i="78" s="1"/>
  <c r="FP57" i="78" s="1"/>
  <c r="FQ57" i="78" s="1"/>
  <c r="FR57" i="78" s="1"/>
  <c r="FS57" i="78" s="1"/>
  <c r="FT57" i="78" s="1"/>
  <c r="FU57" i="78" s="1"/>
  <c r="FV57" i="78" s="1"/>
  <c r="FW57" i="78" s="1"/>
  <c r="FX57" i="78" s="1"/>
  <c r="FY57" i="78" s="1"/>
  <c r="FZ57" i="78" s="1"/>
  <c r="GA57" i="78" s="1"/>
  <c r="GB57" i="78" s="1"/>
  <c r="GC57" i="78" s="1"/>
  <c r="GD57" i="78" s="1"/>
  <c r="GE57" i="78" s="1"/>
  <c r="GF57" i="78" s="1"/>
  <c r="GG57" i="78" s="1"/>
  <c r="GH57" i="78" s="1"/>
  <c r="GI57" i="78" s="1"/>
  <c r="GJ57" i="78" s="1"/>
  <c r="GK57" i="78" s="1"/>
  <c r="GL57" i="78" s="1"/>
  <c r="GM57" i="78" s="1"/>
  <c r="GN57" i="78" s="1"/>
  <c r="GO57" i="78" s="1"/>
  <c r="GP57" i="78" s="1"/>
  <c r="GQ57" i="78" s="1"/>
  <c r="GR57" i="78" s="1"/>
  <c r="GS57" i="78" s="1"/>
  <c r="GT57" i="78" s="1"/>
  <c r="GU57" i="78" s="1"/>
  <c r="GV57" i="78" s="1"/>
  <c r="GW57" i="78" s="1"/>
  <c r="GX57" i="78" s="1"/>
  <c r="GY57" i="78" s="1"/>
  <c r="GZ57" i="78" s="1"/>
  <c r="HA57" i="78" s="1"/>
  <c r="HB57" i="78" s="1"/>
  <c r="HC57" i="78" s="1"/>
  <c r="HD57" i="78" s="1"/>
  <c r="HE57" i="78" s="1"/>
  <c r="HF57" i="78" s="1"/>
  <c r="HG57" i="78" s="1"/>
  <c r="HH57" i="78" s="1"/>
  <c r="HI57" i="78" s="1"/>
  <c r="S58" i="80"/>
  <c r="T58" i="80" s="1"/>
  <c r="U58" i="80" s="1"/>
  <c r="V58" i="80" s="1"/>
  <c r="W58" i="80" s="1"/>
  <c r="X58" i="80" s="1"/>
  <c r="Y58" i="80" s="1"/>
  <c r="Z58" i="80" s="1"/>
  <c r="AA58" i="80" s="1"/>
  <c r="AB58" i="80" s="1"/>
  <c r="AC58" i="80" s="1"/>
  <c r="AD58" i="80" s="1"/>
  <c r="AE58" i="80" s="1"/>
  <c r="AF58" i="80" s="1"/>
  <c r="AG58" i="80" s="1"/>
  <c r="AH58" i="80" s="1"/>
  <c r="AI58" i="80" s="1"/>
  <c r="AJ58" i="80" s="1"/>
  <c r="AK58" i="80" s="1"/>
  <c r="AL58" i="80" s="1"/>
  <c r="AM58" i="80" s="1"/>
  <c r="AN58" i="80" s="1"/>
  <c r="AO58" i="80" s="1"/>
  <c r="AP58" i="80" s="1"/>
  <c r="AQ58" i="80" s="1"/>
  <c r="AR58" i="80" s="1"/>
  <c r="AS58" i="80" s="1"/>
  <c r="AT58" i="80" s="1"/>
  <c r="AU58" i="80" s="1"/>
  <c r="AV58" i="80" s="1"/>
  <c r="AW58" i="80" s="1"/>
  <c r="AX58" i="80" s="1"/>
  <c r="AY58" i="80" s="1"/>
  <c r="AZ58" i="80" s="1"/>
  <c r="BA58" i="80" s="1"/>
  <c r="BB58" i="80" s="1"/>
  <c r="BC58" i="80" s="1"/>
  <c r="BD58" i="80" s="1"/>
  <c r="BE58" i="80" s="1"/>
  <c r="BF58" i="80" s="1"/>
  <c r="BG58" i="80" s="1"/>
  <c r="BH58" i="80" s="1"/>
  <c r="BI58" i="80" s="1"/>
  <c r="BJ58" i="80" s="1"/>
  <c r="BK58" i="80" s="1"/>
  <c r="BL58" i="80" s="1"/>
  <c r="BM58" i="80" s="1"/>
  <c r="BN58" i="80" s="1"/>
  <c r="BO58" i="80" s="1"/>
  <c r="BP58" i="80" s="1"/>
  <c r="BQ58" i="80" s="1"/>
  <c r="BR58" i="80" s="1"/>
  <c r="BS58" i="80" s="1"/>
  <c r="BT58" i="80" s="1"/>
  <c r="BU58" i="80" s="1"/>
  <c r="BV58" i="80" s="1"/>
  <c r="BW58" i="80" s="1"/>
  <c r="BX58" i="80" s="1"/>
  <c r="BY58" i="80" s="1"/>
  <c r="BZ58" i="80" s="1"/>
  <c r="CA58" i="80" s="1"/>
  <c r="CB58" i="80" s="1"/>
  <c r="CC58" i="80" s="1"/>
  <c r="CD58" i="80" s="1"/>
  <c r="CE58" i="80" s="1"/>
  <c r="CF58" i="80" s="1"/>
  <c r="CG58" i="80" s="1"/>
  <c r="CH58" i="80" s="1"/>
  <c r="CI58" i="80" s="1"/>
  <c r="CJ58" i="80" s="1"/>
  <c r="CK58" i="80" s="1"/>
  <c r="CL58" i="80" s="1"/>
  <c r="CM58" i="80" s="1"/>
  <c r="CN58" i="80" s="1"/>
  <c r="CO58" i="80" s="1"/>
  <c r="CP58" i="80" s="1"/>
  <c r="CQ58" i="80" s="1"/>
  <c r="CR58" i="80" s="1"/>
  <c r="CS58" i="80" s="1"/>
  <c r="CT58" i="80" s="1"/>
  <c r="CU58" i="80" s="1"/>
  <c r="CV58" i="80" s="1"/>
  <c r="CW58" i="80" s="1"/>
  <c r="CX58" i="80" s="1"/>
  <c r="CY58" i="80" s="1"/>
  <c r="CZ58" i="80" s="1"/>
  <c r="DA58" i="80" s="1"/>
  <c r="DB58" i="80" s="1"/>
  <c r="DC58" i="80" s="1"/>
  <c r="DD58" i="80" s="1"/>
  <c r="DE58" i="80" s="1"/>
  <c r="DF58" i="80" s="1"/>
  <c r="DG58" i="80" s="1"/>
  <c r="DH58" i="80" s="1"/>
  <c r="DI58" i="80" s="1"/>
  <c r="DJ58" i="80" s="1"/>
  <c r="DK58" i="80" s="1"/>
  <c r="DL58" i="80" s="1"/>
  <c r="DM58" i="80" s="1"/>
  <c r="DN58" i="80" s="1"/>
  <c r="DO58" i="80" s="1"/>
  <c r="DP58" i="80" s="1"/>
  <c r="DQ58" i="80" s="1"/>
  <c r="DR58" i="80" s="1"/>
  <c r="DS58" i="80" s="1"/>
  <c r="DT58" i="80" s="1"/>
  <c r="DU58" i="80" s="1"/>
  <c r="DV58" i="80" s="1"/>
  <c r="DW58" i="80" s="1"/>
  <c r="DX58" i="80" s="1"/>
  <c r="DY58" i="80" s="1"/>
  <c r="DZ58" i="80" s="1"/>
  <c r="EA58" i="80" s="1"/>
  <c r="EB58" i="80" s="1"/>
  <c r="EC58" i="80" s="1"/>
  <c r="ED58" i="80" s="1"/>
  <c r="EE58" i="80" s="1"/>
  <c r="EF58" i="80" s="1"/>
  <c r="EG58" i="80" s="1"/>
  <c r="EH58" i="80" s="1"/>
  <c r="EI58" i="80" s="1"/>
  <c r="EJ58" i="80" s="1"/>
  <c r="EK58" i="80" s="1"/>
  <c r="EL58" i="80" s="1"/>
  <c r="EM58" i="80" s="1"/>
  <c r="EN58" i="80" s="1"/>
  <c r="EO58" i="80" s="1"/>
  <c r="EP58" i="80" s="1"/>
  <c r="EQ58" i="80" s="1"/>
  <c r="ER58" i="80" s="1"/>
  <c r="ES58" i="80" s="1"/>
  <c r="ET58" i="80" s="1"/>
  <c r="EU58" i="80" s="1"/>
  <c r="EV58" i="80" s="1"/>
  <c r="EW58" i="80" s="1"/>
  <c r="EX58" i="80" s="1"/>
  <c r="EY58" i="80" s="1"/>
  <c r="EZ58" i="80" s="1"/>
  <c r="FA58" i="80" s="1"/>
  <c r="FB58" i="80" s="1"/>
  <c r="FC58" i="80" s="1"/>
  <c r="FD58" i="80" s="1"/>
  <c r="FE58" i="80" s="1"/>
  <c r="FF58" i="80" s="1"/>
  <c r="FG58" i="80" s="1"/>
  <c r="FH58" i="80" s="1"/>
  <c r="FI58" i="80" s="1"/>
  <c r="FJ58" i="80" s="1"/>
  <c r="FK58" i="80" s="1"/>
  <c r="FL58" i="80" s="1"/>
  <c r="FM58" i="80" s="1"/>
  <c r="FN58" i="80" s="1"/>
  <c r="FO58" i="80" s="1"/>
  <c r="FP58" i="80" s="1"/>
  <c r="FQ58" i="80" s="1"/>
  <c r="FR58" i="80" s="1"/>
  <c r="FS58" i="80" s="1"/>
  <c r="FT58" i="80" s="1"/>
  <c r="FU58" i="80" s="1"/>
  <c r="FV58" i="80" s="1"/>
  <c r="FW58" i="80" s="1"/>
  <c r="FX58" i="80" s="1"/>
  <c r="FY58" i="80" s="1"/>
  <c r="FZ58" i="80" s="1"/>
  <c r="GA58" i="80" s="1"/>
  <c r="GB58" i="80" s="1"/>
  <c r="GC58" i="80" s="1"/>
  <c r="GD58" i="80" s="1"/>
  <c r="GE58" i="80" s="1"/>
  <c r="GF58" i="80" s="1"/>
  <c r="GG58" i="80" s="1"/>
  <c r="GH58" i="80" s="1"/>
  <c r="GI58" i="80" s="1"/>
  <c r="GJ58" i="80" s="1"/>
  <c r="GK58" i="80" s="1"/>
  <c r="GL58" i="80" s="1"/>
  <c r="GM58" i="80" s="1"/>
  <c r="GN58" i="80" s="1"/>
  <c r="GO58" i="80" s="1"/>
  <c r="GP58" i="80" s="1"/>
  <c r="GQ58" i="80" s="1"/>
  <c r="GR58" i="80" s="1"/>
  <c r="GS58" i="80" s="1"/>
  <c r="GT58" i="80" s="1"/>
  <c r="GU58" i="80" s="1"/>
  <c r="GV58" i="80" s="1"/>
  <c r="GW58" i="80" s="1"/>
  <c r="GX58" i="80" s="1"/>
  <c r="GY58" i="80" s="1"/>
  <c r="GZ58" i="80" s="1"/>
  <c r="HA58" i="80" s="1"/>
  <c r="HB58" i="80" s="1"/>
  <c r="HC58" i="80" s="1"/>
  <c r="HD58" i="80" s="1"/>
  <c r="HE58" i="80" s="1"/>
  <c r="HF58" i="80" s="1"/>
  <c r="HG58" i="80" s="1"/>
  <c r="HH58" i="80" s="1"/>
  <c r="HI58" i="80" s="1"/>
  <c r="S66" i="78"/>
  <c r="T66" i="78" s="1"/>
  <c r="U66" i="78" s="1"/>
  <c r="V66" i="78" s="1"/>
  <c r="W66" i="78" s="1"/>
  <c r="X66" i="78" s="1"/>
  <c r="Y66" i="78" s="1"/>
  <c r="Z66" i="78" s="1"/>
  <c r="AA66" i="78" s="1"/>
  <c r="AB66" i="78" s="1"/>
  <c r="AC66" i="78" s="1"/>
  <c r="AD66" i="78" s="1"/>
  <c r="AE66" i="78" s="1"/>
  <c r="AF66" i="78" s="1"/>
  <c r="AG66" i="78" s="1"/>
  <c r="AH66" i="78" s="1"/>
  <c r="AI66" i="78" s="1"/>
  <c r="AJ66" i="78" s="1"/>
  <c r="AK66" i="78" s="1"/>
  <c r="AL66" i="78" s="1"/>
  <c r="AM66" i="78" s="1"/>
  <c r="AN66" i="78" s="1"/>
  <c r="AO66" i="78" s="1"/>
  <c r="AP66" i="78" s="1"/>
  <c r="AQ66" i="78" s="1"/>
  <c r="AR66" i="78" s="1"/>
  <c r="AS66" i="78" s="1"/>
  <c r="AT66" i="78" s="1"/>
  <c r="AU66" i="78" s="1"/>
  <c r="AV66" i="78" s="1"/>
  <c r="AW66" i="78" s="1"/>
  <c r="AX66" i="78" s="1"/>
  <c r="AY66" i="78" s="1"/>
  <c r="AZ66" i="78" s="1"/>
  <c r="BA66" i="78" s="1"/>
  <c r="BB66" i="78" s="1"/>
  <c r="BC66" i="78" s="1"/>
  <c r="BD66" i="78" s="1"/>
  <c r="BE66" i="78" s="1"/>
  <c r="BF66" i="78" s="1"/>
  <c r="BG66" i="78" s="1"/>
  <c r="BH66" i="78" s="1"/>
  <c r="BI66" i="78" s="1"/>
  <c r="BJ66" i="78" s="1"/>
  <c r="BK66" i="78" s="1"/>
  <c r="BL66" i="78" s="1"/>
  <c r="BM66" i="78" s="1"/>
  <c r="BN66" i="78" s="1"/>
  <c r="BO66" i="78" s="1"/>
  <c r="BP66" i="78" s="1"/>
  <c r="BQ66" i="78" s="1"/>
  <c r="BR66" i="78" s="1"/>
  <c r="BS66" i="78" s="1"/>
  <c r="BT66" i="78" s="1"/>
  <c r="BU66" i="78" s="1"/>
  <c r="BV66" i="78" s="1"/>
  <c r="BW66" i="78" s="1"/>
  <c r="BX66" i="78" s="1"/>
  <c r="BY66" i="78" s="1"/>
  <c r="BZ66" i="78" s="1"/>
  <c r="CA66" i="78" s="1"/>
  <c r="CB66" i="78" s="1"/>
  <c r="CC66" i="78" s="1"/>
  <c r="CD66" i="78" s="1"/>
  <c r="CE66" i="78" s="1"/>
  <c r="CF66" i="78" s="1"/>
  <c r="CG66" i="78" s="1"/>
  <c r="CH66" i="78" s="1"/>
  <c r="CI66" i="78" s="1"/>
  <c r="CJ66" i="78" s="1"/>
  <c r="CK66" i="78" s="1"/>
  <c r="CL66" i="78" s="1"/>
  <c r="CM66" i="78" s="1"/>
  <c r="CN66" i="78" s="1"/>
  <c r="CO66" i="78" s="1"/>
  <c r="CP66" i="78" s="1"/>
  <c r="CQ66" i="78" s="1"/>
  <c r="CR66" i="78" s="1"/>
  <c r="CS66" i="78" s="1"/>
  <c r="CT66" i="78" s="1"/>
  <c r="CU66" i="78" s="1"/>
  <c r="CV66" i="78" s="1"/>
  <c r="CW66" i="78" s="1"/>
  <c r="CX66" i="78" s="1"/>
  <c r="CY66" i="78" s="1"/>
  <c r="CZ66" i="78" s="1"/>
  <c r="DA66" i="78" s="1"/>
  <c r="DB66" i="78" s="1"/>
  <c r="DC66" i="78" s="1"/>
  <c r="DD66" i="78" s="1"/>
  <c r="DE66" i="78" s="1"/>
  <c r="DF66" i="78" s="1"/>
  <c r="DG66" i="78" s="1"/>
  <c r="DH66" i="78" s="1"/>
  <c r="DI66" i="78" s="1"/>
  <c r="DJ66" i="78" s="1"/>
  <c r="DK66" i="78" s="1"/>
  <c r="DL66" i="78" s="1"/>
  <c r="DM66" i="78" s="1"/>
  <c r="DN66" i="78" s="1"/>
  <c r="DO66" i="78" s="1"/>
  <c r="DP66" i="78" s="1"/>
  <c r="DQ66" i="78" s="1"/>
  <c r="DR66" i="78" s="1"/>
  <c r="DS66" i="78" s="1"/>
  <c r="DT66" i="78" s="1"/>
  <c r="DU66" i="78" s="1"/>
  <c r="DV66" i="78" s="1"/>
  <c r="DW66" i="78" s="1"/>
  <c r="DX66" i="78" s="1"/>
  <c r="DY66" i="78" s="1"/>
  <c r="DZ66" i="78" s="1"/>
  <c r="EA66" i="78" s="1"/>
  <c r="EB66" i="78" s="1"/>
  <c r="EC66" i="78" s="1"/>
  <c r="ED66" i="78" s="1"/>
  <c r="EE66" i="78" s="1"/>
  <c r="EF66" i="78" s="1"/>
  <c r="EG66" i="78" s="1"/>
  <c r="EH66" i="78" s="1"/>
  <c r="EI66" i="78" s="1"/>
  <c r="EJ66" i="78" s="1"/>
  <c r="EK66" i="78" s="1"/>
  <c r="EL66" i="78" s="1"/>
  <c r="EM66" i="78" s="1"/>
  <c r="EN66" i="78" s="1"/>
  <c r="EO66" i="78" s="1"/>
  <c r="EP66" i="78" s="1"/>
  <c r="EQ66" i="78" s="1"/>
  <c r="ER66" i="78" s="1"/>
  <c r="ES66" i="78" s="1"/>
  <c r="ET66" i="78" s="1"/>
  <c r="EU66" i="78" s="1"/>
  <c r="EV66" i="78" s="1"/>
  <c r="EW66" i="78" s="1"/>
  <c r="EX66" i="78" s="1"/>
  <c r="EY66" i="78" s="1"/>
  <c r="EZ66" i="78" s="1"/>
  <c r="FA66" i="78" s="1"/>
  <c r="FB66" i="78" s="1"/>
  <c r="FC66" i="78" s="1"/>
  <c r="FD66" i="78" s="1"/>
  <c r="FE66" i="78" s="1"/>
  <c r="FF66" i="78" s="1"/>
  <c r="FG66" i="78" s="1"/>
  <c r="FH66" i="78" s="1"/>
  <c r="FI66" i="78" s="1"/>
  <c r="FJ66" i="78" s="1"/>
  <c r="FK66" i="78" s="1"/>
  <c r="FL66" i="78" s="1"/>
  <c r="FM66" i="78" s="1"/>
  <c r="FN66" i="78" s="1"/>
  <c r="FO66" i="78" s="1"/>
  <c r="FP66" i="78" s="1"/>
  <c r="FQ66" i="78" s="1"/>
  <c r="FR66" i="78" s="1"/>
  <c r="FS66" i="78" s="1"/>
  <c r="FT66" i="78" s="1"/>
  <c r="FU66" i="78" s="1"/>
  <c r="FV66" i="78" s="1"/>
  <c r="FW66" i="78" s="1"/>
  <c r="FX66" i="78" s="1"/>
  <c r="FY66" i="78" s="1"/>
  <c r="FZ66" i="78" s="1"/>
  <c r="GA66" i="78" s="1"/>
  <c r="GB66" i="78" s="1"/>
  <c r="GC66" i="78" s="1"/>
  <c r="GD66" i="78" s="1"/>
  <c r="GE66" i="78" s="1"/>
  <c r="GF66" i="78" s="1"/>
  <c r="GG66" i="78" s="1"/>
  <c r="GH66" i="78" s="1"/>
  <c r="GI66" i="78" s="1"/>
  <c r="GJ66" i="78" s="1"/>
  <c r="GK66" i="78" s="1"/>
  <c r="GL66" i="78" s="1"/>
  <c r="GM66" i="78" s="1"/>
  <c r="GN66" i="78" s="1"/>
  <c r="GO66" i="78" s="1"/>
  <c r="GP66" i="78" s="1"/>
  <c r="GQ66" i="78" s="1"/>
  <c r="GR66" i="78" s="1"/>
  <c r="GS66" i="78" s="1"/>
  <c r="GT66" i="78" s="1"/>
  <c r="GU66" i="78" s="1"/>
  <c r="GV66" i="78" s="1"/>
  <c r="GW66" i="78" s="1"/>
  <c r="GX66" i="78" s="1"/>
  <c r="GY66" i="78" s="1"/>
  <c r="GZ66" i="78" s="1"/>
  <c r="HA66" i="78" s="1"/>
  <c r="HB66" i="78" s="1"/>
  <c r="HC66" i="78" s="1"/>
  <c r="HD66" i="78" s="1"/>
  <c r="HE66" i="78" s="1"/>
  <c r="HF66" i="78" s="1"/>
  <c r="HG66" i="78" s="1"/>
  <c r="HH66" i="78" s="1"/>
  <c r="HI66" i="78" s="1"/>
  <c r="S66" i="81"/>
  <c r="T66" i="81" s="1"/>
  <c r="U66" i="81" s="1"/>
  <c r="V66" i="81" s="1"/>
  <c r="W66" i="81" s="1"/>
  <c r="X66" i="81" s="1"/>
  <c r="Y66" i="81" s="1"/>
  <c r="Z66" i="81" s="1"/>
  <c r="AA66" i="81" s="1"/>
  <c r="AB66" i="81" s="1"/>
  <c r="AC66" i="81" s="1"/>
  <c r="AD66" i="81" s="1"/>
  <c r="AE66" i="81" s="1"/>
  <c r="AF66" i="81" s="1"/>
  <c r="AG66" i="81" s="1"/>
  <c r="AH66" i="81" s="1"/>
  <c r="AI66" i="81" s="1"/>
  <c r="AJ66" i="81" s="1"/>
  <c r="AK66" i="81" s="1"/>
  <c r="AL66" i="81" s="1"/>
  <c r="AM66" i="81" s="1"/>
  <c r="AN66" i="81" s="1"/>
  <c r="AO66" i="81" s="1"/>
  <c r="AP66" i="81" s="1"/>
  <c r="AQ66" i="81" s="1"/>
  <c r="AR66" i="81" s="1"/>
  <c r="AS66" i="81" s="1"/>
  <c r="AT66" i="81" s="1"/>
  <c r="AU66" i="81" s="1"/>
  <c r="AV66" i="81" s="1"/>
  <c r="AW66" i="81" s="1"/>
  <c r="AX66" i="81" s="1"/>
  <c r="AY66" i="81" s="1"/>
  <c r="AZ66" i="81" s="1"/>
  <c r="BA66" i="81" s="1"/>
  <c r="BB66" i="81" s="1"/>
  <c r="BC66" i="81" s="1"/>
  <c r="BD66" i="81" s="1"/>
  <c r="BE66" i="81" s="1"/>
  <c r="BF66" i="81" s="1"/>
  <c r="BG66" i="81" s="1"/>
  <c r="BH66" i="81" s="1"/>
  <c r="BI66" i="81" s="1"/>
  <c r="BJ66" i="81" s="1"/>
  <c r="BK66" i="81" s="1"/>
  <c r="BL66" i="81" s="1"/>
  <c r="BM66" i="81" s="1"/>
  <c r="BN66" i="81" s="1"/>
  <c r="BO66" i="81" s="1"/>
  <c r="BP66" i="81" s="1"/>
  <c r="BQ66" i="81" s="1"/>
  <c r="BR66" i="81" s="1"/>
  <c r="BS66" i="81" s="1"/>
  <c r="BT66" i="81" s="1"/>
  <c r="BU66" i="81" s="1"/>
  <c r="BV66" i="81" s="1"/>
  <c r="BW66" i="81" s="1"/>
  <c r="BX66" i="81" s="1"/>
  <c r="BY66" i="81" s="1"/>
  <c r="BZ66" i="81" s="1"/>
  <c r="CA66" i="81" s="1"/>
  <c r="CB66" i="81" s="1"/>
  <c r="CC66" i="81" s="1"/>
  <c r="CD66" i="81" s="1"/>
  <c r="CE66" i="81" s="1"/>
  <c r="CF66" i="81" s="1"/>
  <c r="CG66" i="81" s="1"/>
  <c r="CH66" i="81" s="1"/>
  <c r="CI66" i="81" s="1"/>
  <c r="CJ66" i="81" s="1"/>
  <c r="CK66" i="81" s="1"/>
  <c r="CL66" i="81" s="1"/>
  <c r="CM66" i="81" s="1"/>
  <c r="CN66" i="81" s="1"/>
  <c r="CO66" i="81" s="1"/>
  <c r="CP66" i="81" s="1"/>
  <c r="CQ66" i="81" s="1"/>
  <c r="CR66" i="81" s="1"/>
  <c r="CS66" i="81" s="1"/>
  <c r="CT66" i="81" s="1"/>
  <c r="CU66" i="81" s="1"/>
  <c r="CV66" i="81" s="1"/>
  <c r="CW66" i="81" s="1"/>
  <c r="CX66" i="81" s="1"/>
  <c r="CY66" i="81" s="1"/>
  <c r="CZ66" i="81" s="1"/>
  <c r="DA66" i="81" s="1"/>
  <c r="DB66" i="81" s="1"/>
  <c r="DC66" i="81" s="1"/>
  <c r="DD66" i="81" s="1"/>
  <c r="DE66" i="81" s="1"/>
  <c r="DF66" i="81" s="1"/>
  <c r="DG66" i="81" s="1"/>
  <c r="DH66" i="81" s="1"/>
  <c r="DI66" i="81" s="1"/>
  <c r="DJ66" i="81" s="1"/>
  <c r="DK66" i="81" s="1"/>
  <c r="DL66" i="81" s="1"/>
  <c r="DM66" i="81" s="1"/>
  <c r="DN66" i="81" s="1"/>
  <c r="DO66" i="81" s="1"/>
  <c r="DP66" i="81" s="1"/>
  <c r="DQ66" i="81" s="1"/>
  <c r="DR66" i="81" s="1"/>
  <c r="DS66" i="81" s="1"/>
  <c r="DT66" i="81" s="1"/>
  <c r="DU66" i="81" s="1"/>
  <c r="DV66" i="81" s="1"/>
  <c r="DW66" i="81" s="1"/>
  <c r="DX66" i="81" s="1"/>
  <c r="DY66" i="81" s="1"/>
  <c r="DZ66" i="81" s="1"/>
  <c r="EA66" i="81" s="1"/>
  <c r="EB66" i="81" s="1"/>
  <c r="EC66" i="81" s="1"/>
  <c r="ED66" i="81" s="1"/>
  <c r="EE66" i="81" s="1"/>
  <c r="EF66" i="81" s="1"/>
  <c r="EG66" i="81" s="1"/>
  <c r="EH66" i="81" s="1"/>
  <c r="EI66" i="81" s="1"/>
  <c r="EJ66" i="81" s="1"/>
  <c r="EK66" i="81" s="1"/>
  <c r="EL66" i="81" s="1"/>
  <c r="EM66" i="81" s="1"/>
  <c r="EN66" i="81" s="1"/>
  <c r="EO66" i="81" s="1"/>
  <c r="EP66" i="81" s="1"/>
  <c r="EQ66" i="81" s="1"/>
  <c r="ER66" i="81" s="1"/>
  <c r="ES66" i="81" s="1"/>
  <c r="ET66" i="81" s="1"/>
  <c r="EU66" i="81" s="1"/>
  <c r="EV66" i="81" s="1"/>
  <c r="EW66" i="81" s="1"/>
  <c r="EX66" i="81" s="1"/>
  <c r="EY66" i="81" s="1"/>
  <c r="EZ66" i="81" s="1"/>
  <c r="FA66" i="81" s="1"/>
  <c r="FB66" i="81" s="1"/>
  <c r="FC66" i="81" s="1"/>
  <c r="FD66" i="81" s="1"/>
  <c r="FE66" i="81" s="1"/>
  <c r="FF66" i="81" s="1"/>
  <c r="FG66" i="81" s="1"/>
  <c r="FH66" i="81" s="1"/>
  <c r="FI66" i="81" s="1"/>
  <c r="FJ66" i="81" s="1"/>
  <c r="FK66" i="81" s="1"/>
  <c r="FL66" i="81" s="1"/>
  <c r="FM66" i="81" s="1"/>
  <c r="FN66" i="81" s="1"/>
  <c r="FO66" i="81" s="1"/>
  <c r="FP66" i="81" s="1"/>
  <c r="FQ66" i="81" s="1"/>
  <c r="FR66" i="81" s="1"/>
  <c r="FS66" i="81" s="1"/>
  <c r="FT66" i="81" s="1"/>
  <c r="FU66" i="81" s="1"/>
  <c r="FV66" i="81" s="1"/>
  <c r="FW66" i="81" s="1"/>
  <c r="FX66" i="81" s="1"/>
  <c r="FY66" i="81" s="1"/>
  <c r="FZ66" i="81" s="1"/>
  <c r="GA66" i="81" s="1"/>
  <c r="GB66" i="81" s="1"/>
  <c r="GC66" i="81" s="1"/>
  <c r="GD66" i="81" s="1"/>
  <c r="GE66" i="81" s="1"/>
  <c r="GF66" i="81" s="1"/>
  <c r="GG66" i="81" s="1"/>
  <c r="GH66" i="81" s="1"/>
  <c r="GI66" i="81" s="1"/>
  <c r="GJ66" i="81" s="1"/>
  <c r="GK66" i="81" s="1"/>
  <c r="GL66" i="81" s="1"/>
  <c r="GM66" i="81" s="1"/>
  <c r="GN66" i="81" s="1"/>
  <c r="GO66" i="81" s="1"/>
  <c r="GP66" i="81" s="1"/>
  <c r="GQ66" i="81" s="1"/>
  <c r="GR66" i="81" s="1"/>
  <c r="GS66" i="81" s="1"/>
  <c r="GT66" i="81" s="1"/>
  <c r="GU66" i="81" s="1"/>
  <c r="GV66" i="81" s="1"/>
  <c r="GW66" i="81" s="1"/>
  <c r="GX66" i="81" s="1"/>
  <c r="GY66" i="81" s="1"/>
  <c r="GZ66" i="81" s="1"/>
  <c r="HA66" i="81" s="1"/>
  <c r="HB66" i="81" s="1"/>
  <c r="HC66" i="81" s="1"/>
  <c r="HD66" i="81" s="1"/>
  <c r="HE66" i="81" s="1"/>
  <c r="HF66" i="81" s="1"/>
  <c r="HG66" i="81" s="1"/>
  <c r="HH66" i="81" s="1"/>
  <c r="HI66" i="81" s="1"/>
  <c r="S62" i="81"/>
  <c r="T62" i="81" s="1"/>
  <c r="U62" i="81" s="1"/>
  <c r="V62" i="81" s="1"/>
  <c r="W62" i="81" s="1"/>
  <c r="X62" i="81" s="1"/>
  <c r="Y62" i="81" s="1"/>
  <c r="Z62" i="81" s="1"/>
  <c r="AA62" i="81" s="1"/>
  <c r="AB62" i="81" s="1"/>
  <c r="AC62" i="81" s="1"/>
  <c r="AD62" i="81" s="1"/>
  <c r="AE62" i="81" s="1"/>
  <c r="AF62" i="81" s="1"/>
  <c r="AG62" i="81" s="1"/>
  <c r="AH62" i="81" s="1"/>
  <c r="AI62" i="81" s="1"/>
  <c r="AJ62" i="81" s="1"/>
  <c r="AK62" i="81" s="1"/>
  <c r="AL62" i="81" s="1"/>
  <c r="AM62" i="81" s="1"/>
  <c r="AN62" i="81" s="1"/>
  <c r="AO62" i="81" s="1"/>
  <c r="AP62" i="81" s="1"/>
  <c r="AQ62" i="81" s="1"/>
  <c r="AR62" i="81" s="1"/>
  <c r="AS62" i="81" s="1"/>
  <c r="AT62" i="81" s="1"/>
  <c r="AU62" i="81" s="1"/>
  <c r="AV62" i="81" s="1"/>
  <c r="AW62" i="81" s="1"/>
  <c r="AX62" i="81" s="1"/>
  <c r="AY62" i="81" s="1"/>
  <c r="AZ62" i="81" s="1"/>
  <c r="BA62" i="81" s="1"/>
  <c r="BB62" i="81" s="1"/>
  <c r="BC62" i="81" s="1"/>
  <c r="BD62" i="81" s="1"/>
  <c r="BE62" i="81" s="1"/>
  <c r="BF62" i="81" s="1"/>
  <c r="BG62" i="81" s="1"/>
  <c r="BH62" i="81" s="1"/>
  <c r="BI62" i="81" s="1"/>
  <c r="BJ62" i="81" s="1"/>
  <c r="BK62" i="81" s="1"/>
  <c r="BL62" i="81" s="1"/>
  <c r="BM62" i="81" s="1"/>
  <c r="BN62" i="81" s="1"/>
  <c r="BO62" i="81" s="1"/>
  <c r="BP62" i="81" s="1"/>
  <c r="BQ62" i="81" s="1"/>
  <c r="BR62" i="81" s="1"/>
  <c r="BS62" i="81" s="1"/>
  <c r="BT62" i="81" s="1"/>
  <c r="BU62" i="81" s="1"/>
  <c r="BV62" i="81" s="1"/>
  <c r="BW62" i="81" s="1"/>
  <c r="BX62" i="81" s="1"/>
  <c r="BY62" i="81" s="1"/>
  <c r="BZ62" i="81" s="1"/>
  <c r="CA62" i="81" s="1"/>
  <c r="CB62" i="81" s="1"/>
  <c r="CC62" i="81" s="1"/>
  <c r="CD62" i="81" s="1"/>
  <c r="CE62" i="81" s="1"/>
  <c r="CF62" i="81" s="1"/>
  <c r="CG62" i="81" s="1"/>
  <c r="CH62" i="81" s="1"/>
  <c r="CI62" i="81" s="1"/>
  <c r="CJ62" i="81" s="1"/>
  <c r="CK62" i="81" s="1"/>
  <c r="CL62" i="81" s="1"/>
  <c r="CM62" i="81" s="1"/>
  <c r="CN62" i="81" s="1"/>
  <c r="CO62" i="81" s="1"/>
  <c r="CP62" i="81" s="1"/>
  <c r="CQ62" i="81" s="1"/>
  <c r="CR62" i="81" s="1"/>
  <c r="CS62" i="81" s="1"/>
  <c r="CT62" i="81" s="1"/>
  <c r="CU62" i="81" s="1"/>
  <c r="CV62" i="81" s="1"/>
  <c r="CW62" i="81" s="1"/>
  <c r="CX62" i="81" s="1"/>
  <c r="CY62" i="81" s="1"/>
  <c r="CZ62" i="81" s="1"/>
  <c r="DA62" i="81" s="1"/>
  <c r="DB62" i="81" s="1"/>
  <c r="DC62" i="81" s="1"/>
  <c r="DD62" i="81" s="1"/>
  <c r="DE62" i="81" s="1"/>
  <c r="DF62" i="81" s="1"/>
  <c r="DG62" i="81" s="1"/>
  <c r="DH62" i="81" s="1"/>
  <c r="DI62" i="81" s="1"/>
  <c r="DJ62" i="81" s="1"/>
  <c r="DK62" i="81" s="1"/>
  <c r="DL62" i="81" s="1"/>
  <c r="DM62" i="81" s="1"/>
  <c r="DN62" i="81" s="1"/>
  <c r="DO62" i="81" s="1"/>
  <c r="DP62" i="81" s="1"/>
  <c r="DQ62" i="81" s="1"/>
  <c r="DR62" i="81" s="1"/>
  <c r="DS62" i="81" s="1"/>
  <c r="DT62" i="81" s="1"/>
  <c r="DU62" i="81" s="1"/>
  <c r="DV62" i="81" s="1"/>
  <c r="DW62" i="81" s="1"/>
  <c r="DX62" i="81" s="1"/>
  <c r="DY62" i="81" s="1"/>
  <c r="DZ62" i="81" s="1"/>
  <c r="EA62" i="81" s="1"/>
  <c r="EB62" i="81" s="1"/>
  <c r="EC62" i="81" s="1"/>
  <c r="ED62" i="81" s="1"/>
  <c r="EE62" i="81" s="1"/>
  <c r="EF62" i="81" s="1"/>
  <c r="EG62" i="81" s="1"/>
  <c r="EH62" i="81" s="1"/>
  <c r="EI62" i="81" s="1"/>
  <c r="EJ62" i="81" s="1"/>
  <c r="EK62" i="81" s="1"/>
  <c r="EL62" i="81" s="1"/>
  <c r="EM62" i="81" s="1"/>
  <c r="EN62" i="81" s="1"/>
  <c r="EO62" i="81" s="1"/>
  <c r="EP62" i="81" s="1"/>
  <c r="EQ62" i="81" s="1"/>
  <c r="ER62" i="81" s="1"/>
  <c r="ES62" i="81" s="1"/>
  <c r="ET62" i="81" s="1"/>
  <c r="EU62" i="81" s="1"/>
  <c r="EV62" i="81" s="1"/>
  <c r="EW62" i="81" s="1"/>
  <c r="EX62" i="81" s="1"/>
  <c r="EY62" i="81" s="1"/>
  <c r="EZ62" i="81" s="1"/>
  <c r="FA62" i="81" s="1"/>
  <c r="FB62" i="81" s="1"/>
  <c r="FC62" i="81" s="1"/>
  <c r="FD62" i="81" s="1"/>
  <c r="FE62" i="81" s="1"/>
  <c r="FF62" i="81" s="1"/>
  <c r="FG62" i="81" s="1"/>
  <c r="FH62" i="81" s="1"/>
  <c r="FI62" i="81" s="1"/>
  <c r="FJ62" i="81" s="1"/>
  <c r="FK62" i="81" s="1"/>
  <c r="FL62" i="81" s="1"/>
  <c r="FM62" i="81" s="1"/>
  <c r="FN62" i="81" s="1"/>
  <c r="FO62" i="81" s="1"/>
  <c r="FP62" i="81" s="1"/>
  <c r="FQ62" i="81" s="1"/>
  <c r="FR62" i="81" s="1"/>
  <c r="FS62" i="81" s="1"/>
  <c r="FT62" i="81" s="1"/>
  <c r="FU62" i="81" s="1"/>
  <c r="FV62" i="81" s="1"/>
  <c r="FW62" i="81" s="1"/>
  <c r="FX62" i="81" s="1"/>
  <c r="FY62" i="81" s="1"/>
  <c r="FZ62" i="81" s="1"/>
  <c r="GA62" i="81" s="1"/>
  <c r="GB62" i="81" s="1"/>
  <c r="GC62" i="81" s="1"/>
  <c r="GD62" i="81" s="1"/>
  <c r="GE62" i="81" s="1"/>
  <c r="GF62" i="81" s="1"/>
  <c r="GG62" i="81" s="1"/>
  <c r="GH62" i="81" s="1"/>
  <c r="GI62" i="81" s="1"/>
  <c r="GJ62" i="81" s="1"/>
  <c r="GK62" i="81" s="1"/>
  <c r="GL62" i="81" s="1"/>
  <c r="GM62" i="81" s="1"/>
  <c r="GN62" i="81" s="1"/>
  <c r="GO62" i="81" s="1"/>
  <c r="GP62" i="81" s="1"/>
  <c r="GQ62" i="81" s="1"/>
  <c r="GR62" i="81" s="1"/>
  <c r="GS62" i="81" s="1"/>
  <c r="GT62" i="81" s="1"/>
  <c r="GU62" i="81" s="1"/>
  <c r="GV62" i="81" s="1"/>
  <c r="GW62" i="81" s="1"/>
  <c r="GX62" i="81" s="1"/>
  <c r="GY62" i="81" s="1"/>
  <c r="GZ62" i="81" s="1"/>
  <c r="HA62" i="81" s="1"/>
  <c r="HB62" i="81" s="1"/>
  <c r="HC62" i="81" s="1"/>
  <c r="HD62" i="81" s="1"/>
  <c r="HE62" i="81" s="1"/>
  <c r="HF62" i="81" s="1"/>
  <c r="HG62" i="81" s="1"/>
  <c r="HH62" i="81" s="1"/>
  <c r="HI62" i="81" s="1"/>
  <c r="S54" i="80"/>
  <c r="T54" i="80" s="1"/>
  <c r="U54" i="80" s="1"/>
  <c r="V54" i="80" s="1"/>
  <c r="S54" i="78"/>
  <c r="T54" i="78" s="1"/>
  <c r="U54" i="78" s="1"/>
  <c r="V54" i="78" s="1"/>
  <c r="W54" i="78" s="1"/>
  <c r="X54" i="78" s="1"/>
  <c r="Y54" i="78" s="1"/>
  <c r="Z54" i="78" s="1"/>
  <c r="AA54" i="78" s="1"/>
  <c r="AB54" i="78" s="1"/>
  <c r="AC54" i="78" s="1"/>
  <c r="AD54" i="78" s="1"/>
  <c r="AE54" i="78" s="1"/>
  <c r="AF54" i="78" s="1"/>
  <c r="AG54" i="78" s="1"/>
  <c r="AH54" i="78" s="1"/>
  <c r="AI54" i="78" s="1"/>
  <c r="AJ54" i="78" s="1"/>
  <c r="AK54" i="78" s="1"/>
  <c r="AL54" i="78" s="1"/>
  <c r="AM54" i="78" s="1"/>
  <c r="AN54" i="78" s="1"/>
  <c r="AO54" i="78" s="1"/>
  <c r="AP54" i="78" s="1"/>
  <c r="AQ54" i="78" s="1"/>
  <c r="AR54" i="78" s="1"/>
  <c r="AS54" i="78" s="1"/>
  <c r="AT54" i="78" s="1"/>
  <c r="AU54" i="78" s="1"/>
  <c r="AV54" i="78" s="1"/>
  <c r="AW54" i="78" s="1"/>
  <c r="AX54" i="78" s="1"/>
  <c r="AY54" i="78" s="1"/>
  <c r="AZ54" i="78" s="1"/>
  <c r="BA54" i="78" s="1"/>
  <c r="BB54" i="78" s="1"/>
  <c r="BC54" i="78" s="1"/>
  <c r="BD54" i="78" s="1"/>
  <c r="BE54" i="78" s="1"/>
  <c r="BF54" i="78" s="1"/>
  <c r="BG54" i="78" s="1"/>
  <c r="BH54" i="78" s="1"/>
  <c r="BI54" i="78" s="1"/>
  <c r="BJ54" i="78" s="1"/>
  <c r="BK54" i="78" s="1"/>
  <c r="BL54" i="78" s="1"/>
  <c r="BM54" i="78" s="1"/>
  <c r="BN54" i="78" s="1"/>
  <c r="BO54" i="78" s="1"/>
  <c r="BP54" i="78" s="1"/>
  <c r="BQ54" i="78" s="1"/>
  <c r="BR54" i="78" s="1"/>
  <c r="BS54" i="78" s="1"/>
  <c r="BT54" i="78" s="1"/>
  <c r="BU54" i="78" s="1"/>
  <c r="BV54" i="78" s="1"/>
  <c r="BW54" i="78" s="1"/>
  <c r="BX54" i="78" s="1"/>
  <c r="BY54" i="78" s="1"/>
  <c r="BZ54" i="78" s="1"/>
  <c r="CA54" i="78" s="1"/>
  <c r="CB54" i="78" s="1"/>
  <c r="CC54" i="78" s="1"/>
  <c r="CD54" i="78" s="1"/>
  <c r="CE54" i="78" s="1"/>
  <c r="CF54" i="78" s="1"/>
  <c r="CG54" i="78" s="1"/>
  <c r="CH54" i="78" s="1"/>
  <c r="CI54" i="78" s="1"/>
  <c r="CJ54" i="78" s="1"/>
  <c r="CK54" i="78" s="1"/>
  <c r="CL54" i="78" s="1"/>
  <c r="CM54" i="78" s="1"/>
  <c r="CN54" i="78" s="1"/>
  <c r="CO54" i="78" s="1"/>
  <c r="CP54" i="78" s="1"/>
  <c r="CQ54" i="78" s="1"/>
  <c r="CR54" i="78" s="1"/>
  <c r="CS54" i="78" s="1"/>
  <c r="CT54" i="78" s="1"/>
  <c r="CU54" i="78" s="1"/>
  <c r="CV54" i="78" s="1"/>
  <c r="CW54" i="78" s="1"/>
  <c r="CX54" i="78" s="1"/>
  <c r="CY54" i="78" s="1"/>
  <c r="CZ54" i="78" s="1"/>
  <c r="DA54" i="78" s="1"/>
  <c r="DB54" i="78" s="1"/>
  <c r="DC54" i="78" s="1"/>
  <c r="DD54" i="78" s="1"/>
  <c r="DE54" i="78" s="1"/>
  <c r="DF54" i="78" s="1"/>
  <c r="DG54" i="78" s="1"/>
  <c r="DH54" i="78" s="1"/>
  <c r="DI54" i="78" s="1"/>
  <c r="DJ54" i="78" s="1"/>
  <c r="DK54" i="78" s="1"/>
  <c r="DL54" i="78" s="1"/>
  <c r="DM54" i="78" s="1"/>
  <c r="DN54" i="78" s="1"/>
  <c r="DO54" i="78" s="1"/>
  <c r="DP54" i="78" s="1"/>
  <c r="DQ54" i="78" s="1"/>
  <c r="DR54" i="78" s="1"/>
  <c r="DS54" i="78" s="1"/>
  <c r="DT54" i="78" s="1"/>
  <c r="DU54" i="78" s="1"/>
  <c r="DV54" i="78" s="1"/>
  <c r="DW54" i="78" s="1"/>
  <c r="DX54" i="78" s="1"/>
  <c r="DY54" i="78" s="1"/>
  <c r="DZ54" i="78" s="1"/>
  <c r="EA54" i="78" s="1"/>
  <c r="EB54" i="78" s="1"/>
  <c r="EC54" i="78" s="1"/>
  <c r="ED54" i="78" s="1"/>
  <c r="EE54" i="78" s="1"/>
  <c r="EF54" i="78" s="1"/>
  <c r="EG54" i="78" s="1"/>
  <c r="EH54" i="78" s="1"/>
  <c r="EI54" i="78" s="1"/>
  <c r="EJ54" i="78" s="1"/>
  <c r="EK54" i="78" s="1"/>
  <c r="EL54" i="78" s="1"/>
  <c r="EM54" i="78" s="1"/>
  <c r="EN54" i="78" s="1"/>
  <c r="EO54" i="78" s="1"/>
  <c r="EP54" i="78" s="1"/>
  <c r="EQ54" i="78" s="1"/>
  <c r="ER54" i="78" s="1"/>
  <c r="ES54" i="78" s="1"/>
  <c r="ET54" i="78" s="1"/>
  <c r="EU54" i="78" s="1"/>
  <c r="EV54" i="78" s="1"/>
  <c r="EW54" i="78" s="1"/>
  <c r="EX54" i="78" s="1"/>
  <c r="EY54" i="78" s="1"/>
  <c r="EZ54" i="78" s="1"/>
  <c r="FA54" i="78" s="1"/>
  <c r="FB54" i="78" s="1"/>
  <c r="FC54" i="78" s="1"/>
  <c r="FD54" i="78" s="1"/>
  <c r="FE54" i="78" s="1"/>
  <c r="FF54" i="78" s="1"/>
  <c r="FG54" i="78" s="1"/>
  <c r="FH54" i="78" s="1"/>
  <c r="FI54" i="78" s="1"/>
  <c r="FJ54" i="78" s="1"/>
  <c r="FK54" i="78" s="1"/>
  <c r="FL54" i="78" s="1"/>
  <c r="FM54" i="78" s="1"/>
  <c r="FN54" i="78" s="1"/>
  <c r="FO54" i="78" s="1"/>
  <c r="FP54" i="78" s="1"/>
  <c r="FQ54" i="78" s="1"/>
  <c r="FR54" i="78" s="1"/>
  <c r="FS54" i="78" s="1"/>
  <c r="FT54" i="78" s="1"/>
  <c r="FU54" i="78" s="1"/>
  <c r="FV54" i="78" s="1"/>
  <c r="FW54" i="78" s="1"/>
  <c r="FX54" i="78" s="1"/>
  <c r="FY54" i="78" s="1"/>
  <c r="FZ54" i="78" s="1"/>
  <c r="GA54" i="78" s="1"/>
  <c r="GB54" i="78" s="1"/>
  <c r="GC54" i="78" s="1"/>
  <c r="GD54" i="78" s="1"/>
  <c r="GE54" i="78" s="1"/>
  <c r="GF54" i="78" s="1"/>
  <c r="GG54" i="78" s="1"/>
  <c r="GH54" i="78" s="1"/>
  <c r="GI54" i="78" s="1"/>
  <c r="GJ54" i="78" s="1"/>
  <c r="GK54" i="78" s="1"/>
  <c r="GL54" i="78" s="1"/>
  <c r="GM54" i="78" s="1"/>
  <c r="GN54" i="78" s="1"/>
  <c r="GO54" i="78" s="1"/>
  <c r="GP54" i="78" s="1"/>
  <c r="GQ54" i="78" s="1"/>
  <c r="GR54" i="78" s="1"/>
  <c r="GS54" i="78" s="1"/>
  <c r="GT54" i="78" s="1"/>
  <c r="GU54" i="78" s="1"/>
  <c r="GV54" i="78" s="1"/>
  <c r="GW54" i="78" s="1"/>
  <c r="GX54" i="78" s="1"/>
  <c r="GY54" i="78" s="1"/>
  <c r="GZ54" i="78" s="1"/>
  <c r="HA54" i="78" s="1"/>
  <c r="HB54" i="78" s="1"/>
  <c r="HC54" i="78" s="1"/>
  <c r="HD54" i="78" s="1"/>
  <c r="HE54" i="78" s="1"/>
  <c r="HF54" i="78" s="1"/>
  <c r="HG54" i="78" s="1"/>
  <c r="HH54" i="78" s="1"/>
  <c r="HI54" i="78" s="1"/>
  <c r="S54" i="81"/>
  <c r="T54" i="81" s="1"/>
  <c r="U54" i="81" s="1"/>
  <c r="V54" i="81" s="1"/>
  <c r="W54" i="81" s="1"/>
  <c r="X54" i="81" s="1"/>
  <c r="Y54" i="81" s="1"/>
  <c r="Z54" i="81" s="1"/>
  <c r="AA54" i="81" s="1"/>
  <c r="AB54" i="81" s="1"/>
  <c r="AC54" i="81" s="1"/>
  <c r="AD54" i="81" s="1"/>
  <c r="AE54" i="81" s="1"/>
  <c r="AF54" i="81" s="1"/>
  <c r="AG54" i="81" s="1"/>
  <c r="AH54" i="81" s="1"/>
  <c r="AI54" i="81" s="1"/>
  <c r="AJ54" i="81" s="1"/>
  <c r="AK54" i="81" s="1"/>
  <c r="AL54" i="81" s="1"/>
  <c r="AM54" i="81" s="1"/>
  <c r="AN54" i="81" s="1"/>
  <c r="AO54" i="81" s="1"/>
  <c r="AP54" i="81" s="1"/>
  <c r="AQ54" i="81" s="1"/>
  <c r="AR54" i="81" s="1"/>
  <c r="AS54" i="81" s="1"/>
  <c r="AT54" i="81" s="1"/>
  <c r="AU54" i="81" s="1"/>
  <c r="AV54" i="81" s="1"/>
  <c r="AW54" i="81" s="1"/>
  <c r="AX54" i="81" s="1"/>
  <c r="AY54" i="81" s="1"/>
  <c r="AZ54" i="81" s="1"/>
  <c r="BA54" i="81" s="1"/>
  <c r="BB54" i="81" s="1"/>
  <c r="BC54" i="81" s="1"/>
  <c r="BD54" i="81" s="1"/>
  <c r="BE54" i="81" s="1"/>
  <c r="BF54" i="81" s="1"/>
  <c r="BG54" i="81" s="1"/>
  <c r="BH54" i="81" s="1"/>
  <c r="BI54" i="81" s="1"/>
  <c r="BJ54" i="81" s="1"/>
  <c r="BK54" i="81" s="1"/>
  <c r="BL54" i="81" s="1"/>
  <c r="BM54" i="81" s="1"/>
  <c r="BN54" i="81" s="1"/>
  <c r="BO54" i="81" s="1"/>
  <c r="BP54" i="81" s="1"/>
  <c r="BQ54" i="81" s="1"/>
  <c r="BR54" i="81" s="1"/>
  <c r="BS54" i="81" s="1"/>
  <c r="BT54" i="81" s="1"/>
  <c r="BU54" i="81" s="1"/>
  <c r="BV54" i="81" s="1"/>
  <c r="BW54" i="81" s="1"/>
  <c r="BX54" i="81" s="1"/>
  <c r="BY54" i="81" s="1"/>
  <c r="BZ54" i="81" s="1"/>
  <c r="CA54" i="81" s="1"/>
  <c r="CB54" i="81" s="1"/>
  <c r="CC54" i="81" s="1"/>
  <c r="CD54" i="81" s="1"/>
  <c r="CE54" i="81" s="1"/>
  <c r="CF54" i="81" s="1"/>
  <c r="CG54" i="81" s="1"/>
  <c r="CH54" i="81" s="1"/>
  <c r="CI54" i="81" s="1"/>
  <c r="CJ54" i="81" s="1"/>
  <c r="CK54" i="81" s="1"/>
  <c r="CL54" i="81" s="1"/>
  <c r="CM54" i="81" s="1"/>
  <c r="CN54" i="81" s="1"/>
  <c r="CO54" i="81" s="1"/>
  <c r="CP54" i="81" s="1"/>
  <c r="CQ54" i="81" s="1"/>
  <c r="CR54" i="81" s="1"/>
  <c r="CS54" i="81" s="1"/>
  <c r="CT54" i="81" s="1"/>
  <c r="CU54" i="81" s="1"/>
  <c r="CV54" i="81" s="1"/>
  <c r="CW54" i="81" s="1"/>
  <c r="CX54" i="81" s="1"/>
  <c r="CY54" i="81" s="1"/>
  <c r="CZ54" i="81" s="1"/>
  <c r="DA54" i="81" s="1"/>
  <c r="DB54" i="81" s="1"/>
  <c r="DC54" i="81" s="1"/>
  <c r="DD54" i="81" s="1"/>
  <c r="DE54" i="81" s="1"/>
  <c r="DF54" i="81" s="1"/>
  <c r="DG54" i="81" s="1"/>
  <c r="DH54" i="81" s="1"/>
  <c r="DI54" i="81" s="1"/>
  <c r="DJ54" i="81" s="1"/>
  <c r="DK54" i="81" s="1"/>
  <c r="DL54" i="81" s="1"/>
  <c r="DM54" i="81" s="1"/>
  <c r="DN54" i="81" s="1"/>
  <c r="DO54" i="81" s="1"/>
  <c r="DP54" i="81" s="1"/>
  <c r="DQ54" i="81" s="1"/>
  <c r="DR54" i="81" s="1"/>
  <c r="DS54" i="81" s="1"/>
  <c r="DT54" i="81" s="1"/>
  <c r="DU54" i="81" s="1"/>
  <c r="DV54" i="81" s="1"/>
  <c r="DW54" i="81" s="1"/>
  <c r="DX54" i="81" s="1"/>
  <c r="DY54" i="81" s="1"/>
  <c r="DZ54" i="81" s="1"/>
  <c r="EA54" i="81" s="1"/>
  <c r="EB54" i="81" s="1"/>
  <c r="EC54" i="81" s="1"/>
  <c r="ED54" i="81" s="1"/>
  <c r="EE54" i="81" s="1"/>
  <c r="EF54" i="81" s="1"/>
  <c r="EG54" i="81" s="1"/>
  <c r="EH54" i="81" s="1"/>
  <c r="EI54" i="81" s="1"/>
  <c r="EJ54" i="81" s="1"/>
  <c r="EK54" i="81" s="1"/>
  <c r="EL54" i="81" s="1"/>
  <c r="EM54" i="81" s="1"/>
  <c r="EN54" i="81" s="1"/>
  <c r="EO54" i="81" s="1"/>
  <c r="EP54" i="81" s="1"/>
  <c r="EQ54" i="81" s="1"/>
  <c r="ER54" i="81" s="1"/>
  <c r="ES54" i="81" s="1"/>
  <c r="ET54" i="81" s="1"/>
  <c r="EU54" i="81" s="1"/>
  <c r="EV54" i="81" s="1"/>
  <c r="EW54" i="81" s="1"/>
  <c r="EX54" i="81" s="1"/>
  <c r="EY54" i="81" s="1"/>
  <c r="EZ54" i="81" s="1"/>
  <c r="FA54" i="81" s="1"/>
  <c r="FB54" i="81" s="1"/>
  <c r="FC54" i="81" s="1"/>
  <c r="FD54" i="81" s="1"/>
  <c r="FE54" i="81" s="1"/>
  <c r="FF54" i="81" s="1"/>
  <c r="FG54" i="81" s="1"/>
  <c r="FH54" i="81" s="1"/>
  <c r="FI54" i="81" s="1"/>
  <c r="FJ54" i="81" s="1"/>
  <c r="FK54" i="81" s="1"/>
  <c r="FL54" i="81" s="1"/>
  <c r="FM54" i="81" s="1"/>
  <c r="FN54" i="81" s="1"/>
  <c r="FO54" i="81" s="1"/>
  <c r="FP54" i="81" s="1"/>
  <c r="FQ54" i="81" s="1"/>
  <c r="FR54" i="81" s="1"/>
  <c r="FS54" i="81" s="1"/>
  <c r="FT54" i="81" s="1"/>
  <c r="FU54" i="81" s="1"/>
  <c r="FV54" i="81" s="1"/>
  <c r="FW54" i="81" s="1"/>
  <c r="FX54" i="81" s="1"/>
  <c r="FY54" i="81" s="1"/>
  <c r="FZ54" i="81" s="1"/>
  <c r="GA54" i="81" s="1"/>
  <c r="GB54" i="81" s="1"/>
  <c r="GC54" i="81" s="1"/>
  <c r="GD54" i="81" s="1"/>
  <c r="GE54" i="81" s="1"/>
  <c r="GF54" i="81" s="1"/>
  <c r="GG54" i="81" s="1"/>
  <c r="GH54" i="81" s="1"/>
  <c r="GI54" i="81" s="1"/>
  <c r="GJ54" i="81" s="1"/>
  <c r="GK54" i="81" s="1"/>
  <c r="GL54" i="81" s="1"/>
  <c r="GM54" i="81" s="1"/>
  <c r="GN54" i="81" s="1"/>
  <c r="GO54" i="81" s="1"/>
  <c r="GP54" i="81" s="1"/>
  <c r="GQ54" i="81" s="1"/>
  <c r="GR54" i="81" s="1"/>
  <c r="GS54" i="81" s="1"/>
  <c r="GT54" i="81" s="1"/>
  <c r="GU54" i="81" s="1"/>
  <c r="GV54" i="81" s="1"/>
  <c r="GW54" i="81" s="1"/>
  <c r="GX54" i="81" s="1"/>
  <c r="GY54" i="81" s="1"/>
  <c r="GZ54" i="81" s="1"/>
  <c r="HA54" i="81" s="1"/>
  <c r="HB54" i="81" s="1"/>
  <c r="HC54" i="81" s="1"/>
  <c r="HD54" i="81" s="1"/>
  <c r="HE54" i="81" s="1"/>
  <c r="HF54" i="81" s="1"/>
  <c r="HG54" i="81" s="1"/>
  <c r="HH54" i="81" s="1"/>
  <c r="HI54" i="81" s="1"/>
  <c r="S62" i="80"/>
  <c r="T62" i="80" s="1"/>
  <c r="U62" i="80" s="1"/>
  <c r="V62" i="80" s="1"/>
  <c r="W62" i="80" s="1"/>
  <c r="X62" i="80" s="1"/>
  <c r="Y62" i="80" s="1"/>
  <c r="Z62" i="80" s="1"/>
  <c r="AA62" i="80" s="1"/>
  <c r="AB62" i="80" s="1"/>
  <c r="AC62" i="80" s="1"/>
  <c r="AD62" i="80" s="1"/>
  <c r="AE62" i="80" s="1"/>
  <c r="AF62" i="80" s="1"/>
  <c r="AG62" i="80" s="1"/>
  <c r="AH62" i="80" s="1"/>
  <c r="AI62" i="80" s="1"/>
  <c r="AJ62" i="80" s="1"/>
  <c r="AK62" i="80" s="1"/>
  <c r="AL62" i="80" s="1"/>
  <c r="AM62" i="80" s="1"/>
  <c r="AN62" i="80" s="1"/>
  <c r="AO62" i="80" s="1"/>
  <c r="AP62" i="80" s="1"/>
  <c r="AQ62" i="80" s="1"/>
  <c r="AR62" i="80" s="1"/>
  <c r="AS62" i="80" s="1"/>
  <c r="AT62" i="80" s="1"/>
  <c r="AU62" i="80" s="1"/>
  <c r="AV62" i="80" s="1"/>
  <c r="AW62" i="80" s="1"/>
  <c r="AX62" i="80" s="1"/>
  <c r="AY62" i="80" s="1"/>
  <c r="AZ62" i="80" s="1"/>
  <c r="BA62" i="80" s="1"/>
  <c r="BB62" i="80" s="1"/>
  <c r="BC62" i="80" s="1"/>
  <c r="BD62" i="80" s="1"/>
  <c r="BE62" i="80" s="1"/>
  <c r="BF62" i="80" s="1"/>
  <c r="BG62" i="80" s="1"/>
  <c r="BH62" i="80" s="1"/>
  <c r="BI62" i="80" s="1"/>
  <c r="BJ62" i="80" s="1"/>
  <c r="BK62" i="80" s="1"/>
  <c r="BL62" i="80" s="1"/>
  <c r="BM62" i="80" s="1"/>
  <c r="BN62" i="80" s="1"/>
  <c r="BO62" i="80" s="1"/>
  <c r="BP62" i="80" s="1"/>
  <c r="BQ62" i="80" s="1"/>
  <c r="BR62" i="80" s="1"/>
  <c r="BS62" i="80" s="1"/>
  <c r="BT62" i="80" s="1"/>
  <c r="BU62" i="80" s="1"/>
  <c r="BV62" i="80" s="1"/>
  <c r="BW62" i="80" s="1"/>
  <c r="BX62" i="80" s="1"/>
  <c r="BY62" i="80" s="1"/>
  <c r="BZ62" i="80" s="1"/>
  <c r="CA62" i="80" s="1"/>
  <c r="CB62" i="80" s="1"/>
  <c r="CC62" i="80" s="1"/>
  <c r="CD62" i="80" s="1"/>
  <c r="CE62" i="80" s="1"/>
  <c r="CF62" i="80" s="1"/>
  <c r="CG62" i="80" s="1"/>
  <c r="CH62" i="80" s="1"/>
  <c r="CI62" i="80" s="1"/>
  <c r="CJ62" i="80" s="1"/>
  <c r="CK62" i="80" s="1"/>
  <c r="CL62" i="80" s="1"/>
  <c r="CM62" i="80" s="1"/>
  <c r="CN62" i="80" s="1"/>
  <c r="CO62" i="80" s="1"/>
  <c r="CP62" i="80" s="1"/>
  <c r="CQ62" i="80" s="1"/>
  <c r="CR62" i="80" s="1"/>
  <c r="CS62" i="80" s="1"/>
  <c r="CT62" i="80" s="1"/>
  <c r="CU62" i="80" s="1"/>
  <c r="CV62" i="80" s="1"/>
  <c r="CW62" i="80" s="1"/>
  <c r="CX62" i="80" s="1"/>
  <c r="CY62" i="80" s="1"/>
  <c r="CZ62" i="80" s="1"/>
  <c r="DA62" i="80" s="1"/>
  <c r="DB62" i="80" s="1"/>
  <c r="DC62" i="80" s="1"/>
  <c r="DD62" i="80" s="1"/>
  <c r="DE62" i="80" s="1"/>
  <c r="DF62" i="80" s="1"/>
  <c r="DG62" i="80" s="1"/>
  <c r="DH62" i="80" s="1"/>
  <c r="DI62" i="80" s="1"/>
  <c r="DJ62" i="80" s="1"/>
  <c r="DK62" i="80" s="1"/>
  <c r="DL62" i="80" s="1"/>
  <c r="DM62" i="80" s="1"/>
  <c r="DN62" i="80" s="1"/>
  <c r="DO62" i="80" s="1"/>
  <c r="DP62" i="80" s="1"/>
  <c r="DQ62" i="80" s="1"/>
  <c r="DR62" i="80" s="1"/>
  <c r="DS62" i="80" s="1"/>
  <c r="DT62" i="80" s="1"/>
  <c r="DU62" i="80" s="1"/>
  <c r="DV62" i="80" s="1"/>
  <c r="DW62" i="80" s="1"/>
  <c r="DX62" i="80" s="1"/>
  <c r="DY62" i="80" s="1"/>
  <c r="DZ62" i="80" s="1"/>
  <c r="EA62" i="80" s="1"/>
  <c r="EB62" i="80" s="1"/>
  <c r="EC62" i="80" s="1"/>
  <c r="ED62" i="80" s="1"/>
  <c r="EE62" i="80" s="1"/>
  <c r="EF62" i="80" s="1"/>
  <c r="EG62" i="80" s="1"/>
  <c r="EH62" i="80" s="1"/>
  <c r="EI62" i="80" s="1"/>
  <c r="EJ62" i="80" s="1"/>
  <c r="EK62" i="80" s="1"/>
  <c r="EL62" i="80" s="1"/>
  <c r="EM62" i="80" s="1"/>
  <c r="EN62" i="80" s="1"/>
  <c r="EO62" i="80" s="1"/>
  <c r="EP62" i="80" s="1"/>
  <c r="EQ62" i="80" s="1"/>
  <c r="ER62" i="80" s="1"/>
  <c r="ES62" i="80" s="1"/>
  <c r="ET62" i="80" s="1"/>
  <c r="EU62" i="80" s="1"/>
  <c r="EV62" i="80" s="1"/>
  <c r="EW62" i="80" s="1"/>
  <c r="EX62" i="80" s="1"/>
  <c r="EY62" i="80" s="1"/>
  <c r="EZ62" i="80" s="1"/>
  <c r="FA62" i="80" s="1"/>
  <c r="FB62" i="80" s="1"/>
  <c r="FC62" i="80" s="1"/>
  <c r="FD62" i="80" s="1"/>
  <c r="FE62" i="80" s="1"/>
  <c r="FF62" i="80" s="1"/>
  <c r="FG62" i="80" s="1"/>
  <c r="FH62" i="80" s="1"/>
  <c r="FI62" i="80" s="1"/>
  <c r="FJ62" i="80" s="1"/>
  <c r="FK62" i="80" s="1"/>
  <c r="FL62" i="80" s="1"/>
  <c r="FM62" i="80" s="1"/>
  <c r="FN62" i="80" s="1"/>
  <c r="FO62" i="80" s="1"/>
  <c r="FP62" i="80" s="1"/>
  <c r="FQ62" i="80" s="1"/>
  <c r="FR62" i="80" s="1"/>
  <c r="FS62" i="80" s="1"/>
  <c r="FT62" i="80" s="1"/>
  <c r="FU62" i="80" s="1"/>
  <c r="FV62" i="80" s="1"/>
  <c r="FW62" i="80" s="1"/>
  <c r="FX62" i="80" s="1"/>
  <c r="FY62" i="80" s="1"/>
  <c r="FZ62" i="80" s="1"/>
  <c r="GA62" i="80" s="1"/>
  <c r="GB62" i="80" s="1"/>
  <c r="GC62" i="80" s="1"/>
  <c r="GD62" i="80" s="1"/>
  <c r="GE62" i="80" s="1"/>
  <c r="GF62" i="80" s="1"/>
  <c r="GG62" i="80" s="1"/>
  <c r="GH62" i="80" s="1"/>
  <c r="GI62" i="80" s="1"/>
  <c r="GJ62" i="80" s="1"/>
  <c r="GK62" i="80" s="1"/>
  <c r="GL62" i="80" s="1"/>
  <c r="GM62" i="80" s="1"/>
  <c r="GN62" i="80" s="1"/>
  <c r="GO62" i="80" s="1"/>
  <c r="GP62" i="80" s="1"/>
  <c r="GQ62" i="80" s="1"/>
  <c r="GR62" i="80" s="1"/>
  <c r="GS62" i="80" s="1"/>
  <c r="GT62" i="80" s="1"/>
  <c r="GU62" i="80" s="1"/>
  <c r="GV62" i="80" s="1"/>
  <c r="GW62" i="80" s="1"/>
  <c r="GX62" i="80" s="1"/>
  <c r="GY62" i="80" s="1"/>
  <c r="GZ62" i="80" s="1"/>
  <c r="HA62" i="80" s="1"/>
  <c r="HB62" i="80" s="1"/>
  <c r="HC62" i="80" s="1"/>
  <c r="HD62" i="80" s="1"/>
  <c r="HE62" i="80" s="1"/>
  <c r="HF62" i="80" s="1"/>
  <c r="HG62" i="80" s="1"/>
  <c r="HH62" i="80" s="1"/>
  <c r="HI62" i="80" s="1"/>
  <c r="S63" i="81"/>
  <c r="T63" i="81" s="1"/>
  <c r="U63" i="81" s="1"/>
  <c r="V63" i="81" s="1"/>
  <c r="W63" i="81" s="1"/>
  <c r="X63" i="81" s="1"/>
  <c r="Y63" i="81" s="1"/>
  <c r="Z63" i="81" s="1"/>
  <c r="AA63" i="81" s="1"/>
  <c r="AB63" i="81" s="1"/>
  <c r="AC63" i="81" s="1"/>
  <c r="AD63" i="81" s="1"/>
  <c r="AE63" i="81" s="1"/>
  <c r="AF63" i="81" s="1"/>
  <c r="AG63" i="81" s="1"/>
  <c r="AH63" i="81" s="1"/>
  <c r="AI63" i="81" s="1"/>
  <c r="AJ63" i="81" s="1"/>
  <c r="AK63" i="81" s="1"/>
  <c r="AL63" i="81" s="1"/>
  <c r="AM63" i="81" s="1"/>
  <c r="AN63" i="81" s="1"/>
  <c r="AO63" i="81" s="1"/>
  <c r="AP63" i="81" s="1"/>
  <c r="AQ63" i="81" s="1"/>
  <c r="AR63" i="81" s="1"/>
  <c r="AS63" i="81" s="1"/>
  <c r="AT63" i="81" s="1"/>
  <c r="AU63" i="81" s="1"/>
  <c r="AV63" i="81" s="1"/>
  <c r="AW63" i="81" s="1"/>
  <c r="AX63" i="81" s="1"/>
  <c r="AY63" i="81" s="1"/>
  <c r="AZ63" i="81" s="1"/>
  <c r="BA63" i="81" s="1"/>
  <c r="BB63" i="81" s="1"/>
  <c r="BC63" i="81" s="1"/>
  <c r="BD63" i="81" s="1"/>
  <c r="BE63" i="81" s="1"/>
  <c r="BF63" i="81" s="1"/>
  <c r="BG63" i="81" s="1"/>
  <c r="BH63" i="81" s="1"/>
  <c r="BI63" i="81" s="1"/>
  <c r="BJ63" i="81" s="1"/>
  <c r="BK63" i="81" s="1"/>
  <c r="BL63" i="81" s="1"/>
  <c r="BM63" i="81" s="1"/>
  <c r="BN63" i="81" s="1"/>
  <c r="BO63" i="81" s="1"/>
  <c r="BP63" i="81" s="1"/>
  <c r="BQ63" i="81" s="1"/>
  <c r="BR63" i="81" s="1"/>
  <c r="BS63" i="81" s="1"/>
  <c r="BT63" i="81" s="1"/>
  <c r="BU63" i="81" s="1"/>
  <c r="BV63" i="81" s="1"/>
  <c r="BW63" i="81" s="1"/>
  <c r="BX63" i="81" s="1"/>
  <c r="BY63" i="81" s="1"/>
  <c r="BZ63" i="81" s="1"/>
  <c r="CA63" i="81" s="1"/>
  <c r="CB63" i="81" s="1"/>
  <c r="CC63" i="81" s="1"/>
  <c r="CD63" i="81" s="1"/>
  <c r="CE63" i="81" s="1"/>
  <c r="CF63" i="81" s="1"/>
  <c r="CG63" i="81" s="1"/>
  <c r="CH63" i="81" s="1"/>
  <c r="CI63" i="81" s="1"/>
  <c r="CJ63" i="81" s="1"/>
  <c r="CK63" i="81" s="1"/>
  <c r="CL63" i="81" s="1"/>
  <c r="CM63" i="81" s="1"/>
  <c r="CN63" i="81" s="1"/>
  <c r="CO63" i="81" s="1"/>
  <c r="CP63" i="81" s="1"/>
  <c r="CQ63" i="81" s="1"/>
  <c r="CR63" i="81" s="1"/>
  <c r="CS63" i="81" s="1"/>
  <c r="CT63" i="81" s="1"/>
  <c r="CU63" i="81" s="1"/>
  <c r="CV63" i="81" s="1"/>
  <c r="CW63" i="81" s="1"/>
  <c r="CX63" i="81" s="1"/>
  <c r="CY63" i="81" s="1"/>
  <c r="CZ63" i="81" s="1"/>
  <c r="DA63" i="81" s="1"/>
  <c r="DB63" i="81" s="1"/>
  <c r="DC63" i="81" s="1"/>
  <c r="DD63" i="81" s="1"/>
  <c r="DE63" i="81" s="1"/>
  <c r="DF63" i="81" s="1"/>
  <c r="DG63" i="81" s="1"/>
  <c r="DH63" i="81" s="1"/>
  <c r="DI63" i="81" s="1"/>
  <c r="DJ63" i="81" s="1"/>
  <c r="DK63" i="81" s="1"/>
  <c r="DL63" i="81" s="1"/>
  <c r="DM63" i="81" s="1"/>
  <c r="DN63" i="81" s="1"/>
  <c r="DO63" i="81" s="1"/>
  <c r="DP63" i="81" s="1"/>
  <c r="DQ63" i="81" s="1"/>
  <c r="DR63" i="81" s="1"/>
  <c r="DS63" i="81" s="1"/>
  <c r="DT63" i="81" s="1"/>
  <c r="DU63" i="81" s="1"/>
  <c r="DV63" i="81" s="1"/>
  <c r="DW63" i="81" s="1"/>
  <c r="DX63" i="81" s="1"/>
  <c r="DY63" i="81" s="1"/>
  <c r="DZ63" i="81" s="1"/>
  <c r="EA63" i="81" s="1"/>
  <c r="EB63" i="81" s="1"/>
  <c r="EC63" i="81" s="1"/>
  <c r="ED63" i="81" s="1"/>
  <c r="EE63" i="81" s="1"/>
  <c r="EF63" i="81" s="1"/>
  <c r="EG63" i="81" s="1"/>
  <c r="EH63" i="81" s="1"/>
  <c r="EI63" i="81" s="1"/>
  <c r="EJ63" i="81" s="1"/>
  <c r="EK63" i="81" s="1"/>
  <c r="EL63" i="81" s="1"/>
  <c r="EM63" i="81" s="1"/>
  <c r="EN63" i="81" s="1"/>
  <c r="EO63" i="81" s="1"/>
  <c r="EP63" i="81" s="1"/>
  <c r="EQ63" i="81" s="1"/>
  <c r="ER63" i="81" s="1"/>
  <c r="ES63" i="81" s="1"/>
  <c r="ET63" i="81" s="1"/>
  <c r="EU63" i="81" s="1"/>
  <c r="EV63" i="81" s="1"/>
  <c r="EW63" i="81" s="1"/>
  <c r="EX63" i="81" s="1"/>
  <c r="EY63" i="81" s="1"/>
  <c r="EZ63" i="81" s="1"/>
  <c r="FA63" i="81" s="1"/>
  <c r="FB63" i="81" s="1"/>
  <c r="FC63" i="81" s="1"/>
  <c r="FD63" i="81" s="1"/>
  <c r="FE63" i="81" s="1"/>
  <c r="FF63" i="81" s="1"/>
  <c r="FG63" i="81" s="1"/>
  <c r="FH63" i="81" s="1"/>
  <c r="FI63" i="81" s="1"/>
  <c r="FJ63" i="81" s="1"/>
  <c r="FK63" i="81" s="1"/>
  <c r="FL63" i="81" s="1"/>
  <c r="FM63" i="81" s="1"/>
  <c r="FN63" i="81" s="1"/>
  <c r="FO63" i="81" s="1"/>
  <c r="FP63" i="81" s="1"/>
  <c r="FQ63" i="81" s="1"/>
  <c r="FR63" i="81" s="1"/>
  <c r="FS63" i="81" s="1"/>
  <c r="FT63" i="81" s="1"/>
  <c r="FU63" i="81" s="1"/>
  <c r="FV63" i="81" s="1"/>
  <c r="FW63" i="81" s="1"/>
  <c r="FX63" i="81" s="1"/>
  <c r="FY63" i="81" s="1"/>
  <c r="FZ63" i="81" s="1"/>
  <c r="GA63" i="81" s="1"/>
  <c r="GB63" i="81" s="1"/>
  <c r="GC63" i="81" s="1"/>
  <c r="GD63" i="81" s="1"/>
  <c r="GE63" i="81" s="1"/>
  <c r="GF63" i="81" s="1"/>
  <c r="GG63" i="81" s="1"/>
  <c r="GH63" i="81" s="1"/>
  <c r="GI63" i="81" s="1"/>
  <c r="GJ63" i="81" s="1"/>
  <c r="GK63" i="81" s="1"/>
  <c r="GL63" i="81" s="1"/>
  <c r="GM63" i="81" s="1"/>
  <c r="GN63" i="81" s="1"/>
  <c r="GO63" i="81" s="1"/>
  <c r="GP63" i="81" s="1"/>
  <c r="GQ63" i="81" s="1"/>
  <c r="GR63" i="81" s="1"/>
  <c r="GS63" i="81" s="1"/>
  <c r="GT63" i="81" s="1"/>
  <c r="GU63" i="81" s="1"/>
  <c r="GV63" i="81" s="1"/>
  <c r="GW63" i="81" s="1"/>
  <c r="GX63" i="81" s="1"/>
  <c r="GY63" i="81" s="1"/>
  <c r="GZ63" i="81" s="1"/>
  <c r="HA63" i="81" s="1"/>
  <c r="HB63" i="81" s="1"/>
  <c r="HC63" i="81" s="1"/>
  <c r="HD63" i="81" s="1"/>
  <c r="HE63" i="81" s="1"/>
  <c r="HF63" i="81" s="1"/>
  <c r="HG63" i="81" s="1"/>
  <c r="HH63" i="81" s="1"/>
  <c r="HI63" i="81" s="1"/>
  <c r="S62" i="78"/>
  <c r="T62" i="78" s="1"/>
  <c r="U62" i="78" s="1"/>
  <c r="V62" i="78" s="1"/>
  <c r="W62" i="78" s="1"/>
  <c r="X62" i="78" s="1"/>
  <c r="Y62" i="78" s="1"/>
  <c r="Z62" i="78" s="1"/>
  <c r="AA62" i="78" s="1"/>
  <c r="AB62" i="78" s="1"/>
  <c r="AC62" i="78" s="1"/>
  <c r="AD62" i="78" s="1"/>
  <c r="AE62" i="78" s="1"/>
  <c r="AF62" i="78" s="1"/>
  <c r="AG62" i="78" s="1"/>
  <c r="AH62" i="78" s="1"/>
  <c r="AI62" i="78" s="1"/>
  <c r="AJ62" i="78" s="1"/>
  <c r="AK62" i="78" s="1"/>
  <c r="AL62" i="78" s="1"/>
  <c r="AM62" i="78" s="1"/>
  <c r="AN62" i="78" s="1"/>
  <c r="AO62" i="78" s="1"/>
  <c r="AP62" i="78" s="1"/>
  <c r="AQ62" i="78" s="1"/>
  <c r="AR62" i="78" s="1"/>
  <c r="AS62" i="78" s="1"/>
  <c r="AT62" i="78" s="1"/>
  <c r="AU62" i="78" s="1"/>
  <c r="AV62" i="78" s="1"/>
  <c r="AW62" i="78" s="1"/>
  <c r="AX62" i="78" s="1"/>
  <c r="AY62" i="78" s="1"/>
  <c r="AZ62" i="78" s="1"/>
  <c r="BA62" i="78" s="1"/>
  <c r="BB62" i="78" s="1"/>
  <c r="BC62" i="78" s="1"/>
  <c r="BD62" i="78" s="1"/>
  <c r="BE62" i="78" s="1"/>
  <c r="BF62" i="78" s="1"/>
  <c r="BG62" i="78" s="1"/>
  <c r="BH62" i="78" s="1"/>
  <c r="BI62" i="78" s="1"/>
  <c r="BJ62" i="78" s="1"/>
  <c r="BK62" i="78" s="1"/>
  <c r="BL62" i="78" s="1"/>
  <c r="BM62" i="78" s="1"/>
  <c r="BN62" i="78" s="1"/>
  <c r="BO62" i="78" s="1"/>
  <c r="BP62" i="78" s="1"/>
  <c r="BQ62" i="78" s="1"/>
  <c r="BR62" i="78" s="1"/>
  <c r="BS62" i="78" s="1"/>
  <c r="BT62" i="78" s="1"/>
  <c r="BU62" i="78" s="1"/>
  <c r="BV62" i="78" s="1"/>
  <c r="BW62" i="78" s="1"/>
  <c r="BX62" i="78" s="1"/>
  <c r="BY62" i="78" s="1"/>
  <c r="BZ62" i="78" s="1"/>
  <c r="CA62" i="78" s="1"/>
  <c r="CB62" i="78" s="1"/>
  <c r="CC62" i="78" s="1"/>
  <c r="CD62" i="78" s="1"/>
  <c r="CE62" i="78" s="1"/>
  <c r="CF62" i="78" s="1"/>
  <c r="CG62" i="78" s="1"/>
  <c r="CH62" i="78" s="1"/>
  <c r="CI62" i="78" s="1"/>
  <c r="CJ62" i="78" s="1"/>
  <c r="CK62" i="78" s="1"/>
  <c r="CL62" i="78" s="1"/>
  <c r="CM62" i="78" s="1"/>
  <c r="CN62" i="78" s="1"/>
  <c r="CO62" i="78" s="1"/>
  <c r="CP62" i="78" s="1"/>
  <c r="CQ62" i="78" s="1"/>
  <c r="CR62" i="78" s="1"/>
  <c r="CS62" i="78" s="1"/>
  <c r="CT62" i="78" s="1"/>
  <c r="CU62" i="78" s="1"/>
  <c r="CV62" i="78" s="1"/>
  <c r="CW62" i="78" s="1"/>
  <c r="CX62" i="78" s="1"/>
  <c r="CY62" i="78" s="1"/>
  <c r="CZ62" i="78" s="1"/>
  <c r="DA62" i="78" s="1"/>
  <c r="DB62" i="78" s="1"/>
  <c r="DC62" i="78" s="1"/>
  <c r="DD62" i="78" s="1"/>
  <c r="DE62" i="78" s="1"/>
  <c r="DF62" i="78" s="1"/>
  <c r="DG62" i="78" s="1"/>
  <c r="DH62" i="78" s="1"/>
  <c r="DI62" i="78" s="1"/>
  <c r="DJ62" i="78" s="1"/>
  <c r="DK62" i="78" s="1"/>
  <c r="DL62" i="78" s="1"/>
  <c r="DM62" i="78" s="1"/>
  <c r="DN62" i="78" s="1"/>
  <c r="DO62" i="78" s="1"/>
  <c r="DP62" i="78" s="1"/>
  <c r="DQ62" i="78" s="1"/>
  <c r="DR62" i="78" s="1"/>
  <c r="DS62" i="78" s="1"/>
  <c r="DT62" i="78" s="1"/>
  <c r="DU62" i="78" s="1"/>
  <c r="DV62" i="78" s="1"/>
  <c r="DW62" i="78" s="1"/>
  <c r="DX62" i="78" s="1"/>
  <c r="DY62" i="78" s="1"/>
  <c r="DZ62" i="78" s="1"/>
  <c r="EA62" i="78" s="1"/>
  <c r="EB62" i="78" s="1"/>
  <c r="EC62" i="78" s="1"/>
  <c r="ED62" i="78" s="1"/>
  <c r="EE62" i="78" s="1"/>
  <c r="EF62" i="78" s="1"/>
  <c r="EG62" i="78" s="1"/>
  <c r="EH62" i="78" s="1"/>
  <c r="EI62" i="78" s="1"/>
  <c r="EJ62" i="78" s="1"/>
  <c r="EK62" i="78" s="1"/>
  <c r="EL62" i="78" s="1"/>
  <c r="EM62" i="78" s="1"/>
  <c r="EN62" i="78" s="1"/>
  <c r="EO62" i="78" s="1"/>
  <c r="EP62" i="78" s="1"/>
  <c r="EQ62" i="78" s="1"/>
  <c r="ER62" i="78" s="1"/>
  <c r="ES62" i="78" s="1"/>
  <c r="ET62" i="78" s="1"/>
  <c r="EU62" i="78" s="1"/>
  <c r="EV62" i="78" s="1"/>
  <c r="EW62" i="78" s="1"/>
  <c r="EX62" i="78" s="1"/>
  <c r="EY62" i="78" s="1"/>
  <c r="EZ62" i="78" s="1"/>
  <c r="FA62" i="78" s="1"/>
  <c r="FB62" i="78" s="1"/>
  <c r="FC62" i="78" s="1"/>
  <c r="FD62" i="78" s="1"/>
  <c r="FE62" i="78" s="1"/>
  <c r="FF62" i="78" s="1"/>
  <c r="FG62" i="78" s="1"/>
  <c r="FH62" i="78" s="1"/>
  <c r="FI62" i="78" s="1"/>
  <c r="FJ62" i="78" s="1"/>
  <c r="FK62" i="78" s="1"/>
  <c r="FL62" i="78" s="1"/>
  <c r="FM62" i="78" s="1"/>
  <c r="FN62" i="78" s="1"/>
  <c r="FO62" i="78" s="1"/>
  <c r="FP62" i="78" s="1"/>
  <c r="FQ62" i="78" s="1"/>
  <c r="FR62" i="78" s="1"/>
  <c r="FS62" i="78" s="1"/>
  <c r="FT62" i="78" s="1"/>
  <c r="FU62" i="78" s="1"/>
  <c r="FV62" i="78" s="1"/>
  <c r="FW62" i="78" s="1"/>
  <c r="FX62" i="78" s="1"/>
  <c r="FY62" i="78" s="1"/>
  <c r="FZ62" i="78" s="1"/>
  <c r="GA62" i="78" s="1"/>
  <c r="GB62" i="78" s="1"/>
  <c r="GC62" i="78" s="1"/>
  <c r="GD62" i="78" s="1"/>
  <c r="GE62" i="78" s="1"/>
  <c r="GF62" i="78" s="1"/>
  <c r="GG62" i="78" s="1"/>
  <c r="GH62" i="78" s="1"/>
  <c r="GI62" i="78" s="1"/>
  <c r="GJ62" i="78" s="1"/>
  <c r="GK62" i="78" s="1"/>
  <c r="GL62" i="78" s="1"/>
  <c r="GM62" i="78" s="1"/>
  <c r="GN62" i="78" s="1"/>
  <c r="GO62" i="78" s="1"/>
  <c r="GP62" i="78" s="1"/>
  <c r="GQ62" i="78" s="1"/>
  <c r="GR62" i="78" s="1"/>
  <c r="GS62" i="78" s="1"/>
  <c r="GT62" i="78" s="1"/>
  <c r="GU62" i="78" s="1"/>
  <c r="GV62" i="78" s="1"/>
  <c r="GW62" i="78" s="1"/>
  <c r="GX62" i="78" s="1"/>
  <c r="GY62" i="78" s="1"/>
  <c r="GZ62" i="78" s="1"/>
  <c r="HA62" i="78" s="1"/>
  <c r="HB62" i="78" s="1"/>
  <c r="HC62" i="78" s="1"/>
  <c r="HD62" i="78" s="1"/>
  <c r="HE62" i="78" s="1"/>
  <c r="HF62" i="78" s="1"/>
  <c r="HG62" i="78" s="1"/>
  <c r="HH62" i="78" s="1"/>
  <c r="HI62" i="78" s="1"/>
  <c r="S71" i="80"/>
  <c r="T71" i="80" s="1"/>
  <c r="U71" i="80" s="1"/>
  <c r="V71" i="80" s="1"/>
  <c r="W71" i="80" s="1"/>
  <c r="X71" i="80" s="1"/>
  <c r="Y71" i="80" s="1"/>
  <c r="Z71" i="80" s="1"/>
  <c r="AA71" i="80" s="1"/>
  <c r="AB71" i="80" s="1"/>
  <c r="AC71" i="80" s="1"/>
  <c r="AD71" i="80" s="1"/>
  <c r="AE71" i="80" s="1"/>
  <c r="AF71" i="80" s="1"/>
  <c r="AG71" i="80" s="1"/>
  <c r="AH71" i="80" s="1"/>
  <c r="AI71" i="80" s="1"/>
  <c r="AJ71" i="80" s="1"/>
  <c r="AK71" i="80" s="1"/>
  <c r="AL71" i="80" s="1"/>
  <c r="AM71" i="80" s="1"/>
  <c r="AN71" i="80" s="1"/>
  <c r="AO71" i="80" s="1"/>
  <c r="AP71" i="80" s="1"/>
  <c r="AQ71" i="80" s="1"/>
  <c r="AR71" i="80" s="1"/>
  <c r="AS71" i="80" s="1"/>
  <c r="AT71" i="80" s="1"/>
  <c r="AU71" i="80" s="1"/>
  <c r="AV71" i="80" s="1"/>
  <c r="AW71" i="80" s="1"/>
  <c r="AX71" i="80" s="1"/>
  <c r="AY71" i="80" s="1"/>
  <c r="AZ71" i="80" s="1"/>
  <c r="BA71" i="80" s="1"/>
  <c r="BB71" i="80" s="1"/>
  <c r="BC71" i="80" s="1"/>
  <c r="BD71" i="80" s="1"/>
  <c r="BE71" i="80" s="1"/>
  <c r="BF71" i="80" s="1"/>
  <c r="BG71" i="80" s="1"/>
  <c r="BH71" i="80" s="1"/>
  <c r="BI71" i="80" s="1"/>
  <c r="BJ71" i="80" s="1"/>
  <c r="BK71" i="80" s="1"/>
  <c r="BL71" i="80" s="1"/>
  <c r="BM71" i="80" s="1"/>
  <c r="BN71" i="80" s="1"/>
  <c r="BO71" i="80" s="1"/>
  <c r="BP71" i="80" s="1"/>
  <c r="BQ71" i="80" s="1"/>
  <c r="BR71" i="80" s="1"/>
  <c r="BS71" i="80" s="1"/>
  <c r="BT71" i="80" s="1"/>
  <c r="BU71" i="80" s="1"/>
  <c r="BV71" i="80" s="1"/>
  <c r="BW71" i="80" s="1"/>
  <c r="BX71" i="80" s="1"/>
  <c r="BY71" i="80" s="1"/>
  <c r="BZ71" i="80" s="1"/>
  <c r="CA71" i="80" s="1"/>
  <c r="CB71" i="80" s="1"/>
  <c r="CC71" i="80" s="1"/>
  <c r="CD71" i="80" s="1"/>
  <c r="CE71" i="80" s="1"/>
  <c r="CF71" i="80" s="1"/>
  <c r="CG71" i="80" s="1"/>
  <c r="CH71" i="80" s="1"/>
  <c r="CI71" i="80" s="1"/>
  <c r="CJ71" i="80" s="1"/>
  <c r="CK71" i="80" s="1"/>
  <c r="CL71" i="80" s="1"/>
  <c r="CM71" i="80" s="1"/>
  <c r="CN71" i="80" s="1"/>
  <c r="CO71" i="80" s="1"/>
  <c r="CP71" i="80" s="1"/>
  <c r="CQ71" i="80" s="1"/>
  <c r="CR71" i="80" s="1"/>
  <c r="CS71" i="80" s="1"/>
  <c r="CT71" i="80" s="1"/>
  <c r="CU71" i="80" s="1"/>
  <c r="CV71" i="80" s="1"/>
  <c r="CW71" i="80" s="1"/>
  <c r="CX71" i="80" s="1"/>
  <c r="CY71" i="80" s="1"/>
  <c r="CZ71" i="80" s="1"/>
  <c r="DA71" i="80" s="1"/>
  <c r="DB71" i="80" s="1"/>
  <c r="DC71" i="80" s="1"/>
  <c r="DD71" i="80" s="1"/>
  <c r="DE71" i="80" s="1"/>
  <c r="DF71" i="80" s="1"/>
  <c r="DG71" i="80" s="1"/>
  <c r="DH71" i="80" s="1"/>
  <c r="DI71" i="80" s="1"/>
  <c r="DJ71" i="80" s="1"/>
  <c r="DK71" i="80" s="1"/>
  <c r="DL71" i="80" s="1"/>
  <c r="DM71" i="80" s="1"/>
  <c r="DN71" i="80" s="1"/>
  <c r="DO71" i="80" s="1"/>
  <c r="DP71" i="80" s="1"/>
  <c r="DQ71" i="80" s="1"/>
  <c r="DR71" i="80" s="1"/>
  <c r="DS71" i="80" s="1"/>
  <c r="DT71" i="80" s="1"/>
  <c r="DU71" i="80" s="1"/>
  <c r="DV71" i="80" s="1"/>
  <c r="DW71" i="80" s="1"/>
  <c r="DX71" i="80" s="1"/>
  <c r="DY71" i="80" s="1"/>
  <c r="DZ71" i="80" s="1"/>
  <c r="EA71" i="80" s="1"/>
  <c r="EB71" i="80" s="1"/>
  <c r="EC71" i="80" s="1"/>
  <c r="ED71" i="80" s="1"/>
  <c r="EE71" i="80" s="1"/>
  <c r="EF71" i="80" s="1"/>
  <c r="EG71" i="80" s="1"/>
  <c r="EH71" i="80" s="1"/>
  <c r="EI71" i="80" s="1"/>
  <c r="EJ71" i="80" s="1"/>
  <c r="EK71" i="80" s="1"/>
  <c r="EL71" i="80" s="1"/>
  <c r="EM71" i="80" s="1"/>
  <c r="EN71" i="80" s="1"/>
  <c r="EO71" i="80" s="1"/>
  <c r="EP71" i="80" s="1"/>
  <c r="EQ71" i="80" s="1"/>
  <c r="ER71" i="80" s="1"/>
  <c r="ES71" i="80" s="1"/>
  <c r="ET71" i="80" s="1"/>
  <c r="EU71" i="80" s="1"/>
  <c r="EV71" i="80" s="1"/>
  <c r="EW71" i="80" s="1"/>
  <c r="EX71" i="80" s="1"/>
  <c r="EY71" i="80" s="1"/>
  <c r="EZ71" i="80" s="1"/>
  <c r="FA71" i="80" s="1"/>
  <c r="FB71" i="80" s="1"/>
  <c r="FC71" i="80" s="1"/>
  <c r="FD71" i="80" s="1"/>
  <c r="FE71" i="80" s="1"/>
  <c r="FF71" i="80" s="1"/>
  <c r="FG71" i="80" s="1"/>
  <c r="FH71" i="80" s="1"/>
  <c r="FI71" i="80" s="1"/>
  <c r="FJ71" i="80" s="1"/>
  <c r="FK71" i="80" s="1"/>
  <c r="FL71" i="80" s="1"/>
  <c r="FM71" i="80" s="1"/>
  <c r="FN71" i="80" s="1"/>
  <c r="FO71" i="80" s="1"/>
  <c r="FP71" i="80" s="1"/>
  <c r="FQ71" i="80" s="1"/>
  <c r="FR71" i="80" s="1"/>
  <c r="FS71" i="80" s="1"/>
  <c r="FT71" i="80" s="1"/>
  <c r="FU71" i="80" s="1"/>
  <c r="FV71" i="80" s="1"/>
  <c r="FW71" i="80" s="1"/>
  <c r="FX71" i="80" s="1"/>
  <c r="FY71" i="80" s="1"/>
  <c r="FZ71" i="80" s="1"/>
  <c r="GA71" i="80" s="1"/>
  <c r="GB71" i="80" s="1"/>
  <c r="GC71" i="80" s="1"/>
  <c r="GD71" i="80" s="1"/>
  <c r="GE71" i="80" s="1"/>
  <c r="GF71" i="80" s="1"/>
  <c r="GG71" i="80" s="1"/>
  <c r="GH71" i="80" s="1"/>
  <c r="GI71" i="80" s="1"/>
  <c r="GJ71" i="80" s="1"/>
  <c r="GK71" i="80" s="1"/>
  <c r="GL71" i="80" s="1"/>
  <c r="GM71" i="80" s="1"/>
  <c r="GN71" i="80" s="1"/>
  <c r="GO71" i="80" s="1"/>
  <c r="GP71" i="80" s="1"/>
  <c r="GQ71" i="80" s="1"/>
  <c r="GR71" i="80" s="1"/>
  <c r="GS71" i="80" s="1"/>
  <c r="GT71" i="80" s="1"/>
  <c r="GU71" i="80" s="1"/>
  <c r="GV71" i="80" s="1"/>
  <c r="GW71" i="80" s="1"/>
  <c r="GX71" i="80" s="1"/>
  <c r="GY71" i="80" s="1"/>
  <c r="GZ71" i="80" s="1"/>
  <c r="HA71" i="80" s="1"/>
  <c r="HB71" i="80" s="1"/>
  <c r="HC71" i="80" s="1"/>
  <c r="HD71" i="80" s="1"/>
  <c r="HE71" i="80" s="1"/>
  <c r="HF71" i="80" s="1"/>
  <c r="HG71" i="80" s="1"/>
  <c r="HH71" i="80" s="1"/>
  <c r="HI71" i="80" s="1"/>
  <c r="S61" i="80"/>
  <c r="T61" i="80" s="1"/>
  <c r="U61" i="80" s="1"/>
  <c r="V61" i="80" s="1"/>
  <c r="W61" i="80" s="1"/>
  <c r="X61" i="80" s="1"/>
  <c r="Y61" i="80" s="1"/>
  <c r="Z61" i="80" s="1"/>
  <c r="AA61" i="80" s="1"/>
  <c r="AB61" i="80" s="1"/>
  <c r="AC61" i="80" s="1"/>
  <c r="AD61" i="80" s="1"/>
  <c r="AE61" i="80" s="1"/>
  <c r="AF61" i="80" s="1"/>
  <c r="AG61" i="80" s="1"/>
  <c r="AH61" i="80" s="1"/>
  <c r="AI61" i="80" s="1"/>
  <c r="AJ61" i="80" s="1"/>
  <c r="AK61" i="80" s="1"/>
  <c r="AL61" i="80" s="1"/>
  <c r="AM61" i="80" s="1"/>
  <c r="AN61" i="80" s="1"/>
  <c r="AO61" i="80" s="1"/>
  <c r="AP61" i="80" s="1"/>
  <c r="AQ61" i="80" s="1"/>
  <c r="AR61" i="80" s="1"/>
  <c r="AS61" i="80" s="1"/>
  <c r="AT61" i="80" s="1"/>
  <c r="AU61" i="80" s="1"/>
  <c r="AV61" i="80" s="1"/>
  <c r="AW61" i="80" s="1"/>
  <c r="AX61" i="80" s="1"/>
  <c r="AY61" i="80" s="1"/>
  <c r="AZ61" i="80" s="1"/>
  <c r="BA61" i="80" s="1"/>
  <c r="BB61" i="80" s="1"/>
  <c r="BC61" i="80" s="1"/>
  <c r="BD61" i="80" s="1"/>
  <c r="BE61" i="80" s="1"/>
  <c r="BF61" i="80" s="1"/>
  <c r="BG61" i="80" s="1"/>
  <c r="BH61" i="80" s="1"/>
  <c r="BI61" i="80" s="1"/>
  <c r="BJ61" i="80" s="1"/>
  <c r="BK61" i="80" s="1"/>
  <c r="BL61" i="80" s="1"/>
  <c r="BM61" i="80" s="1"/>
  <c r="BN61" i="80" s="1"/>
  <c r="BO61" i="80" s="1"/>
  <c r="BP61" i="80" s="1"/>
  <c r="BQ61" i="80" s="1"/>
  <c r="BR61" i="80" s="1"/>
  <c r="BS61" i="80" s="1"/>
  <c r="BT61" i="80" s="1"/>
  <c r="BU61" i="80" s="1"/>
  <c r="BV61" i="80" s="1"/>
  <c r="BW61" i="80" s="1"/>
  <c r="BX61" i="80" s="1"/>
  <c r="BY61" i="80" s="1"/>
  <c r="BZ61" i="80" s="1"/>
  <c r="CA61" i="80" s="1"/>
  <c r="CB61" i="80" s="1"/>
  <c r="CC61" i="80" s="1"/>
  <c r="CD61" i="80" s="1"/>
  <c r="CE61" i="80" s="1"/>
  <c r="CF61" i="80" s="1"/>
  <c r="CG61" i="80" s="1"/>
  <c r="CH61" i="80" s="1"/>
  <c r="CI61" i="80" s="1"/>
  <c r="CJ61" i="80" s="1"/>
  <c r="CK61" i="80" s="1"/>
  <c r="CL61" i="80" s="1"/>
  <c r="CM61" i="80" s="1"/>
  <c r="CN61" i="80" s="1"/>
  <c r="CO61" i="80" s="1"/>
  <c r="CP61" i="80" s="1"/>
  <c r="CQ61" i="80" s="1"/>
  <c r="CR61" i="80" s="1"/>
  <c r="CS61" i="80" s="1"/>
  <c r="CT61" i="80" s="1"/>
  <c r="CU61" i="80" s="1"/>
  <c r="CV61" i="80" s="1"/>
  <c r="CW61" i="80" s="1"/>
  <c r="CX61" i="80" s="1"/>
  <c r="CY61" i="80" s="1"/>
  <c r="CZ61" i="80" s="1"/>
  <c r="DA61" i="80" s="1"/>
  <c r="DB61" i="80" s="1"/>
  <c r="DC61" i="80" s="1"/>
  <c r="DD61" i="80" s="1"/>
  <c r="DE61" i="80" s="1"/>
  <c r="DF61" i="80" s="1"/>
  <c r="DG61" i="80" s="1"/>
  <c r="DH61" i="80" s="1"/>
  <c r="DI61" i="80" s="1"/>
  <c r="DJ61" i="80" s="1"/>
  <c r="DK61" i="80" s="1"/>
  <c r="DL61" i="80" s="1"/>
  <c r="DM61" i="80" s="1"/>
  <c r="DN61" i="80" s="1"/>
  <c r="DO61" i="80" s="1"/>
  <c r="DP61" i="80" s="1"/>
  <c r="DQ61" i="80" s="1"/>
  <c r="DR61" i="80" s="1"/>
  <c r="DS61" i="80" s="1"/>
  <c r="DT61" i="80" s="1"/>
  <c r="DU61" i="80" s="1"/>
  <c r="DV61" i="80" s="1"/>
  <c r="DW61" i="80" s="1"/>
  <c r="DX61" i="80" s="1"/>
  <c r="DY61" i="80" s="1"/>
  <c r="DZ61" i="80" s="1"/>
  <c r="EA61" i="80" s="1"/>
  <c r="EB61" i="80" s="1"/>
  <c r="EC61" i="80" s="1"/>
  <c r="ED61" i="80" s="1"/>
  <c r="EE61" i="80" s="1"/>
  <c r="EF61" i="80" s="1"/>
  <c r="EG61" i="80" s="1"/>
  <c r="EH61" i="80" s="1"/>
  <c r="EI61" i="80" s="1"/>
  <c r="EJ61" i="80" s="1"/>
  <c r="EK61" i="80" s="1"/>
  <c r="EL61" i="80" s="1"/>
  <c r="EM61" i="80" s="1"/>
  <c r="EN61" i="80" s="1"/>
  <c r="EO61" i="80" s="1"/>
  <c r="EP61" i="80" s="1"/>
  <c r="EQ61" i="80" s="1"/>
  <c r="ER61" i="80" s="1"/>
  <c r="ES61" i="80" s="1"/>
  <c r="ET61" i="80" s="1"/>
  <c r="EU61" i="80" s="1"/>
  <c r="EV61" i="80" s="1"/>
  <c r="EW61" i="80" s="1"/>
  <c r="EX61" i="80" s="1"/>
  <c r="EY61" i="80" s="1"/>
  <c r="EZ61" i="80" s="1"/>
  <c r="FA61" i="80" s="1"/>
  <c r="FB61" i="80" s="1"/>
  <c r="FC61" i="80" s="1"/>
  <c r="FD61" i="80" s="1"/>
  <c r="FE61" i="80" s="1"/>
  <c r="FF61" i="80" s="1"/>
  <c r="FG61" i="80" s="1"/>
  <c r="FH61" i="80" s="1"/>
  <c r="FI61" i="80" s="1"/>
  <c r="FJ61" i="80" s="1"/>
  <c r="FK61" i="80" s="1"/>
  <c r="FL61" i="80" s="1"/>
  <c r="FM61" i="80" s="1"/>
  <c r="FN61" i="80" s="1"/>
  <c r="FO61" i="80" s="1"/>
  <c r="FP61" i="80" s="1"/>
  <c r="FQ61" i="80" s="1"/>
  <c r="FR61" i="80" s="1"/>
  <c r="FS61" i="80" s="1"/>
  <c r="FT61" i="80" s="1"/>
  <c r="FU61" i="80" s="1"/>
  <c r="FV61" i="80" s="1"/>
  <c r="FW61" i="80" s="1"/>
  <c r="FX61" i="80" s="1"/>
  <c r="FY61" i="80" s="1"/>
  <c r="FZ61" i="80" s="1"/>
  <c r="GA61" i="80" s="1"/>
  <c r="GB61" i="80" s="1"/>
  <c r="GC61" i="80" s="1"/>
  <c r="GD61" i="80" s="1"/>
  <c r="GE61" i="80" s="1"/>
  <c r="GF61" i="80" s="1"/>
  <c r="GG61" i="80" s="1"/>
  <c r="GH61" i="80" s="1"/>
  <c r="GI61" i="80" s="1"/>
  <c r="GJ61" i="80" s="1"/>
  <c r="GK61" i="80" s="1"/>
  <c r="GL61" i="80" s="1"/>
  <c r="GM61" i="80" s="1"/>
  <c r="GN61" i="80" s="1"/>
  <c r="GO61" i="80" s="1"/>
  <c r="GP61" i="80" s="1"/>
  <c r="GQ61" i="80" s="1"/>
  <c r="GR61" i="80" s="1"/>
  <c r="GS61" i="80" s="1"/>
  <c r="GT61" i="80" s="1"/>
  <c r="GU61" i="80" s="1"/>
  <c r="GV61" i="80" s="1"/>
  <c r="GW61" i="80" s="1"/>
  <c r="GX61" i="80" s="1"/>
  <c r="GY61" i="80" s="1"/>
  <c r="GZ61" i="80" s="1"/>
  <c r="HA61" i="80" s="1"/>
  <c r="HB61" i="80" s="1"/>
  <c r="HC61" i="80" s="1"/>
  <c r="HD61" i="80" s="1"/>
  <c r="HE61" i="80" s="1"/>
  <c r="HF61" i="80" s="1"/>
  <c r="HG61" i="80" s="1"/>
  <c r="HH61" i="80" s="1"/>
  <c r="HI61" i="80" s="1"/>
  <c r="S56" i="80"/>
  <c r="T56" i="80" s="1"/>
  <c r="U56" i="80" s="1"/>
  <c r="V56" i="80" s="1"/>
  <c r="W56" i="80" s="1"/>
  <c r="X56" i="80" s="1"/>
  <c r="Y56" i="80" s="1"/>
  <c r="Z56" i="80" s="1"/>
  <c r="AA56" i="80" s="1"/>
  <c r="AB56" i="80" s="1"/>
  <c r="AC56" i="80" s="1"/>
  <c r="AD56" i="80" s="1"/>
  <c r="AE56" i="80" s="1"/>
  <c r="AF56" i="80" s="1"/>
  <c r="AG56" i="80" s="1"/>
  <c r="AH56" i="80" s="1"/>
  <c r="AI56" i="80" s="1"/>
  <c r="AJ56" i="80" s="1"/>
  <c r="AK56" i="80" s="1"/>
  <c r="AL56" i="80" s="1"/>
  <c r="AM56" i="80" s="1"/>
  <c r="AN56" i="80" s="1"/>
  <c r="AO56" i="80" s="1"/>
  <c r="AP56" i="80" s="1"/>
  <c r="AQ56" i="80" s="1"/>
  <c r="AR56" i="80" s="1"/>
  <c r="AS56" i="80" s="1"/>
  <c r="AT56" i="80" s="1"/>
  <c r="AU56" i="80" s="1"/>
  <c r="AV56" i="80" s="1"/>
  <c r="AW56" i="80" s="1"/>
  <c r="AX56" i="80" s="1"/>
  <c r="AY56" i="80" s="1"/>
  <c r="AZ56" i="80" s="1"/>
  <c r="BA56" i="80" s="1"/>
  <c r="BB56" i="80" s="1"/>
  <c r="BC56" i="80" s="1"/>
  <c r="BD56" i="80" s="1"/>
  <c r="BE56" i="80" s="1"/>
  <c r="BF56" i="80" s="1"/>
  <c r="BG56" i="80" s="1"/>
  <c r="BH56" i="80" s="1"/>
  <c r="BI56" i="80" s="1"/>
  <c r="BJ56" i="80" s="1"/>
  <c r="BK56" i="80" s="1"/>
  <c r="BL56" i="80" s="1"/>
  <c r="BM56" i="80" s="1"/>
  <c r="BN56" i="80" s="1"/>
  <c r="BO56" i="80" s="1"/>
  <c r="BP56" i="80" s="1"/>
  <c r="BQ56" i="80" s="1"/>
  <c r="BR56" i="80" s="1"/>
  <c r="BS56" i="80" s="1"/>
  <c r="BT56" i="80" s="1"/>
  <c r="BU56" i="80" s="1"/>
  <c r="BV56" i="80" s="1"/>
  <c r="BW56" i="80" s="1"/>
  <c r="BX56" i="80" s="1"/>
  <c r="BY56" i="80" s="1"/>
  <c r="BZ56" i="80" s="1"/>
  <c r="CA56" i="80" s="1"/>
  <c r="CB56" i="80" s="1"/>
  <c r="CC56" i="80" s="1"/>
  <c r="CD56" i="80" s="1"/>
  <c r="CE56" i="80" s="1"/>
  <c r="CF56" i="80" s="1"/>
  <c r="CG56" i="80" s="1"/>
  <c r="CH56" i="80" s="1"/>
  <c r="CI56" i="80" s="1"/>
  <c r="CJ56" i="80" s="1"/>
  <c r="CK56" i="80" s="1"/>
  <c r="CL56" i="80" s="1"/>
  <c r="CM56" i="80" s="1"/>
  <c r="CN56" i="80" s="1"/>
  <c r="CO56" i="80" s="1"/>
  <c r="CP56" i="80" s="1"/>
  <c r="CQ56" i="80" s="1"/>
  <c r="CR56" i="80" s="1"/>
  <c r="CS56" i="80" s="1"/>
  <c r="CT56" i="80" s="1"/>
  <c r="CU56" i="80" s="1"/>
  <c r="CV56" i="80" s="1"/>
  <c r="CW56" i="80" s="1"/>
  <c r="CX56" i="80" s="1"/>
  <c r="CY56" i="80" s="1"/>
  <c r="CZ56" i="80" s="1"/>
  <c r="DA56" i="80" s="1"/>
  <c r="DB56" i="80" s="1"/>
  <c r="DC56" i="80" s="1"/>
  <c r="DD56" i="80" s="1"/>
  <c r="DE56" i="80" s="1"/>
  <c r="DF56" i="80" s="1"/>
  <c r="DG56" i="80" s="1"/>
  <c r="DH56" i="80" s="1"/>
  <c r="DI56" i="80" s="1"/>
  <c r="DJ56" i="80" s="1"/>
  <c r="DK56" i="80" s="1"/>
  <c r="DL56" i="80" s="1"/>
  <c r="DM56" i="80" s="1"/>
  <c r="DN56" i="80" s="1"/>
  <c r="DO56" i="80" s="1"/>
  <c r="DP56" i="80" s="1"/>
  <c r="DQ56" i="80" s="1"/>
  <c r="DR56" i="80" s="1"/>
  <c r="DS56" i="80" s="1"/>
  <c r="DT56" i="80" s="1"/>
  <c r="DU56" i="80" s="1"/>
  <c r="DV56" i="80" s="1"/>
  <c r="DW56" i="80" s="1"/>
  <c r="DX56" i="80" s="1"/>
  <c r="DY56" i="80" s="1"/>
  <c r="DZ56" i="80" s="1"/>
  <c r="EA56" i="80" s="1"/>
  <c r="EB56" i="80" s="1"/>
  <c r="EC56" i="80" s="1"/>
  <c r="ED56" i="80" s="1"/>
  <c r="EE56" i="80" s="1"/>
  <c r="EF56" i="80" s="1"/>
  <c r="EG56" i="80" s="1"/>
  <c r="EH56" i="80" s="1"/>
  <c r="EI56" i="80" s="1"/>
  <c r="EJ56" i="80" s="1"/>
  <c r="EK56" i="80" s="1"/>
  <c r="EL56" i="80" s="1"/>
  <c r="EM56" i="80" s="1"/>
  <c r="EN56" i="80" s="1"/>
  <c r="EO56" i="80" s="1"/>
  <c r="EP56" i="80" s="1"/>
  <c r="EQ56" i="80" s="1"/>
  <c r="ER56" i="80" s="1"/>
  <c r="ES56" i="80" s="1"/>
  <c r="ET56" i="80" s="1"/>
  <c r="EU56" i="80" s="1"/>
  <c r="EV56" i="80" s="1"/>
  <c r="EW56" i="80" s="1"/>
  <c r="EX56" i="80" s="1"/>
  <c r="EY56" i="80" s="1"/>
  <c r="EZ56" i="80" s="1"/>
  <c r="FA56" i="80" s="1"/>
  <c r="FB56" i="80" s="1"/>
  <c r="FC56" i="80" s="1"/>
  <c r="FD56" i="80" s="1"/>
  <c r="FE56" i="80" s="1"/>
  <c r="FF56" i="80" s="1"/>
  <c r="FG56" i="80" s="1"/>
  <c r="FH56" i="80" s="1"/>
  <c r="FI56" i="80" s="1"/>
  <c r="FJ56" i="80" s="1"/>
  <c r="FK56" i="80" s="1"/>
  <c r="FL56" i="80" s="1"/>
  <c r="FM56" i="80" s="1"/>
  <c r="FN56" i="80" s="1"/>
  <c r="FO56" i="80" s="1"/>
  <c r="FP56" i="80" s="1"/>
  <c r="FQ56" i="80" s="1"/>
  <c r="FR56" i="80" s="1"/>
  <c r="FS56" i="80" s="1"/>
  <c r="FT56" i="80" s="1"/>
  <c r="FU56" i="80" s="1"/>
  <c r="FV56" i="80" s="1"/>
  <c r="FW56" i="80" s="1"/>
  <c r="FX56" i="80" s="1"/>
  <c r="FY56" i="80" s="1"/>
  <c r="FZ56" i="80" s="1"/>
  <c r="GA56" i="80" s="1"/>
  <c r="GB56" i="80" s="1"/>
  <c r="GC56" i="80" s="1"/>
  <c r="GD56" i="80" s="1"/>
  <c r="GE56" i="80" s="1"/>
  <c r="GF56" i="80" s="1"/>
  <c r="GG56" i="80" s="1"/>
  <c r="GH56" i="80" s="1"/>
  <c r="GI56" i="80" s="1"/>
  <c r="GJ56" i="80" s="1"/>
  <c r="GK56" i="80" s="1"/>
  <c r="GL56" i="80" s="1"/>
  <c r="GM56" i="80" s="1"/>
  <c r="GN56" i="80" s="1"/>
  <c r="GO56" i="80" s="1"/>
  <c r="GP56" i="80" s="1"/>
  <c r="GQ56" i="80" s="1"/>
  <c r="GR56" i="80" s="1"/>
  <c r="GS56" i="80" s="1"/>
  <c r="GT56" i="80" s="1"/>
  <c r="GU56" i="80" s="1"/>
  <c r="GV56" i="80" s="1"/>
  <c r="GW56" i="80" s="1"/>
  <c r="GX56" i="80" s="1"/>
  <c r="GY56" i="80" s="1"/>
  <c r="GZ56" i="80" s="1"/>
  <c r="HA56" i="80" s="1"/>
  <c r="HB56" i="80" s="1"/>
  <c r="HC56" i="80" s="1"/>
  <c r="HD56" i="80" s="1"/>
  <c r="HE56" i="80" s="1"/>
  <c r="HF56" i="80" s="1"/>
  <c r="HG56" i="80" s="1"/>
  <c r="HH56" i="80" s="1"/>
  <c r="HI56" i="80" s="1"/>
  <c r="S69" i="80"/>
  <c r="T69" i="80" s="1"/>
  <c r="U69" i="80" s="1"/>
  <c r="V69" i="80" s="1"/>
  <c r="W69" i="80" s="1"/>
  <c r="X69" i="80" s="1"/>
  <c r="Y69" i="80" s="1"/>
  <c r="Z69" i="80" s="1"/>
  <c r="AA69" i="80" s="1"/>
  <c r="AB69" i="80" s="1"/>
  <c r="AC69" i="80" s="1"/>
  <c r="AD69" i="80" s="1"/>
  <c r="AE69" i="80" s="1"/>
  <c r="AF69" i="80" s="1"/>
  <c r="AG69" i="80" s="1"/>
  <c r="AH69" i="80" s="1"/>
  <c r="AI69" i="80" s="1"/>
  <c r="AJ69" i="80" s="1"/>
  <c r="AK69" i="80" s="1"/>
  <c r="AL69" i="80" s="1"/>
  <c r="AM69" i="80" s="1"/>
  <c r="AN69" i="80" s="1"/>
  <c r="AO69" i="80" s="1"/>
  <c r="AP69" i="80" s="1"/>
  <c r="AQ69" i="80" s="1"/>
  <c r="AR69" i="80" s="1"/>
  <c r="AS69" i="80" s="1"/>
  <c r="AT69" i="80" s="1"/>
  <c r="AU69" i="80" s="1"/>
  <c r="AV69" i="80" s="1"/>
  <c r="AW69" i="80" s="1"/>
  <c r="AX69" i="80" s="1"/>
  <c r="AY69" i="80" s="1"/>
  <c r="AZ69" i="80" s="1"/>
  <c r="BA69" i="80" s="1"/>
  <c r="BB69" i="80" s="1"/>
  <c r="BC69" i="80" s="1"/>
  <c r="BD69" i="80" s="1"/>
  <c r="BE69" i="80" s="1"/>
  <c r="BF69" i="80" s="1"/>
  <c r="BG69" i="80" s="1"/>
  <c r="BH69" i="80" s="1"/>
  <c r="BI69" i="80" s="1"/>
  <c r="BJ69" i="80" s="1"/>
  <c r="BK69" i="80" s="1"/>
  <c r="BL69" i="80" s="1"/>
  <c r="BM69" i="80" s="1"/>
  <c r="BN69" i="80" s="1"/>
  <c r="BO69" i="80" s="1"/>
  <c r="BP69" i="80" s="1"/>
  <c r="BQ69" i="80" s="1"/>
  <c r="BR69" i="80" s="1"/>
  <c r="BS69" i="80" s="1"/>
  <c r="BT69" i="80" s="1"/>
  <c r="BU69" i="80" s="1"/>
  <c r="BV69" i="80" s="1"/>
  <c r="BW69" i="80" s="1"/>
  <c r="BX69" i="80" s="1"/>
  <c r="BY69" i="80" s="1"/>
  <c r="BZ69" i="80" s="1"/>
  <c r="CA69" i="80" s="1"/>
  <c r="CB69" i="80" s="1"/>
  <c r="CC69" i="80" s="1"/>
  <c r="CD69" i="80" s="1"/>
  <c r="CE69" i="80" s="1"/>
  <c r="CF69" i="80" s="1"/>
  <c r="CG69" i="80" s="1"/>
  <c r="CH69" i="80" s="1"/>
  <c r="CI69" i="80" s="1"/>
  <c r="CJ69" i="80" s="1"/>
  <c r="CK69" i="80" s="1"/>
  <c r="CL69" i="80" s="1"/>
  <c r="CM69" i="80" s="1"/>
  <c r="CN69" i="80" s="1"/>
  <c r="CO69" i="80" s="1"/>
  <c r="CP69" i="80" s="1"/>
  <c r="CQ69" i="80" s="1"/>
  <c r="CR69" i="80" s="1"/>
  <c r="CS69" i="80" s="1"/>
  <c r="CT69" i="80" s="1"/>
  <c r="CU69" i="80" s="1"/>
  <c r="CV69" i="80" s="1"/>
  <c r="CW69" i="80" s="1"/>
  <c r="CX69" i="80" s="1"/>
  <c r="CY69" i="80" s="1"/>
  <c r="CZ69" i="80" s="1"/>
  <c r="DA69" i="80" s="1"/>
  <c r="DB69" i="80" s="1"/>
  <c r="DC69" i="80" s="1"/>
  <c r="DD69" i="80" s="1"/>
  <c r="DE69" i="80" s="1"/>
  <c r="DF69" i="80" s="1"/>
  <c r="DG69" i="80" s="1"/>
  <c r="DH69" i="80" s="1"/>
  <c r="DI69" i="80" s="1"/>
  <c r="DJ69" i="80" s="1"/>
  <c r="DK69" i="80" s="1"/>
  <c r="DL69" i="80" s="1"/>
  <c r="DM69" i="80" s="1"/>
  <c r="DN69" i="80" s="1"/>
  <c r="DO69" i="80" s="1"/>
  <c r="DP69" i="80" s="1"/>
  <c r="DQ69" i="80" s="1"/>
  <c r="DR69" i="80" s="1"/>
  <c r="DS69" i="80" s="1"/>
  <c r="DT69" i="80" s="1"/>
  <c r="DU69" i="80" s="1"/>
  <c r="DV69" i="80" s="1"/>
  <c r="DW69" i="80" s="1"/>
  <c r="DX69" i="80" s="1"/>
  <c r="DY69" i="80" s="1"/>
  <c r="DZ69" i="80" s="1"/>
  <c r="EA69" i="80" s="1"/>
  <c r="EB69" i="80" s="1"/>
  <c r="EC69" i="80" s="1"/>
  <c r="ED69" i="80" s="1"/>
  <c r="EE69" i="80" s="1"/>
  <c r="EF69" i="80" s="1"/>
  <c r="EG69" i="80" s="1"/>
  <c r="EH69" i="80" s="1"/>
  <c r="EI69" i="80" s="1"/>
  <c r="EJ69" i="80" s="1"/>
  <c r="EK69" i="80" s="1"/>
  <c r="EL69" i="80" s="1"/>
  <c r="EM69" i="80" s="1"/>
  <c r="EN69" i="80" s="1"/>
  <c r="EO69" i="80" s="1"/>
  <c r="EP69" i="80" s="1"/>
  <c r="EQ69" i="80" s="1"/>
  <c r="ER69" i="80" s="1"/>
  <c r="ES69" i="80" s="1"/>
  <c r="ET69" i="80" s="1"/>
  <c r="EU69" i="80" s="1"/>
  <c r="EV69" i="80" s="1"/>
  <c r="EW69" i="80" s="1"/>
  <c r="EX69" i="80" s="1"/>
  <c r="EY69" i="80" s="1"/>
  <c r="EZ69" i="80" s="1"/>
  <c r="FA69" i="80" s="1"/>
  <c r="FB69" i="80" s="1"/>
  <c r="FC69" i="80" s="1"/>
  <c r="FD69" i="80" s="1"/>
  <c r="FE69" i="80" s="1"/>
  <c r="FF69" i="80" s="1"/>
  <c r="FG69" i="80" s="1"/>
  <c r="FH69" i="80" s="1"/>
  <c r="FI69" i="80" s="1"/>
  <c r="FJ69" i="80" s="1"/>
  <c r="FK69" i="80" s="1"/>
  <c r="FL69" i="80" s="1"/>
  <c r="FM69" i="80" s="1"/>
  <c r="FN69" i="80" s="1"/>
  <c r="FO69" i="80" s="1"/>
  <c r="FP69" i="80" s="1"/>
  <c r="FQ69" i="80" s="1"/>
  <c r="FR69" i="80" s="1"/>
  <c r="FS69" i="80" s="1"/>
  <c r="FT69" i="80" s="1"/>
  <c r="FU69" i="80" s="1"/>
  <c r="FV69" i="80" s="1"/>
  <c r="FW69" i="80" s="1"/>
  <c r="FX69" i="80" s="1"/>
  <c r="FY69" i="80" s="1"/>
  <c r="FZ69" i="80" s="1"/>
  <c r="GA69" i="80" s="1"/>
  <c r="GB69" i="80" s="1"/>
  <c r="GC69" i="80" s="1"/>
  <c r="GD69" i="80" s="1"/>
  <c r="GE69" i="80" s="1"/>
  <c r="GF69" i="80" s="1"/>
  <c r="GG69" i="80" s="1"/>
  <c r="GH69" i="80" s="1"/>
  <c r="GI69" i="80" s="1"/>
  <c r="GJ69" i="80" s="1"/>
  <c r="GK69" i="80" s="1"/>
  <c r="GL69" i="80" s="1"/>
  <c r="GM69" i="80" s="1"/>
  <c r="GN69" i="80" s="1"/>
  <c r="GO69" i="80" s="1"/>
  <c r="GP69" i="80" s="1"/>
  <c r="GQ69" i="80" s="1"/>
  <c r="GR69" i="80" s="1"/>
  <c r="GS69" i="80" s="1"/>
  <c r="GT69" i="80" s="1"/>
  <c r="GU69" i="80" s="1"/>
  <c r="GV69" i="80" s="1"/>
  <c r="GW69" i="80" s="1"/>
  <c r="GX69" i="80" s="1"/>
  <c r="GY69" i="80" s="1"/>
  <c r="GZ69" i="80" s="1"/>
  <c r="HA69" i="80" s="1"/>
  <c r="HB69" i="80" s="1"/>
  <c r="HC69" i="80" s="1"/>
  <c r="HD69" i="80" s="1"/>
  <c r="HE69" i="80" s="1"/>
  <c r="HF69" i="80" s="1"/>
  <c r="HG69" i="80" s="1"/>
  <c r="HH69" i="80" s="1"/>
  <c r="HI69" i="80" s="1"/>
  <c r="S69" i="78"/>
  <c r="T69" i="78" s="1"/>
  <c r="U69" i="78" s="1"/>
  <c r="V69" i="78" s="1"/>
  <c r="W69" i="78" s="1"/>
  <c r="X69" i="78" s="1"/>
  <c r="Y69" i="78" s="1"/>
  <c r="Z69" i="78" s="1"/>
  <c r="AA69" i="78" s="1"/>
  <c r="AB69" i="78" s="1"/>
  <c r="AC69" i="78" s="1"/>
  <c r="AD69" i="78" s="1"/>
  <c r="AE69" i="78" s="1"/>
  <c r="AF69" i="78" s="1"/>
  <c r="AG69" i="78" s="1"/>
  <c r="AH69" i="78" s="1"/>
  <c r="AI69" i="78" s="1"/>
  <c r="AJ69" i="78" s="1"/>
  <c r="AK69" i="78" s="1"/>
  <c r="AL69" i="78" s="1"/>
  <c r="AM69" i="78" s="1"/>
  <c r="AN69" i="78" s="1"/>
  <c r="AO69" i="78" s="1"/>
  <c r="AP69" i="78" s="1"/>
  <c r="AQ69" i="78" s="1"/>
  <c r="AR69" i="78" s="1"/>
  <c r="AS69" i="78" s="1"/>
  <c r="AT69" i="78" s="1"/>
  <c r="AU69" i="78" s="1"/>
  <c r="AV69" i="78" s="1"/>
  <c r="AW69" i="78" s="1"/>
  <c r="AX69" i="78" s="1"/>
  <c r="AY69" i="78" s="1"/>
  <c r="AZ69" i="78" s="1"/>
  <c r="BA69" i="78" s="1"/>
  <c r="BB69" i="78" s="1"/>
  <c r="BC69" i="78" s="1"/>
  <c r="BD69" i="78" s="1"/>
  <c r="BE69" i="78" s="1"/>
  <c r="BF69" i="78" s="1"/>
  <c r="BG69" i="78" s="1"/>
  <c r="BH69" i="78" s="1"/>
  <c r="BI69" i="78" s="1"/>
  <c r="BJ69" i="78" s="1"/>
  <c r="BK69" i="78" s="1"/>
  <c r="BL69" i="78" s="1"/>
  <c r="BM69" i="78" s="1"/>
  <c r="BN69" i="78" s="1"/>
  <c r="BO69" i="78" s="1"/>
  <c r="BP69" i="78" s="1"/>
  <c r="BQ69" i="78" s="1"/>
  <c r="BR69" i="78" s="1"/>
  <c r="BS69" i="78" s="1"/>
  <c r="BT69" i="78" s="1"/>
  <c r="BU69" i="78" s="1"/>
  <c r="BV69" i="78" s="1"/>
  <c r="BW69" i="78" s="1"/>
  <c r="BX69" i="78" s="1"/>
  <c r="BY69" i="78" s="1"/>
  <c r="BZ69" i="78" s="1"/>
  <c r="CA69" i="78" s="1"/>
  <c r="CB69" i="78" s="1"/>
  <c r="CC69" i="78" s="1"/>
  <c r="CD69" i="78" s="1"/>
  <c r="CE69" i="78" s="1"/>
  <c r="CF69" i="78" s="1"/>
  <c r="CG69" i="78" s="1"/>
  <c r="CH69" i="78" s="1"/>
  <c r="CI69" i="78" s="1"/>
  <c r="CJ69" i="78" s="1"/>
  <c r="CK69" i="78" s="1"/>
  <c r="CL69" i="78" s="1"/>
  <c r="CM69" i="78" s="1"/>
  <c r="CN69" i="78" s="1"/>
  <c r="CO69" i="78" s="1"/>
  <c r="CP69" i="78" s="1"/>
  <c r="CQ69" i="78" s="1"/>
  <c r="CR69" i="78" s="1"/>
  <c r="CS69" i="78" s="1"/>
  <c r="CT69" i="78" s="1"/>
  <c r="CU69" i="78" s="1"/>
  <c r="CV69" i="78" s="1"/>
  <c r="CW69" i="78" s="1"/>
  <c r="CX69" i="78" s="1"/>
  <c r="CY69" i="78" s="1"/>
  <c r="CZ69" i="78" s="1"/>
  <c r="DA69" i="78" s="1"/>
  <c r="DB69" i="78" s="1"/>
  <c r="DC69" i="78" s="1"/>
  <c r="DD69" i="78" s="1"/>
  <c r="DE69" i="78" s="1"/>
  <c r="DF69" i="78" s="1"/>
  <c r="DG69" i="78" s="1"/>
  <c r="DH69" i="78" s="1"/>
  <c r="DI69" i="78" s="1"/>
  <c r="DJ69" i="78" s="1"/>
  <c r="DK69" i="78" s="1"/>
  <c r="DL69" i="78" s="1"/>
  <c r="DM69" i="78" s="1"/>
  <c r="DN69" i="78" s="1"/>
  <c r="DO69" i="78" s="1"/>
  <c r="DP69" i="78" s="1"/>
  <c r="DQ69" i="78" s="1"/>
  <c r="DR69" i="78" s="1"/>
  <c r="DS69" i="78" s="1"/>
  <c r="DT69" i="78" s="1"/>
  <c r="DU69" i="78" s="1"/>
  <c r="DV69" i="78" s="1"/>
  <c r="DW69" i="78" s="1"/>
  <c r="DX69" i="78" s="1"/>
  <c r="DY69" i="78" s="1"/>
  <c r="DZ69" i="78" s="1"/>
  <c r="EA69" i="78" s="1"/>
  <c r="EB69" i="78" s="1"/>
  <c r="EC69" i="78" s="1"/>
  <c r="ED69" i="78" s="1"/>
  <c r="EE69" i="78" s="1"/>
  <c r="EF69" i="78" s="1"/>
  <c r="EG69" i="78" s="1"/>
  <c r="EH69" i="78" s="1"/>
  <c r="EI69" i="78" s="1"/>
  <c r="EJ69" i="78" s="1"/>
  <c r="EK69" i="78" s="1"/>
  <c r="EL69" i="78" s="1"/>
  <c r="EM69" i="78" s="1"/>
  <c r="EN69" i="78" s="1"/>
  <c r="EO69" i="78" s="1"/>
  <c r="EP69" i="78" s="1"/>
  <c r="EQ69" i="78" s="1"/>
  <c r="ER69" i="78" s="1"/>
  <c r="ES69" i="78" s="1"/>
  <c r="ET69" i="78" s="1"/>
  <c r="EU69" i="78" s="1"/>
  <c r="EV69" i="78" s="1"/>
  <c r="EW69" i="78" s="1"/>
  <c r="EX69" i="78" s="1"/>
  <c r="EY69" i="78" s="1"/>
  <c r="EZ69" i="78" s="1"/>
  <c r="FA69" i="78" s="1"/>
  <c r="FB69" i="78" s="1"/>
  <c r="FC69" i="78" s="1"/>
  <c r="FD69" i="78" s="1"/>
  <c r="FE69" i="78" s="1"/>
  <c r="FF69" i="78" s="1"/>
  <c r="FG69" i="78" s="1"/>
  <c r="FH69" i="78" s="1"/>
  <c r="FI69" i="78" s="1"/>
  <c r="FJ69" i="78" s="1"/>
  <c r="FK69" i="78" s="1"/>
  <c r="FL69" i="78" s="1"/>
  <c r="FM69" i="78" s="1"/>
  <c r="FN69" i="78" s="1"/>
  <c r="FO69" i="78" s="1"/>
  <c r="FP69" i="78" s="1"/>
  <c r="FQ69" i="78" s="1"/>
  <c r="FR69" i="78" s="1"/>
  <c r="FS69" i="78" s="1"/>
  <c r="FT69" i="78" s="1"/>
  <c r="FU69" i="78" s="1"/>
  <c r="FV69" i="78" s="1"/>
  <c r="FW69" i="78" s="1"/>
  <c r="FX69" i="78" s="1"/>
  <c r="FY69" i="78" s="1"/>
  <c r="FZ69" i="78" s="1"/>
  <c r="GA69" i="78" s="1"/>
  <c r="GB69" i="78" s="1"/>
  <c r="GC69" i="78" s="1"/>
  <c r="GD69" i="78" s="1"/>
  <c r="GE69" i="78" s="1"/>
  <c r="GF69" i="78" s="1"/>
  <c r="GG69" i="78" s="1"/>
  <c r="GH69" i="78" s="1"/>
  <c r="GI69" i="78" s="1"/>
  <c r="GJ69" i="78" s="1"/>
  <c r="GK69" i="78" s="1"/>
  <c r="GL69" i="78" s="1"/>
  <c r="GM69" i="78" s="1"/>
  <c r="GN69" i="78" s="1"/>
  <c r="GO69" i="78" s="1"/>
  <c r="GP69" i="78" s="1"/>
  <c r="GQ69" i="78" s="1"/>
  <c r="GR69" i="78" s="1"/>
  <c r="GS69" i="78" s="1"/>
  <c r="GT69" i="78" s="1"/>
  <c r="GU69" i="78" s="1"/>
  <c r="GV69" i="78" s="1"/>
  <c r="GW69" i="78" s="1"/>
  <c r="GX69" i="78" s="1"/>
  <c r="GY69" i="78" s="1"/>
  <c r="GZ69" i="78" s="1"/>
  <c r="HA69" i="78" s="1"/>
  <c r="HB69" i="78" s="1"/>
  <c r="HC69" i="78" s="1"/>
  <c r="HD69" i="78" s="1"/>
  <c r="HE69" i="78" s="1"/>
  <c r="HF69" i="78" s="1"/>
  <c r="HG69" i="78" s="1"/>
  <c r="HH69" i="78" s="1"/>
  <c r="HI69" i="78" s="1"/>
  <c r="S69" i="81"/>
  <c r="T69" i="81" s="1"/>
  <c r="U69" i="81" s="1"/>
  <c r="V69" i="81" s="1"/>
  <c r="W69" i="81" s="1"/>
  <c r="X69" i="81" s="1"/>
  <c r="Y69" i="81" s="1"/>
  <c r="Z69" i="81" s="1"/>
  <c r="AA69" i="81" s="1"/>
  <c r="AB69" i="81" s="1"/>
  <c r="AC69" i="81" s="1"/>
  <c r="AD69" i="81" s="1"/>
  <c r="AE69" i="81" s="1"/>
  <c r="AF69" i="81" s="1"/>
  <c r="AG69" i="81" s="1"/>
  <c r="AH69" i="81" s="1"/>
  <c r="AI69" i="81" s="1"/>
  <c r="AJ69" i="81" s="1"/>
  <c r="AK69" i="81" s="1"/>
  <c r="AL69" i="81" s="1"/>
  <c r="AM69" i="81" s="1"/>
  <c r="AN69" i="81" s="1"/>
  <c r="AO69" i="81" s="1"/>
  <c r="AP69" i="81" s="1"/>
  <c r="AQ69" i="81" s="1"/>
  <c r="AR69" i="81" s="1"/>
  <c r="AS69" i="81" s="1"/>
  <c r="AT69" i="81" s="1"/>
  <c r="AU69" i="81" s="1"/>
  <c r="AV69" i="81" s="1"/>
  <c r="AW69" i="81" s="1"/>
  <c r="AX69" i="81" s="1"/>
  <c r="AY69" i="81" s="1"/>
  <c r="AZ69" i="81" s="1"/>
  <c r="BA69" i="81" s="1"/>
  <c r="BB69" i="81" s="1"/>
  <c r="BC69" i="81" s="1"/>
  <c r="BD69" i="81" s="1"/>
  <c r="BE69" i="81" s="1"/>
  <c r="BF69" i="81" s="1"/>
  <c r="BG69" i="81" s="1"/>
  <c r="BH69" i="81" s="1"/>
  <c r="BI69" i="81" s="1"/>
  <c r="BJ69" i="81" s="1"/>
  <c r="BK69" i="81" s="1"/>
  <c r="BL69" i="81" s="1"/>
  <c r="BM69" i="81" s="1"/>
  <c r="BN69" i="81" s="1"/>
  <c r="BO69" i="81" s="1"/>
  <c r="BP69" i="81" s="1"/>
  <c r="BQ69" i="81" s="1"/>
  <c r="BR69" i="81" s="1"/>
  <c r="BS69" i="81" s="1"/>
  <c r="BT69" i="81" s="1"/>
  <c r="BU69" i="81" s="1"/>
  <c r="BV69" i="81" s="1"/>
  <c r="BW69" i="81" s="1"/>
  <c r="BX69" i="81" s="1"/>
  <c r="BY69" i="81" s="1"/>
  <c r="BZ69" i="81" s="1"/>
  <c r="CA69" i="81" s="1"/>
  <c r="CB69" i="81" s="1"/>
  <c r="CC69" i="81" s="1"/>
  <c r="CD69" i="81" s="1"/>
  <c r="CE69" i="81" s="1"/>
  <c r="CF69" i="81" s="1"/>
  <c r="CG69" i="81" s="1"/>
  <c r="CH69" i="81" s="1"/>
  <c r="CI69" i="81" s="1"/>
  <c r="CJ69" i="81" s="1"/>
  <c r="CK69" i="81" s="1"/>
  <c r="CL69" i="81" s="1"/>
  <c r="CM69" i="81" s="1"/>
  <c r="CN69" i="81" s="1"/>
  <c r="CO69" i="81" s="1"/>
  <c r="CP69" i="81" s="1"/>
  <c r="CQ69" i="81" s="1"/>
  <c r="CR69" i="81" s="1"/>
  <c r="CS69" i="81" s="1"/>
  <c r="CT69" i="81" s="1"/>
  <c r="CU69" i="81" s="1"/>
  <c r="CV69" i="81" s="1"/>
  <c r="CW69" i="81" s="1"/>
  <c r="CX69" i="81" s="1"/>
  <c r="CY69" i="81" s="1"/>
  <c r="CZ69" i="81" s="1"/>
  <c r="DA69" i="81" s="1"/>
  <c r="DB69" i="81" s="1"/>
  <c r="DC69" i="81" s="1"/>
  <c r="DD69" i="81" s="1"/>
  <c r="DE69" i="81" s="1"/>
  <c r="DF69" i="81" s="1"/>
  <c r="DG69" i="81" s="1"/>
  <c r="DH69" i="81" s="1"/>
  <c r="DI69" i="81" s="1"/>
  <c r="DJ69" i="81" s="1"/>
  <c r="DK69" i="81" s="1"/>
  <c r="DL69" i="81" s="1"/>
  <c r="DM69" i="81" s="1"/>
  <c r="DN69" i="81" s="1"/>
  <c r="DO69" i="81" s="1"/>
  <c r="DP69" i="81" s="1"/>
  <c r="DQ69" i="81" s="1"/>
  <c r="DR69" i="81" s="1"/>
  <c r="DS69" i="81" s="1"/>
  <c r="DT69" i="81" s="1"/>
  <c r="DU69" i="81" s="1"/>
  <c r="DV69" i="81" s="1"/>
  <c r="DW69" i="81" s="1"/>
  <c r="DX69" i="81" s="1"/>
  <c r="DY69" i="81" s="1"/>
  <c r="DZ69" i="81" s="1"/>
  <c r="EA69" i="81" s="1"/>
  <c r="EB69" i="81" s="1"/>
  <c r="EC69" i="81" s="1"/>
  <c r="ED69" i="81" s="1"/>
  <c r="EE69" i="81" s="1"/>
  <c r="EF69" i="81" s="1"/>
  <c r="EG69" i="81" s="1"/>
  <c r="EH69" i="81" s="1"/>
  <c r="EI69" i="81" s="1"/>
  <c r="EJ69" i="81" s="1"/>
  <c r="EK69" i="81" s="1"/>
  <c r="EL69" i="81" s="1"/>
  <c r="EM69" i="81" s="1"/>
  <c r="EN69" i="81" s="1"/>
  <c r="EO69" i="81" s="1"/>
  <c r="EP69" i="81" s="1"/>
  <c r="EQ69" i="81" s="1"/>
  <c r="ER69" i="81" s="1"/>
  <c r="ES69" i="81" s="1"/>
  <c r="ET69" i="81" s="1"/>
  <c r="EU69" i="81" s="1"/>
  <c r="EV69" i="81" s="1"/>
  <c r="EW69" i="81" s="1"/>
  <c r="EX69" i="81" s="1"/>
  <c r="EY69" i="81" s="1"/>
  <c r="EZ69" i="81" s="1"/>
  <c r="FA69" i="81" s="1"/>
  <c r="FB69" i="81" s="1"/>
  <c r="FC69" i="81" s="1"/>
  <c r="FD69" i="81" s="1"/>
  <c r="FE69" i="81" s="1"/>
  <c r="FF69" i="81" s="1"/>
  <c r="FG69" i="81" s="1"/>
  <c r="FH69" i="81" s="1"/>
  <c r="FI69" i="81" s="1"/>
  <c r="FJ69" i="81" s="1"/>
  <c r="FK69" i="81" s="1"/>
  <c r="FL69" i="81" s="1"/>
  <c r="FM69" i="81" s="1"/>
  <c r="FN69" i="81" s="1"/>
  <c r="FO69" i="81" s="1"/>
  <c r="FP69" i="81" s="1"/>
  <c r="FQ69" i="81" s="1"/>
  <c r="FR69" i="81" s="1"/>
  <c r="FS69" i="81" s="1"/>
  <c r="FT69" i="81" s="1"/>
  <c r="FU69" i="81" s="1"/>
  <c r="FV69" i="81" s="1"/>
  <c r="FW69" i="81" s="1"/>
  <c r="FX69" i="81" s="1"/>
  <c r="FY69" i="81" s="1"/>
  <c r="FZ69" i="81" s="1"/>
  <c r="GA69" i="81" s="1"/>
  <c r="GB69" i="81" s="1"/>
  <c r="GC69" i="81" s="1"/>
  <c r="GD69" i="81" s="1"/>
  <c r="GE69" i="81" s="1"/>
  <c r="GF69" i="81" s="1"/>
  <c r="GG69" i="81" s="1"/>
  <c r="GH69" i="81" s="1"/>
  <c r="GI69" i="81" s="1"/>
  <c r="GJ69" i="81" s="1"/>
  <c r="GK69" i="81" s="1"/>
  <c r="GL69" i="81" s="1"/>
  <c r="GM69" i="81" s="1"/>
  <c r="GN69" i="81" s="1"/>
  <c r="GO69" i="81" s="1"/>
  <c r="GP69" i="81" s="1"/>
  <c r="GQ69" i="81" s="1"/>
  <c r="GR69" i="81" s="1"/>
  <c r="GS69" i="81" s="1"/>
  <c r="GT69" i="81" s="1"/>
  <c r="GU69" i="81" s="1"/>
  <c r="GV69" i="81" s="1"/>
  <c r="GW69" i="81" s="1"/>
  <c r="GX69" i="81" s="1"/>
  <c r="GY69" i="81" s="1"/>
  <c r="GZ69" i="81" s="1"/>
  <c r="HA69" i="81" s="1"/>
  <c r="HB69" i="81" s="1"/>
  <c r="HC69" i="81" s="1"/>
  <c r="HD69" i="81" s="1"/>
  <c r="HE69" i="81" s="1"/>
  <c r="HF69" i="81" s="1"/>
  <c r="HG69" i="81" s="1"/>
  <c r="HH69" i="81" s="1"/>
  <c r="HI69" i="81" s="1"/>
  <c r="S70" i="80"/>
  <c r="T70" i="80" s="1"/>
  <c r="U70" i="80" s="1"/>
  <c r="V70" i="80" s="1"/>
  <c r="W70" i="80" s="1"/>
  <c r="X70" i="80" s="1"/>
  <c r="Y70" i="80" s="1"/>
  <c r="Z70" i="80" s="1"/>
  <c r="AA70" i="80" s="1"/>
  <c r="AB70" i="80" s="1"/>
  <c r="AC70" i="80" s="1"/>
  <c r="AD70" i="80" s="1"/>
  <c r="AE70" i="80" s="1"/>
  <c r="AF70" i="80" s="1"/>
  <c r="AG70" i="80" s="1"/>
  <c r="AH70" i="80" s="1"/>
  <c r="AI70" i="80" s="1"/>
  <c r="AJ70" i="80" s="1"/>
  <c r="AK70" i="80" s="1"/>
  <c r="AL70" i="80" s="1"/>
  <c r="AM70" i="80" s="1"/>
  <c r="AN70" i="80" s="1"/>
  <c r="AO70" i="80" s="1"/>
  <c r="AP70" i="80" s="1"/>
  <c r="AQ70" i="80" s="1"/>
  <c r="AR70" i="80" s="1"/>
  <c r="AS70" i="80" s="1"/>
  <c r="AT70" i="80" s="1"/>
  <c r="AU70" i="80" s="1"/>
  <c r="AV70" i="80" s="1"/>
  <c r="AW70" i="80" s="1"/>
  <c r="AX70" i="80" s="1"/>
  <c r="AY70" i="80" s="1"/>
  <c r="AZ70" i="80" s="1"/>
  <c r="BA70" i="80" s="1"/>
  <c r="BB70" i="80" s="1"/>
  <c r="BC70" i="80" s="1"/>
  <c r="BD70" i="80" s="1"/>
  <c r="BE70" i="80" s="1"/>
  <c r="BF70" i="80" s="1"/>
  <c r="BG70" i="80" s="1"/>
  <c r="BH70" i="80" s="1"/>
  <c r="BI70" i="80" s="1"/>
  <c r="BJ70" i="80" s="1"/>
  <c r="BK70" i="80" s="1"/>
  <c r="BL70" i="80" s="1"/>
  <c r="BM70" i="80" s="1"/>
  <c r="BN70" i="80" s="1"/>
  <c r="BO70" i="80" s="1"/>
  <c r="BP70" i="80" s="1"/>
  <c r="BQ70" i="80" s="1"/>
  <c r="BR70" i="80" s="1"/>
  <c r="BS70" i="80" s="1"/>
  <c r="BT70" i="80" s="1"/>
  <c r="BU70" i="80" s="1"/>
  <c r="BV70" i="80" s="1"/>
  <c r="BW70" i="80" s="1"/>
  <c r="BX70" i="80" s="1"/>
  <c r="BY70" i="80" s="1"/>
  <c r="BZ70" i="80" s="1"/>
  <c r="CA70" i="80" s="1"/>
  <c r="CB70" i="80" s="1"/>
  <c r="CC70" i="80" s="1"/>
  <c r="CD70" i="80" s="1"/>
  <c r="CE70" i="80" s="1"/>
  <c r="CF70" i="80" s="1"/>
  <c r="CG70" i="80" s="1"/>
  <c r="CH70" i="80" s="1"/>
  <c r="CI70" i="80" s="1"/>
  <c r="CJ70" i="80" s="1"/>
  <c r="CK70" i="80" s="1"/>
  <c r="CL70" i="80" s="1"/>
  <c r="CM70" i="80" s="1"/>
  <c r="CN70" i="80" s="1"/>
  <c r="CO70" i="80" s="1"/>
  <c r="CP70" i="80" s="1"/>
  <c r="CQ70" i="80" s="1"/>
  <c r="CR70" i="80" s="1"/>
  <c r="CS70" i="80" s="1"/>
  <c r="CT70" i="80" s="1"/>
  <c r="CU70" i="80" s="1"/>
  <c r="CV70" i="80" s="1"/>
  <c r="CW70" i="80" s="1"/>
  <c r="CX70" i="80" s="1"/>
  <c r="CY70" i="80" s="1"/>
  <c r="CZ70" i="80" s="1"/>
  <c r="DA70" i="80" s="1"/>
  <c r="DB70" i="80" s="1"/>
  <c r="DC70" i="80" s="1"/>
  <c r="DD70" i="80" s="1"/>
  <c r="DE70" i="80" s="1"/>
  <c r="DF70" i="80" s="1"/>
  <c r="DG70" i="80" s="1"/>
  <c r="DH70" i="80" s="1"/>
  <c r="DI70" i="80" s="1"/>
  <c r="DJ70" i="80" s="1"/>
  <c r="DK70" i="80" s="1"/>
  <c r="DL70" i="80" s="1"/>
  <c r="DM70" i="80" s="1"/>
  <c r="DN70" i="80" s="1"/>
  <c r="DO70" i="80" s="1"/>
  <c r="DP70" i="80" s="1"/>
  <c r="DQ70" i="80" s="1"/>
  <c r="DR70" i="80" s="1"/>
  <c r="DS70" i="80" s="1"/>
  <c r="DT70" i="80" s="1"/>
  <c r="DU70" i="80" s="1"/>
  <c r="DV70" i="80" s="1"/>
  <c r="DW70" i="80" s="1"/>
  <c r="DX70" i="80" s="1"/>
  <c r="DY70" i="80" s="1"/>
  <c r="DZ70" i="80" s="1"/>
  <c r="EA70" i="80" s="1"/>
  <c r="EB70" i="80" s="1"/>
  <c r="EC70" i="80" s="1"/>
  <c r="ED70" i="80" s="1"/>
  <c r="EE70" i="80" s="1"/>
  <c r="EF70" i="80" s="1"/>
  <c r="EG70" i="80" s="1"/>
  <c r="EH70" i="80" s="1"/>
  <c r="EI70" i="80" s="1"/>
  <c r="EJ70" i="80" s="1"/>
  <c r="EK70" i="80" s="1"/>
  <c r="EL70" i="80" s="1"/>
  <c r="EM70" i="80" s="1"/>
  <c r="EN70" i="80" s="1"/>
  <c r="EO70" i="80" s="1"/>
  <c r="EP70" i="80" s="1"/>
  <c r="EQ70" i="80" s="1"/>
  <c r="ER70" i="80" s="1"/>
  <c r="ES70" i="80" s="1"/>
  <c r="ET70" i="80" s="1"/>
  <c r="EU70" i="80" s="1"/>
  <c r="EV70" i="80" s="1"/>
  <c r="EW70" i="80" s="1"/>
  <c r="EX70" i="80" s="1"/>
  <c r="EY70" i="80" s="1"/>
  <c r="EZ70" i="80" s="1"/>
  <c r="FA70" i="80" s="1"/>
  <c r="FB70" i="80" s="1"/>
  <c r="FC70" i="80" s="1"/>
  <c r="FD70" i="80" s="1"/>
  <c r="FE70" i="80" s="1"/>
  <c r="FF70" i="80" s="1"/>
  <c r="FG70" i="80" s="1"/>
  <c r="FH70" i="80" s="1"/>
  <c r="FI70" i="80" s="1"/>
  <c r="FJ70" i="80" s="1"/>
  <c r="FK70" i="80" s="1"/>
  <c r="FL70" i="80" s="1"/>
  <c r="FM70" i="80" s="1"/>
  <c r="FN70" i="80" s="1"/>
  <c r="FO70" i="80" s="1"/>
  <c r="FP70" i="80" s="1"/>
  <c r="FQ70" i="80" s="1"/>
  <c r="FR70" i="80" s="1"/>
  <c r="FS70" i="80" s="1"/>
  <c r="FT70" i="80" s="1"/>
  <c r="FU70" i="80" s="1"/>
  <c r="FV70" i="80" s="1"/>
  <c r="FW70" i="80" s="1"/>
  <c r="FX70" i="80" s="1"/>
  <c r="FY70" i="80" s="1"/>
  <c r="FZ70" i="80" s="1"/>
  <c r="GA70" i="80" s="1"/>
  <c r="GB70" i="80" s="1"/>
  <c r="GC70" i="80" s="1"/>
  <c r="GD70" i="80" s="1"/>
  <c r="GE70" i="80" s="1"/>
  <c r="GF70" i="80" s="1"/>
  <c r="GG70" i="80" s="1"/>
  <c r="GH70" i="80" s="1"/>
  <c r="GI70" i="80" s="1"/>
  <c r="GJ70" i="80" s="1"/>
  <c r="GK70" i="80" s="1"/>
  <c r="GL70" i="80" s="1"/>
  <c r="GM70" i="80" s="1"/>
  <c r="GN70" i="80" s="1"/>
  <c r="GO70" i="80" s="1"/>
  <c r="GP70" i="80" s="1"/>
  <c r="GQ70" i="80" s="1"/>
  <c r="GR70" i="80" s="1"/>
  <c r="GS70" i="80" s="1"/>
  <c r="GT70" i="80" s="1"/>
  <c r="GU70" i="80" s="1"/>
  <c r="GV70" i="80" s="1"/>
  <c r="GW70" i="80" s="1"/>
  <c r="GX70" i="80" s="1"/>
  <c r="GY70" i="80" s="1"/>
  <c r="GZ70" i="80" s="1"/>
  <c r="HA70" i="80" s="1"/>
  <c r="HB70" i="80" s="1"/>
  <c r="HC70" i="80" s="1"/>
  <c r="HD70" i="80" s="1"/>
  <c r="HE70" i="80" s="1"/>
  <c r="HF70" i="80" s="1"/>
  <c r="HG70" i="80" s="1"/>
  <c r="HH70" i="80" s="1"/>
  <c r="HI70" i="80" s="1"/>
  <c r="S61" i="78"/>
  <c r="T61" i="78" s="1"/>
  <c r="U61" i="78" s="1"/>
  <c r="V61" i="78" s="1"/>
  <c r="W61" i="78" s="1"/>
  <c r="X61" i="78" s="1"/>
  <c r="Y61" i="78" s="1"/>
  <c r="Z61" i="78" s="1"/>
  <c r="AA61" i="78" s="1"/>
  <c r="AB61" i="78" s="1"/>
  <c r="AC61" i="78" s="1"/>
  <c r="AD61" i="78" s="1"/>
  <c r="AE61" i="78" s="1"/>
  <c r="AF61" i="78" s="1"/>
  <c r="AG61" i="78" s="1"/>
  <c r="AH61" i="78" s="1"/>
  <c r="AI61" i="78" s="1"/>
  <c r="AJ61" i="78" s="1"/>
  <c r="AK61" i="78" s="1"/>
  <c r="AL61" i="78" s="1"/>
  <c r="AM61" i="78" s="1"/>
  <c r="AN61" i="78" s="1"/>
  <c r="AO61" i="78" s="1"/>
  <c r="AP61" i="78" s="1"/>
  <c r="AQ61" i="78" s="1"/>
  <c r="AR61" i="78" s="1"/>
  <c r="AS61" i="78" s="1"/>
  <c r="AT61" i="78" s="1"/>
  <c r="AU61" i="78" s="1"/>
  <c r="AV61" i="78" s="1"/>
  <c r="AW61" i="78" s="1"/>
  <c r="AX61" i="78" s="1"/>
  <c r="AY61" i="78" s="1"/>
  <c r="AZ61" i="78" s="1"/>
  <c r="BA61" i="78" s="1"/>
  <c r="BB61" i="78" s="1"/>
  <c r="BC61" i="78" s="1"/>
  <c r="BD61" i="78" s="1"/>
  <c r="BE61" i="78" s="1"/>
  <c r="BF61" i="78" s="1"/>
  <c r="BG61" i="78" s="1"/>
  <c r="BH61" i="78" s="1"/>
  <c r="BI61" i="78" s="1"/>
  <c r="BJ61" i="78" s="1"/>
  <c r="BK61" i="78" s="1"/>
  <c r="BL61" i="78" s="1"/>
  <c r="BM61" i="78" s="1"/>
  <c r="BN61" i="78" s="1"/>
  <c r="BO61" i="78" s="1"/>
  <c r="BP61" i="78" s="1"/>
  <c r="BQ61" i="78" s="1"/>
  <c r="BR61" i="78" s="1"/>
  <c r="BS61" i="78" s="1"/>
  <c r="BT61" i="78" s="1"/>
  <c r="BU61" i="78" s="1"/>
  <c r="BV61" i="78" s="1"/>
  <c r="BW61" i="78" s="1"/>
  <c r="BX61" i="78" s="1"/>
  <c r="BY61" i="78" s="1"/>
  <c r="BZ61" i="78" s="1"/>
  <c r="CA61" i="78" s="1"/>
  <c r="CB61" i="78" s="1"/>
  <c r="CC61" i="78" s="1"/>
  <c r="CD61" i="78" s="1"/>
  <c r="CE61" i="78" s="1"/>
  <c r="CF61" i="78" s="1"/>
  <c r="CG61" i="78" s="1"/>
  <c r="CH61" i="78" s="1"/>
  <c r="CI61" i="78" s="1"/>
  <c r="CJ61" i="78" s="1"/>
  <c r="CK61" i="78" s="1"/>
  <c r="CL61" i="78" s="1"/>
  <c r="CM61" i="78" s="1"/>
  <c r="CN61" i="78" s="1"/>
  <c r="CO61" i="78" s="1"/>
  <c r="CP61" i="78" s="1"/>
  <c r="CQ61" i="78" s="1"/>
  <c r="CR61" i="78" s="1"/>
  <c r="CS61" i="78" s="1"/>
  <c r="CT61" i="78" s="1"/>
  <c r="CU61" i="78" s="1"/>
  <c r="CV61" i="78" s="1"/>
  <c r="CW61" i="78" s="1"/>
  <c r="CX61" i="78" s="1"/>
  <c r="CY61" i="78" s="1"/>
  <c r="CZ61" i="78" s="1"/>
  <c r="DA61" i="78" s="1"/>
  <c r="DB61" i="78" s="1"/>
  <c r="DC61" i="78" s="1"/>
  <c r="DD61" i="78" s="1"/>
  <c r="DE61" i="78" s="1"/>
  <c r="DF61" i="78" s="1"/>
  <c r="DG61" i="78" s="1"/>
  <c r="DH61" i="78" s="1"/>
  <c r="DI61" i="78" s="1"/>
  <c r="DJ61" i="78" s="1"/>
  <c r="DK61" i="78" s="1"/>
  <c r="DL61" i="78" s="1"/>
  <c r="DM61" i="78" s="1"/>
  <c r="DN61" i="78" s="1"/>
  <c r="DO61" i="78" s="1"/>
  <c r="DP61" i="78" s="1"/>
  <c r="DQ61" i="78" s="1"/>
  <c r="DR61" i="78" s="1"/>
  <c r="DS61" i="78" s="1"/>
  <c r="DT61" i="78" s="1"/>
  <c r="DU61" i="78" s="1"/>
  <c r="DV61" i="78" s="1"/>
  <c r="DW61" i="78" s="1"/>
  <c r="DX61" i="78" s="1"/>
  <c r="DY61" i="78" s="1"/>
  <c r="DZ61" i="78" s="1"/>
  <c r="EA61" i="78" s="1"/>
  <c r="EB61" i="78" s="1"/>
  <c r="EC61" i="78" s="1"/>
  <c r="ED61" i="78" s="1"/>
  <c r="EE61" i="78" s="1"/>
  <c r="EF61" i="78" s="1"/>
  <c r="EG61" i="78" s="1"/>
  <c r="EH61" i="78" s="1"/>
  <c r="EI61" i="78" s="1"/>
  <c r="EJ61" i="78" s="1"/>
  <c r="EK61" i="78" s="1"/>
  <c r="EL61" i="78" s="1"/>
  <c r="EM61" i="78" s="1"/>
  <c r="EN61" i="78" s="1"/>
  <c r="EO61" i="78" s="1"/>
  <c r="EP61" i="78" s="1"/>
  <c r="EQ61" i="78" s="1"/>
  <c r="ER61" i="78" s="1"/>
  <c r="ES61" i="78" s="1"/>
  <c r="ET61" i="78" s="1"/>
  <c r="EU61" i="78" s="1"/>
  <c r="EV61" i="78" s="1"/>
  <c r="EW61" i="78" s="1"/>
  <c r="EX61" i="78" s="1"/>
  <c r="EY61" i="78" s="1"/>
  <c r="EZ61" i="78" s="1"/>
  <c r="FA61" i="78" s="1"/>
  <c r="FB61" i="78" s="1"/>
  <c r="FC61" i="78" s="1"/>
  <c r="FD61" i="78" s="1"/>
  <c r="FE61" i="78" s="1"/>
  <c r="FF61" i="78" s="1"/>
  <c r="FG61" i="78" s="1"/>
  <c r="FH61" i="78" s="1"/>
  <c r="FI61" i="78" s="1"/>
  <c r="FJ61" i="78" s="1"/>
  <c r="FK61" i="78" s="1"/>
  <c r="FL61" i="78" s="1"/>
  <c r="FM61" i="78" s="1"/>
  <c r="FN61" i="78" s="1"/>
  <c r="FO61" i="78" s="1"/>
  <c r="FP61" i="78" s="1"/>
  <c r="FQ61" i="78" s="1"/>
  <c r="FR61" i="78" s="1"/>
  <c r="FS61" i="78" s="1"/>
  <c r="FT61" i="78" s="1"/>
  <c r="FU61" i="78" s="1"/>
  <c r="FV61" i="78" s="1"/>
  <c r="FW61" i="78" s="1"/>
  <c r="FX61" i="78" s="1"/>
  <c r="FY61" i="78" s="1"/>
  <c r="FZ61" i="78" s="1"/>
  <c r="GA61" i="78" s="1"/>
  <c r="GB61" i="78" s="1"/>
  <c r="GC61" i="78" s="1"/>
  <c r="GD61" i="78" s="1"/>
  <c r="GE61" i="78" s="1"/>
  <c r="GF61" i="78" s="1"/>
  <c r="GG61" i="78" s="1"/>
  <c r="GH61" i="78" s="1"/>
  <c r="GI61" i="78" s="1"/>
  <c r="GJ61" i="78" s="1"/>
  <c r="GK61" i="78" s="1"/>
  <c r="GL61" i="78" s="1"/>
  <c r="GM61" i="78" s="1"/>
  <c r="GN61" i="78" s="1"/>
  <c r="GO61" i="78" s="1"/>
  <c r="GP61" i="78" s="1"/>
  <c r="GQ61" i="78" s="1"/>
  <c r="GR61" i="78" s="1"/>
  <c r="GS61" i="78" s="1"/>
  <c r="GT61" i="78" s="1"/>
  <c r="GU61" i="78" s="1"/>
  <c r="GV61" i="78" s="1"/>
  <c r="GW61" i="78" s="1"/>
  <c r="GX61" i="78" s="1"/>
  <c r="GY61" i="78" s="1"/>
  <c r="GZ61" i="78" s="1"/>
  <c r="HA61" i="78" s="1"/>
  <c r="HB61" i="78" s="1"/>
  <c r="HC61" i="78" s="1"/>
  <c r="HD61" i="78" s="1"/>
  <c r="HE61" i="78" s="1"/>
  <c r="HF61" i="78" s="1"/>
  <c r="HG61" i="78" s="1"/>
  <c r="HH61" i="78" s="1"/>
  <c r="HI61" i="78" s="1"/>
  <c r="S60" i="80"/>
  <c r="T60" i="80" s="1"/>
  <c r="U60" i="80" s="1"/>
  <c r="V60" i="80" s="1"/>
  <c r="W60" i="80" s="1"/>
  <c r="X60" i="80" s="1"/>
  <c r="Y60" i="80" s="1"/>
  <c r="Z60" i="80" s="1"/>
  <c r="AA60" i="80" s="1"/>
  <c r="AB60" i="80" s="1"/>
  <c r="AC60" i="80" s="1"/>
  <c r="AD60" i="80" s="1"/>
  <c r="AE60" i="80" s="1"/>
  <c r="AF60" i="80" s="1"/>
  <c r="AG60" i="80" s="1"/>
  <c r="AH60" i="80" s="1"/>
  <c r="AI60" i="80" s="1"/>
  <c r="AJ60" i="80" s="1"/>
  <c r="AK60" i="80" s="1"/>
  <c r="AL60" i="80" s="1"/>
  <c r="AM60" i="80" s="1"/>
  <c r="AN60" i="80" s="1"/>
  <c r="AO60" i="80" s="1"/>
  <c r="AP60" i="80" s="1"/>
  <c r="AQ60" i="80" s="1"/>
  <c r="AR60" i="80" s="1"/>
  <c r="AS60" i="80" s="1"/>
  <c r="AT60" i="80" s="1"/>
  <c r="AU60" i="80" s="1"/>
  <c r="AV60" i="80" s="1"/>
  <c r="AW60" i="80" s="1"/>
  <c r="AX60" i="80" s="1"/>
  <c r="AY60" i="80" s="1"/>
  <c r="AZ60" i="80" s="1"/>
  <c r="BA60" i="80" s="1"/>
  <c r="BB60" i="80" s="1"/>
  <c r="BC60" i="80" s="1"/>
  <c r="BD60" i="80" s="1"/>
  <c r="BE60" i="80" s="1"/>
  <c r="BF60" i="80" s="1"/>
  <c r="BG60" i="80" s="1"/>
  <c r="BH60" i="80" s="1"/>
  <c r="BI60" i="80" s="1"/>
  <c r="BJ60" i="80" s="1"/>
  <c r="BK60" i="80" s="1"/>
  <c r="BL60" i="80" s="1"/>
  <c r="BM60" i="80" s="1"/>
  <c r="BN60" i="80" s="1"/>
  <c r="BO60" i="80" s="1"/>
  <c r="BP60" i="80" s="1"/>
  <c r="BQ60" i="80" s="1"/>
  <c r="BR60" i="80" s="1"/>
  <c r="BS60" i="80" s="1"/>
  <c r="BT60" i="80" s="1"/>
  <c r="BU60" i="80" s="1"/>
  <c r="BV60" i="80" s="1"/>
  <c r="BW60" i="80" s="1"/>
  <c r="BX60" i="80" s="1"/>
  <c r="BY60" i="80" s="1"/>
  <c r="BZ60" i="80" s="1"/>
  <c r="CA60" i="80" s="1"/>
  <c r="CB60" i="80" s="1"/>
  <c r="CC60" i="80" s="1"/>
  <c r="CD60" i="80" s="1"/>
  <c r="CE60" i="80" s="1"/>
  <c r="CF60" i="80" s="1"/>
  <c r="CG60" i="80" s="1"/>
  <c r="CH60" i="80" s="1"/>
  <c r="CI60" i="80" s="1"/>
  <c r="CJ60" i="80" s="1"/>
  <c r="CK60" i="80" s="1"/>
  <c r="CL60" i="80" s="1"/>
  <c r="CM60" i="80" s="1"/>
  <c r="CN60" i="80" s="1"/>
  <c r="CO60" i="80" s="1"/>
  <c r="CP60" i="80" s="1"/>
  <c r="CQ60" i="80" s="1"/>
  <c r="CR60" i="80" s="1"/>
  <c r="CS60" i="80" s="1"/>
  <c r="CT60" i="80" s="1"/>
  <c r="CU60" i="80" s="1"/>
  <c r="CV60" i="80" s="1"/>
  <c r="CW60" i="80" s="1"/>
  <c r="CX60" i="80" s="1"/>
  <c r="CY60" i="80" s="1"/>
  <c r="CZ60" i="80" s="1"/>
  <c r="DA60" i="80" s="1"/>
  <c r="DB60" i="80" s="1"/>
  <c r="DC60" i="80" s="1"/>
  <c r="DD60" i="80" s="1"/>
  <c r="DE60" i="80" s="1"/>
  <c r="DF60" i="80" s="1"/>
  <c r="DG60" i="80" s="1"/>
  <c r="DH60" i="80" s="1"/>
  <c r="DI60" i="80" s="1"/>
  <c r="DJ60" i="80" s="1"/>
  <c r="DK60" i="80" s="1"/>
  <c r="DL60" i="80" s="1"/>
  <c r="DM60" i="80" s="1"/>
  <c r="DN60" i="80" s="1"/>
  <c r="DO60" i="80" s="1"/>
  <c r="DP60" i="80" s="1"/>
  <c r="DQ60" i="80" s="1"/>
  <c r="DR60" i="80" s="1"/>
  <c r="DS60" i="80" s="1"/>
  <c r="DT60" i="80" s="1"/>
  <c r="DU60" i="80" s="1"/>
  <c r="DV60" i="80" s="1"/>
  <c r="DW60" i="80" s="1"/>
  <c r="DX60" i="80" s="1"/>
  <c r="DY60" i="80" s="1"/>
  <c r="DZ60" i="80" s="1"/>
  <c r="EA60" i="80" s="1"/>
  <c r="EB60" i="80" s="1"/>
  <c r="EC60" i="80" s="1"/>
  <c r="ED60" i="80" s="1"/>
  <c r="EE60" i="80" s="1"/>
  <c r="EF60" i="80" s="1"/>
  <c r="EG60" i="80" s="1"/>
  <c r="EH60" i="80" s="1"/>
  <c r="EI60" i="80" s="1"/>
  <c r="EJ60" i="80" s="1"/>
  <c r="EK60" i="80" s="1"/>
  <c r="EL60" i="80" s="1"/>
  <c r="EM60" i="80" s="1"/>
  <c r="EN60" i="80" s="1"/>
  <c r="EO60" i="80" s="1"/>
  <c r="EP60" i="80" s="1"/>
  <c r="EQ60" i="80" s="1"/>
  <c r="ER60" i="80" s="1"/>
  <c r="ES60" i="80" s="1"/>
  <c r="ET60" i="80" s="1"/>
  <c r="EU60" i="80" s="1"/>
  <c r="EV60" i="80" s="1"/>
  <c r="EW60" i="80" s="1"/>
  <c r="EX60" i="80" s="1"/>
  <c r="EY60" i="80" s="1"/>
  <c r="EZ60" i="80" s="1"/>
  <c r="FA60" i="80" s="1"/>
  <c r="FB60" i="80" s="1"/>
  <c r="FC60" i="80" s="1"/>
  <c r="FD60" i="80" s="1"/>
  <c r="FE60" i="80" s="1"/>
  <c r="FF60" i="80" s="1"/>
  <c r="FG60" i="80" s="1"/>
  <c r="FH60" i="80" s="1"/>
  <c r="FI60" i="80" s="1"/>
  <c r="FJ60" i="80" s="1"/>
  <c r="FK60" i="80" s="1"/>
  <c r="FL60" i="80" s="1"/>
  <c r="FM60" i="80" s="1"/>
  <c r="FN60" i="80" s="1"/>
  <c r="FO60" i="80" s="1"/>
  <c r="FP60" i="80" s="1"/>
  <c r="FQ60" i="80" s="1"/>
  <c r="FR60" i="80" s="1"/>
  <c r="FS60" i="80" s="1"/>
  <c r="FT60" i="80" s="1"/>
  <c r="FU60" i="80" s="1"/>
  <c r="FV60" i="80" s="1"/>
  <c r="FW60" i="80" s="1"/>
  <c r="FX60" i="80" s="1"/>
  <c r="FY60" i="80" s="1"/>
  <c r="FZ60" i="80" s="1"/>
  <c r="GA60" i="80" s="1"/>
  <c r="GB60" i="80" s="1"/>
  <c r="GC60" i="80" s="1"/>
  <c r="GD60" i="80" s="1"/>
  <c r="GE60" i="80" s="1"/>
  <c r="GF60" i="80" s="1"/>
  <c r="GG60" i="80" s="1"/>
  <c r="GH60" i="80" s="1"/>
  <c r="GI60" i="80" s="1"/>
  <c r="GJ60" i="80" s="1"/>
  <c r="GK60" i="80" s="1"/>
  <c r="GL60" i="80" s="1"/>
  <c r="GM60" i="80" s="1"/>
  <c r="GN60" i="80" s="1"/>
  <c r="GO60" i="80" s="1"/>
  <c r="GP60" i="80" s="1"/>
  <c r="GQ60" i="80" s="1"/>
  <c r="GR60" i="80" s="1"/>
  <c r="GS60" i="80" s="1"/>
  <c r="GT60" i="80" s="1"/>
  <c r="GU60" i="80" s="1"/>
  <c r="GV60" i="80" s="1"/>
  <c r="GW60" i="80" s="1"/>
  <c r="GX60" i="80" s="1"/>
  <c r="GY60" i="80" s="1"/>
  <c r="GZ60" i="80" s="1"/>
  <c r="HA60" i="80" s="1"/>
  <c r="HB60" i="80" s="1"/>
  <c r="HC60" i="80" s="1"/>
  <c r="HD60" i="80" s="1"/>
  <c r="HE60" i="80" s="1"/>
  <c r="HF60" i="80" s="1"/>
  <c r="HG60" i="80" s="1"/>
  <c r="HH60" i="80" s="1"/>
  <c r="HI60" i="80" s="1"/>
  <c r="S66" i="80"/>
  <c r="T66" i="80" s="1"/>
  <c r="U66" i="80" s="1"/>
  <c r="V66" i="80" s="1"/>
  <c r="W66" i="80" s="1"/>
  <c r="X66" i="80" s="1"/>
  <c r="Y66" i="80" s="1"/>
  <c r="Z66" i="80" s="1"/>
  <c r="AA66" i="80" s="1"/>
  <c r="AB66" i="80" s="1"/>
  <c r="AC66" i="80" s="1"/>
  <c r="AD66" i="80" s="1"/>
  <c r="AE66" i="80" s="1"/>
  <c r="AF66" i="80" s="1"/>
  <c r="AG66" i="80" s="1"/>
  <c r="AH66" i="80" s="1"/>
  <c r="AI66" i="80" s="1"/>
  <c r="AJ66" i="80" s="1"/>
  <c r="AK66" i="80" s="1"/>
  <c r="AL66" i="80" s="1"/>
  <c r="AM66" i="80" s="1"/>
  <c r="AN66" i="80" s="1"/>
  <c r="AO66" i="80" s="1"/>
  <c r="AP66" i="80" s="1"/>
  <c r="AQ66" i="80" s="1"/>
  <c r="AR66" i="80" s="1"/>
  <c r="AS66" i="80" s="1"/>
  <c r="AT66" i="80" s="1"/>
  <c r="AU66" i="80" s="1"/>
  <c r="AV66" i="80" s="1"/>
  <c r="AW66" i="80" s="1"/>
  <c r="AX66" i="80" s="1"/>
  <c r="AY66" i="80" s="1"/>
  <c r="AZ66" i="80" s="1"/>
  <c r="BA66" i="80" s="1"/>
  <c r="BB66" i="80" s="1"/>
  <c r="BC66" i="80" s="1"/>
  <c r="BD66" i="80" s="1"/>
  <c r="BE66" i="80" s="1"/>
  <c r="BF66" i="80" s="1"/>
  <c r="BG66" i="80" s="1"/>
  <c r="BH66" i="80" s="1"/>
  <c r="BI66" i="80" s="1"/>
  <c r="BJ66" i="80" s="1"/>
  <c r="BK66" i="80" s="1"/>
  <c r="BL66" i="80" s="1"/>
  <c r="BM66" i="80" s="1"/>
  <c r="BN66" i="80" s="1"/>
  <c r="BO66" i="80" s="1"/>
  <c r="BP66" i="80" s="1"/>
  <c r="BQ66" i="80" s="1"/>
  <c r="BR66" i="80" s="1"/>
  <c r="BS66" i="80" s="1"/>
  <c r="BT66" i="80" s="1"/>
  <c r="BU66" i="80" s="1"/>
  <c r="BV66" i="80" s="1"/>
  <c r="BW66" i="80" s="1"/>
  <c r="BX66" i="80" s="1"/>
  <c r="BY66" i="80" s="1"/>
  <c r="BZ66" i="80" s="1"/>
  <c r="CA66" i="80" s="1"/>
  <c r="CB66" i="80" s="1"/>
  <c r="CC66" i="80" s="1"/>
  <c r="CD66" i="80" s="1"/>
  <c r="CE66" i="80" s="1"/>
  <c r="CF66" i="80" s="1"/>
  <c r="CG66" i="80" s="1"/>
  <c r="CH66" i="80" s="1"/>
  <c r="CI66" i="80" s="1"/>
  <c r="CJ66" i="80" s="1"/>
  <c r="CK66" i="80" s="1"/>
  <c r="CL66" i="80" s="1"/>
  <c r="CM66" i="80" s="1"/>
  <c r="CN66" i="80" s="1"/>
  <c r="CO66" i="80" s="1"/>
  <c r="CP66" i="80" s="1"/>
  <c r="CQ66" i="80" s="1"/>
  <c r="CR66" i="80" s="1"/>
  <c r="CS66" i="80" s="1"/>
  <c r="CT66" i="80" s="1"/>
  <c r="CU66" i="80" s="1"/>
  <c r="CV66" i="80" s="1"/>
  <c r="CW66" i="80" s="1"/>
  <c r="CX66" i="80" s="1"/>
  <c r="CY66" i="80" s="1"/>
  <c r="CZ66" i="80" s="1"/>
  <c r="DA66" i="80" s="1"/>
  <c r="DB66" i="80" s="1"/>
  <c r="DC66" i="80" s="1"/>
  <c r="DD66" i="80" s="1"/>
  <c r="DE66" i="80" s="1"/>
  <c r="DF66" i="80" s="1"/>
  <c r="DG66" i="80" s="1"/>
  <c r="DH66" i="80" s="1"/>
  <c r="DI66" i="80" s="1"/>
  <c r="DJ66" i="80" s="1"/>
  <c r="DK66" i="80" s="1"/>
  <c r="DL66" i="80" s="1"/>
  <c r="DM66" i="80" s="1"/>
  <c r="DN66" i="80" s="1"/>
  <c r="DO66" i="80" s="1"/>
  <c r="DP66" i="80" s="1"/>
  <c r="DQ66" i="80" s="1"/>
  <c r="DR66" i="80" s="1"/>
  <c r="DS66" i="80" s="1"/>
  <c r="DT66" i="80" s="1"/>
  <c r="DU66" i="80" s="1"/>
  <c r="DV66" i="80" s="1"/>
  <c r="DW66" i="80" s="1"/>
  <c r="DX66" i="80" s="1"/>
  <c r="DY66" i="80" s="1"/>
  <c r="DZ66" i="80" s="1"/>
  <c r="EA66" i="80" s="1"/>
  <c r="EB66" i="80" s="1"/>
  <c r="EC66" i="80" s="1"/>
  <c r="ED66" i="80" s="1"/>
  <c r="EE66" i="80" s="1"/>
  <c r="EF66" i="80" s="1"/>
  <c r="EG66" i="80" s="1"/>
  <c r="EH66" i="80" s="1"/>
  <c r="EI66" i="80" s="1"/>
  <c r="EJ66" i="80" s="1"/>
  <c r="EK66" i="80" s="1"/>
  <c r="EL66" i="80" s="1"/>
  <c r="EM66" i="80" s="1"/>
  <c r="EN66" i="80" s="1"/>
  <c r="EO66" i="80" s="1"/>
  <c r="EP66" i="80" s="1"/>
  <c r="EQ66" i="80" s="1"/>
  <c r="ER66" i="80" s="1"/>
  <c r="ES66" i="80" s="1"/>
  <c r="ET66" i="80" s="1"/>
  <c r="EU66" i="80" s="1"/>
  <c r="EV66" i="80" s="1"/>
  <c r="EW66" i="80" s="1"/>
  <c r="EX66" i="80" s="1"/>
  <c r="EY66" i="80" s="1"/>
  <c r="EZ66" i="80" s="1"/>
  <c r="FA66" i="80" s="1"/>
  <c r="FB66" i="80" s="1"/>
  <c r="FC66" i="80" s="1"/>
  <c r="FD66" i="80" s="1"/>
  <c r="FE66" i="80" s="1"/>
  <c r="FF66" i="80" s="1"/>
  <c r="FG66" i="80" s="1"/>
  <c r="FH66" i="80" s="1"/>
  <c r="FI66" i="80" s="1"/>
  <c r="FJ66" i="80" s="1"/>
  <c r="FK66" i="80" s="1"/>
  <c r="FL66" i="80" s="1"/>
  <c r="FM66" i="80" s="1"/>
  <c r="FN66" i="80" s="1"/>
  <c r="FO66" i="80" s="1"/>
  <c r="FP66" i="80" s="1"/>
  <c r="FQ66" i="80" s="1"/>
  <c r="FR66" i="80" s="1"/>
  <c r="FS66" i="80" s="1"/>
  <c r="FT66" i="80" s="1"/>
  <c r="FU66" i="80" s="1"/>
  <c r="FV66" i="80" s="1"/>
  <c r="FW66" i="80" s="1"/>
  <c r="FX66" i="80" s="1"/>
  <c r="FY66" i="80" s="1"/>
  <c r="FZ66" i="80" s="1"/>
  <c r="GA66" i="80" s="1"/>
  <c r="GB66" i="80" s="1"/>
  <c r="GC66" i="80" s="1"/>
  <c r="GD66" i="80" s="1"/>
  <c r="GE66" i="80" s="1"/>
  <c r="GF66" i="80" s="1"/>
  <c r="GG66" i="80" s="1"/>
  <c r="GH66" i="80" s="1"/>
  <c r="GI66" i="80" s="1"/>
  <c r="GJ66" i="80" s="1"/>
  <c r="GK66" i="80" s="1"/>
  <c r="GL66" i="80" s="1"/>
  <c r="GM66" i="80" s="1"/>
  <c r="GN66" i="80" s="1"/>
  <c r="GO66" i="80" s="1"/>
  <c r="GP66" i="80" s="1"/>
  <c r="GQ66" i="80" s="1"/>
  <c r="GR66" i="80" s="1"/>
  <c r="GS66" i="80" s="1"/>
  <c r="GT66" i="80" s="1"/>
  <c r="GU66" i="80" s="1"/>
  <c r="GV66" i="80" s="1"/>
  <c r="GW66" i="80" s="1"/>
  <c r="GX66" i="80" s="1"/>
  <c r="GY66" i="80" s="1"/>
  <c r="GZ66" i="80" s="1"/>
  <c r="HA66" i="80" s="1"/>
  <c r="HB66" i="80" s="1"/>
  <c r="HC66" i="80" s="1"/>
  <c r="HD66" i="80" s="1"/>
  <c r="HE66" i="80" s="1"/>
  <c r="HF66" i="80" s="1"/>
  <c r="HG66" i="80" s="1"/>
  <c r="HH66" i="80" s="1"/>
  <c r="HI66" i="80" s="1"/>
  <c r="S65" i="78"/>
  <c r="T65" i="78" s="1"/>
  <c r="U65" i="78" s="1"/>
  <c r="V65" i="78" s="1"/>
  <c r="W65" i="78" s="1"/>
  <c r="X65" i="78" s="1"/>
  <c r="Y65" i="78" s="1"/>
  <c r="Z65" i="78" s="1"/>
  <c r="AA65" i="78" s="1"/>
  <c r="AB65" i="78" s="1"/>
  <c r="AC65" i="78" s="1"/>
  <c r="AD65" i="78" s="1"/>
  <c r="AE65" i="78" s="1"/>
  <c r="AF65" i="78" s="1"/>
  <c r="AG65" i="78" s="1"/>
  <c r="AH65" i="78" s="1"/>
  <c r="AI65" i="78" s="1"/>
  <c r="AJ65" i="78" s="1"/>
  <c r="AK65" i="78" s="1"/>
  <c r="AL65" i="78" s="1"/>
  <c r="AM65" i="78" s="1"/>
  <c r="AN65" i="78" s="1"/>
  <c r="AO65" i="78" s="1"/>
  <c r="AP65" i="78" s="1"/>
  <c r="AQ65" i="78" s="1"/>
  <c r="AR65" i="78" s="1"/>
  <c r="AS65" i="78" s="1"/>
  <c r="AT65" i="78" s="1"/>
  <c r="AU65" i="78" s="1"/>
  <c r="AV65" i="78" s="1"/>
  <c r="AW65" i="78" s="1"/>
  <c r="AX65" i="78" s="1"/>
  <c r="AY65" i="78" s="1"/>
  <c r="AZ65" i="78" s="1"/>
  <c r="BA65" i="78" s="1"/>
  <c r="BB65" i="78" s="1"/>
  <c r="BC65" i="78" s="1"/>
  <c r="BD65" i="78" s="1"/>
  <c r="BE65" i="78" s="1"/>
  <c r="BF65" i="78" s="1"/>
  <c r="BG65" i="78" s="1"/>
  <c r="BH65" i="78" s="1"/>
  <c r="BI65" i="78" s="1"/>
  <c r="BJ65" i="78" s="1"/>
  <c r="BK65" i="78" s="1"/>
  <c r="BL65" i="78" s="1"/>
  <c r="BM65" i="78" s="1"/>
  <c r="BN65" i="78" s="1"/>
  <c r="BO65" i="78" s="1"/>
  <c r="BP65" i="78" s="1"/>
  <c r="BQ65" i="78" s="1"/>
  <c r="BR65" i="78" s="1"/>
  <c r="BS65" i="78" s="1"/>
  <c r="BT65" i="78" s="1"/>
  <c r="BU65" i="78" s="1"/>
  <c r="BV65" i="78" s="1"/>
  <c r="BW65" i="78" s="1"/>
  <c r="BX65" i="78" s="1"/>
  <c r="BY65" i="78" s="1"/>
  <c r="BZ65" i="78" s="1"/>
  <c r="CA65" i="78" s="1"/>
  <c r="CB65" i="78" s="1"/>
  <c r="CC65" i="78" s="1"/>
  <c r="CD65" i="78" s="1"/>
  <c r="CE65" i="78" s="1"/>
  <c r="CF65" i="78" s="1"/>
  <c r="CG65" i="78" s="1"/>
  <c r="CH65" i="78" s="1"/>
  <c r="CI65" i="78" s="1"/>
  <c r="CJ65" i="78" s="1"/>
  <c r="CK65" i="78" s="1"/>
  <c r="CL65" i="78" s="1"/>
  <c r="CM65" i="78" s="1"/>
  <c r="CN65" i="78" s="1"/>
  <c r="CO65" i="78" s="1"/>
  <c r="CP65" i="78" s="1"/>
  <c r="CQ65" i="78" s="1"/>
  <c r="CR65" i="78" s="1"/>
  <c r="CS65" i="78" s="1"/>
  <c r="CT65" i="78" s="1"/>
  <c r="CU65" i="78" s="1"/>
  <c r="CV65" i="78" s="1"/>
  <c r="CW65" i="78" s="1"/>
  <c r="CX65" i="78" s="1"/>
  <c r="CY65" i="78" s="1"/>
  <c r="CZ65" i="78" s="1"/>
  <c r="DA65" i="78" s="1"/>
  <c r="DB65" i="78" s="1"/>
  <c r="DC65" i="78" s="1"/>
  <c r="DD65" i="78" s="1"/>
  <c r="DE65" i="78" s="1"/>
  <c r="DF65" i="78" s="1"/>
  <c r="DG65" i="78" s="1"/>
  <c r="DH65" i="78" s="1"/>
  <c r="DI65" i="78" s="1"/>
  <c r="DJ65" i="78" s="1"/>
  <c r="DK65" i="78" s="1"/>
  <c r="DL65" i="78" s="1"/>
  <c r="DM65" i="78" s="1"/>
  <c r="DN65" i="78" s="1"/>
  <c r="DO65" i="78" s="1"/>
  <c r="DP65" i="78" s="1"/>
  <c r="DQ65" i="78" s="1"/>
  <c r="DR65" i="78" s="1"/>
  <c r="DS65" i="78" s="1"/>
  <c r="DT65" i="78" s="1"/>
  <c r="DU65" i="78" s="1"/>
  <c r="DV65" i="78" s="1"/>
  <c r="DW65" i="78" s="1"/>
  <c r="DX65" i="78" s="1"/>
  <c r="DY65" i="78" s="1"/>
  <c r="DZ65" i="78" s="1"/>
  <c r="EA65" i="78" s="1"/>
  <c r="EB65" i="78" s="1"/>
  <c r="EC65" i="78" s="1"/>
  <c r="ED65" i="78" s="1"/>
  <c r="EE65" i="78" s="1"/>
  <c r="EF65" i="78" s="1"/>
  <c r="EG65" i="78" s="1"/>
  <c r="EH65" i="78" s="1"/>
  <c r="EI65" i="78" s="1"/>
  <c r="EJ65" i="78" s="1"/>
  <c r="EK65" i="78" s="1"/>
  <c r="EL65" i="78" s="1"/>
  <c r="EM65" i="78" s="1"/>
  <c r="EN65" i="78" s="1"/>
  <c r="EO65" i="78" s="1"/>
  <c r="EP65" i="78" s="1"/>
  <c r="EQ65" i="78" s="1"/>
  <c r="ER65" i="78" s="1"/>
  <c r="ES65" i="78" s="1"/>
  <c r="ET65" i="78" s="1"/>
  <c r="EU65" i="78" s="1"/>
  <c r="EV65" i="78" s="1"/>
  <c r="EW65" i="78" s="1"/>
  <c r="EX65" i="78" s="1"/>
  <c r="EY65" i="78" s="1"/>
  <c r="EZ65" i="78" s="1"/>
  <c r="FA65" i="78" s="1"/>
  <c r="FB65" i="78" s="1"/>
  <c r="FC65" i="78" s="1"/>
  <c r="FD65" i="78" s="1"/>
  <c r="FE65" i="78" s="1"/>
  <c r="FF65" i="78" s="1"/>
  <c r="FG65" i="78" s="1"/>
  <c r="FH65" i="78" s="1"/>
  <c r="FI65" i="78" s="1"/>
  <c r="FJ65" i="78" s="1"/>
  <c r="FK65" i="78" s="1"/>
  <c r="FL65" i="78" s="1"/>
  <c r="FM65" i="78" s="1"/>
  <c r="FN65" i="78" s="1"/>
  <c r="FO65" i="78" s="1"/>
  <c r="FP65" i="78" s="1"/>
  <c r="FQ65" i="78" s="1"/>
  <c r="FR65" i="78" s="1"/>
  <c r="FS65" i="78" s="1"/>
  <c r="FT65" i="78" s="1"/>
  <c r="FU65" i="78" s="1"/>
  <c r="FV65" i="78" s="1"/>
  <c r="FW65" i="78" s="1"/>
  <c r="FX65" i="78" s="1"/>
  <c r="FY65" i="78" s="1"/>
  <c r="FZ65" i="78" s="1"/>
  <c r="GA65" i="78" s="1"/>
  <c r="GB65" i="78" s="1"/>
  <c r="GC65" i="78" s="1"/>
  <c r="GD65" i="78" s="1"/>
  <c r="GE65" i="78" s="1"/>
  <c r="GF65" i="78" s="1"/>
  <c r="GG65" i="78" s="1"/>
  <c r="GH65" i="78" s="1"/>
  <c r="GI65" i="78" s="1"/>
  <c r="GJ65" i="78" s="1"/>
  <c r="GK65" i="78" s="1"/>
  <c r="GL65" i="78" s="1"/>
  <c r="GM65" i="78" s="1"/>
  <c r="GN65" i="78" s="1"/>
  <c r="GO65" i="78" s="1"/>
  <c r="GP65" i="78" s="1"/>
  <c r="GQ65" i="78" s="1"/>
  <c r="GR65" i="78" s="1"/>
  <c r="GS65" i="78" s="1"/>
  <c r="GT65" i="78" s="1"/>
  <c r="GU65" i="78" s="1"/>
  <c r="GV65" i="78" s="1"/>
  <c r="GW65" i="78" s="1"/>
  <c r="GX65" i="78" s="1"/>
  <c r="GY65" i="78" s="1"/>
  <c r="GZ65" i="78" s="1"/>
  <c r="HA65" i="78" s="1"/>
  <c r="HB65" i="78" s="1"/>
  <c r="HC65" i="78" s="1"/>
  <c r="HD65" i="78" s="1"/>
  <c r="HE65" i="78" s="1"/>
  <c r="HF65" i="78" s="1"/>
  <c r="HG65" i="78" s="1"/>
  <c r="HH65" i="78" s="1"/>
  <c r="HI65" i="78" s="1"/>
  <c r="S67" i="80"/>
  <c r="T67" i="80" s="1"/>
  <c r="U67" i="80" s="1"/>
  <c r="V67" i="80" s="1"/>
  <c r="W67" i="80" s="1"/>
  <c r="X67" i="80" s="1"/>
  <c r="Y67" i="80" s="1"/>
  <c r="Z67" i="80" s="1"/>
  <c r="AA67" i="80" s="1"/>
  <c r="AB67" i="80" s="1"/>
  <c r="AC67" i="80" s="1"/>
  <c r="AD67" i="80" s="1"/>
  <c r="AE67" i="80" s="1"/>
  <c r="AF67" i="80" s="1"/>
  <c r="AG67" i="80" s="1"/>
  <c r="AH67" i="80" s="1"/>
  <c r="AI67" i="80" s="1"/>
  <c r="AJ67" i="80" s="1"/>
  <c r="AK67" i="80" s="1"/>
  <c r="AL67" i="80" s="1"/>
  <c r="AM67" i="80" s="1"/>
  <c r="AN67" i="80" s="1"/>
  <c r="AO67" i="80" s="1"/>
  <c r="AP67" i="80" s="1"/>
  <c r="AQ67" i="80" s="1"/>
  <c r="AR67" i="80" s="1"/>
  <c r="AS67" i="80" s="1"/>
  <c r="AT67" i="80" s="1"/>
  <c r="AU67" i="80" s="1"/>
  <c r="AV67" i="80" s="1"/>
  <c r="AW67" i="80" s="1"/>
  <c r="AX67" i="80" s="1"/>
  <c r="AY67" i="80" s="1"/>
  <c r="AZ67" i="80" s="1"/>
  <c r="BA67" i="80" s="1"/>
  <c r="BB67" i="80" s="1"/>
  <c r="BC67" i="80" s="1"/>
  <c r="BD67" i="80" s="1"/>
  <c r="BE67" i="80" s="1"/>
  <c r="BF67" i="80" s="1"/>
  <c r="BG67" i="80" s="1"/>
  <c r="BH67" i="80" s="1"/>
  <c r="BI67" i="80" s="1"/>
  <c r="BJ67" i="80" s="1"/>
  <c r="BK67" i="80" s="1"/>
  <c r="BL67" i="80" s="1"/>
  <c r="BM67" i="80" s="1"/>
  <c r="BN67" i="80" s="1"/>
  <c r="BO67" i="80" s="1"/>
  <c r="BP67" i="80" s="1"/>
  <c r="BQ67" i="80" s="1"/>
  <c r="BR67" i="80" s="1"/>
  <c r="BS67" i="80" s="1"/>
  <c r="BT67" i="80" s="1"/>
  <c r="BU67" i="80" s="1"/>
  <c r="BV67" i="80" s="1"/>
  <c r="BW67" i="80" s="1"/>
  <c r="BX67" i="80" s="1"/>
  <c r="BY67" i="80" s="1"/>
  <c r="BZ67" i="80" s="1"/>
  <c r="CA67" i="80" s="1"/>
  <c r="CB67" i="80" s="1"/>
  <c r="CC67" i="80" s="1"/>
  <c r="CD67" i="80" s="1"/>
  <c r="CE67" i="80" s="1"/>
  <c r="CF67" i="80" s="1"/>
  <c r="CG67" i="80" s="1"/>
  <c r="CH67" i="80" s="1"/>
  <c r="CI67" i="80" s="1"/>
  <c r="CJ67" i="80" s="1"/>
  <c r="CK67" i="80" s="1"/>
  <c r="CL67" i="80" s="1"/>
  <c r="CM67" i="80" s="1"/>
  <c r="CN67" i="80" s="1"/>
  <c r="CO67" i="80" s="1"/>
  <c r="CP67" i="80" s="1"/>
  <c r="CQ67" i="80" s="1"/>
  <c r="CR67" i="80" s="1"/>
  <c r="CS67" i="80" s="1"/>
  <c r="CT67" i="80" s="1"/>
  <c r="CU67" i="80" s="1"/>
  <c r="CV67" i="80" s="1"/>
  <c r="CW67" i="80" s="1"/>
  <c r="CX67" i="80" s="1"/>
  <c r="CY67" i="80" s="1"/>
  <c r="CZ67" i="80" s="1"/>
  <c r="DA67" i="80" s="1"/>
  <c r="DB67" i="80" s="1"/>
  <c r="DC67" i="80" s="1"/>
  <c r="DD67" i="80" s="1"/>
  <c r="DE67" i="80" s="1"/>
  <c r="DF67" i="80" s="1"/>
  <c r="DG67" i="80" s="1"/>
  <c r="DH67" i="80" s="1"/>
  <c r="DI67" i="80" s="1"/>
  <c r="DJ67" i="80" s="1"/>
  <c r="DK67" i="80" s="1"/>
  <c r="DL67" i="80" s="1"/>
  <c r="DM67" i="80" s="1"/>
  <c r="DN67" i="80" s="1"/>
  <c r="DO67" i="80" s="1"/>
  <c r="DP67" i="80" s="1"/>
  <c r="DQ67" i="80" s="1"/>
  <c r="DR67" i="80" s="1"/>
  <c r="DS67" i="80" s="1"/>
  <c r="DT67" i="80" s="1"/>
  <c r="DU67" i="80" s="1"/>
  <c r="DV67" i="80" s="1"/>
  <c r="DW67" i="80" s="1"/>
  <c r="DX67" i="80" s="1"/>
  <c r="DY67" i="80" s="1"/>
  <c r="DZ67" i="80" s="1"/>
  <c r="EA67" i="80" s="1"/>
  <c r="EB67" i="80" s="1"/>
  <c r="EC67" i="80" s="1"/>
  <c r="ED67" i="80" s="1"/>
  <c r="EE67" i="80" s="1"/>
  <c r="EF67" i="80" s="1"/>
  <c r="EG67" i="80" s="1"/>
  <c r="EH67" i="80" s="1"/>
  <c r="EI67" i="80" s="1"/>
  <c r="EJ67" i="80" s="1"/>
  <c r="EK67" i="80" s="1"/>
  <c r="EL67" i="80" s="1"/>
  <c r="EM67" i="80" s="1"/>
  <c r="EN67" i="80" s="1"/>
  <c r="EO67" i="80" s="1"/>
  <c r="EP67" i="80" s="1"/>
  <c r="EQ67" i="80" s="1"/>
  <c r="ER67" i="80" s="1"/>
  <c r="ES67" i="80" s="1"/>
  <c r="ET67" i="80" s="1"/>
  <c r="EU67" i="80" s="1"/>
  <c r="EV67" i="80" s="1"/>
  <c r="EW67" i="80" s="1"/>
  <c r="EX67" i="80" s="1"/>
  <c r="EY67" i="80" s="1"/>
  <c r="EZ67" i="80" s="1"/>
  <c r="FA67" i="80" s="1"/>
  <c r="FB67" i="80" s="1"/>
  <c r="FC67" i="80" s="1"/>
  <c r="FD67" i="80" s="1"/>
  <c r="FE67" i="80" s="1"/>
  <c r="FF67" i="80" s="1"/>
  <c r="FG67" i="80" s="1"/>
  <c r="FH67" i="80" s="1"/>
  <c r="FI67" i="80" s="1"/>
  <c r="FJ67" i="80" s="1"/>
  <c r="FK67" i="80" s="1"/>
  <c r="FL67" i="80" s="1"/>
  <c r="FM67" i="80" s="1"/>
  <c r="FN67" i="80" s="1"/>
  <c r="FO67" i="80" s="1"/>
  <c r="FP67" i="80" s="1"/>
  <c r="FQ67" i="80" s="1"/>
  <c r="FR67" i="80" s="1"/>
  <c r="FS67" i="80" s="1"/>
  <c r="FT67" i="80" s="1"/>
  <c r="FU67" i="80" s="1"/>
  <c r="FV67" i="80" s="1"/>
  <c r="FW67" i="80" s="1"/>
  <c r="FX67" i="80" s="1"/>
  <c r="FY67" i="80" s="1"/>
  <c r="FZ67" i="80" s="1"/>
  <c r="GA67" i="80" s="1"/>
  <c r="GB67" i="80" s="1"/>
  <c r="GC67" i="80" s="1"/>
  <c r="GD67" i="80" s="1"/>
  <c r="GE67" i="80" s="1"/>
  <c r="GF67" i="80" s="1"/>
  <c r="GG67" i="80" s="1"/>
  <c r="GH67" i="80" s="1"/>
  <c r="GI67" i="80" s="1"/>
  <c r="GJ67" i="80" s="1"/>
  <c r="GK67" i="80" s="1"/>
  <c r="GL67" i="80" s="1"/>
  <c r="GM67" i="80" s="1"/>
  <c r="GN67" i="80" s="1"/>
  <c r="GO67" i="80" s="1"/>
  <c r="GP67" i="80" s="1"/>
  <c r="GQ67" i="80" s="1"/>
  <c r="GR67" i="80" s="1"/>
  <c r="GS67" i="80" s="1"/>
  <c r="GT67" i="80" s="1"/>
  <c r="GU67" i="80" s="1"/>
  <c r="GV67" i="80" s="1"/>
  <c r="GW67" i="80" s="1"/>
  <c r="GX67" i="80" s="1"/>
  <c r="GY67" i="80" s="1"/>
  <c r="GZ67" i="80" s="1"/>
  <c r="HA67" i="80" s="1"/>
  <c r="HB67" i="80" s="1"/>
  <c r="HC67" i="80" s="1"/>
  <c r="HD67" i="80" s="1"/>
  <c r="HE67" i="80" s="1"/>
  <c r="HF67" i="80" s="1"/>
  <c r="HG67" i="80" s="1"/>
  <c r="HH67" i="80" s="1"/>
  <c r="HI67" i="80" s="1"/>
  <c r="S58" i="81"/>
  <c r="T58" i="81" s="1"/>
  <c r="U58" i="81" s="1"/>
  <c r="V58" i="81" s="1"/>
  <c r="W58" i="81" s="1"/>
  <c r="X58" i="81" s="1"/>
  <c r="Y58" i="81" s="1"/>
  <c r="Z58" i="81" s="1"/>
  <c r="AA58" i="81" s="1"/>
  <c r="AB58" i="81" s="1"/>
  <c r="AC58" i="81" s="1"/>
  <c r="AD58" i="81" s="1"/>
  <c r="AE58" i="81" s="1"/>
  <c r="AF58" i="81" s="1"/>
  <c r="AG58" i="81" s="1"/>
  <c r="AH58" i="81" s="1"/>
  <c r="AI58" i="81" s="1"/>
  <c r="AJ58" i="81" s="1"/>
  <c r="AK58" i="81" s="1"/>
  <c r="AL58" i="81" s="1"/>
  <c r="AM58" i="81" s="1"/>
  <c r="AN58" i="81" s="1"/>
  <c r="AO58" i="81" s="1"/>
  <c r="AP58" i="81" s="1"/>
  <c r="AQ58" i="81" s="1"/>
  <c r="AR58" i="81" s="1"/>
  <c r="AS58" i="81" s="1"/>
  <c r="AT58" i="81" s="1"/>
  <c r="AU58" i="81" s="1"/>
  <c r="AV58" i="81" s="1"/>
  <c r="AW58" i="81" s="1"/>
  <c r="AX58" i="81" s="1"/>
  <c r="AY58" i="81" s="1"/>
  <c r="AZ58" i="81" s="1"/>
  <c r="BA58" i="81" s="1"/>
  <c r="BB58" i="81" s="1"/>
  <c r="BC58" i="81" s="1"/>
  <c r="BD58" i="81" s="1"/>
  <c r="BE58" i="81" s="1"/>
  <c r="BF58" i="81" s="1"/>
  <c r="BG58" i="81" s="1"/>
  <c r="BH58" i="81" s="1"/>
  <c r="BI58" i="81" s="1"/>
  <c r="BJ58" i="81" s="1"/>
  <c r="BK58" i="81" s="1"/>
  <c r="BL58" i="81" s="1"/>
  <c r="BM58" i="81" s="1"/>
  <c r="BN58" i="81" s="1"/>
  <c r="BO58" i="81" s="1"/>
  <c r="BP58" i="81" s="1"/>
  <c r="BQ58" i="81" s="1"/>
  <c r="BR58" i="81" s="1"/>
  <c r="BS58" i="81" s="1"/>
  <c r="BT58" i="81" s="1"/>
  <c r="BU58" i="81" s="1"/>
  <c r="BV58" i="81" s="1"/>
  <c r="BW58" i="81" s="1"/>
  <c r="BX58" i="81" s="1"/>
  <c r="BY58" i="81" s="1"/>
  <c r="BZ58" i="81" s="1"/>
  <c r="CA58" i="81" s="1"/>
  <c r="CB58" i="81" s="1"/>
  <c r="CC58" i="81" s="1"/>
  <c r="CD58" i="81" s="1"/>
  <c r="CE58" i="81" s="1"/>
  <c r="CF58" i="81" s="1"/>
  <c r="CG58" i="81" s="1"/>
  <c r="CH58" i="81" s="1"/>
  <c r="CI58" i="81" s="1"/>
  <c r="CJ58" i="81" s="1"/>
  <c r="CK58" i="81" s="1"/>
  <c r="CL58" i="81" s="1"/>
  <c r="CM58" i="81" s="1"/>
  <c r="CN58" i="81" s="1"/>
  <c r="CO58" i="81" s="1"/>
  <c r="CP58" i="81" s="1"/>
  <c r="CQ58" i="81" s="1"/>
  <c r="CR58" i="81" s="1"/>
  <c r="CS58" i="81" s="1"/>
  <c r="CT58" i="81" s="1"/>
  <c r="CU58" i="81" s="1"/>
  <c r="CV58" i="81" s="1"/>
  <c r="CW58" i="81" s="1"/>
  <c r="CX58" i="81" s="1"/>
  <c r="CY58" i="81" s="1"/>
  <c r="CZ58" i="81" s="1"/>
  <c r="DA58" i="81" s="1"/>
  <c r="DB58" i="81" s="1"/>
  <c r="DC58" i="81" s="1"/>
  <c r="DD58" i="81" s="1"/>
  <c r="DE58" i="81" s="1"/>
  <c r="DF58" i="81" s="1"/>
  <c r="DG58" i="81" s="1"/>
  <c r="DH58" i="81" s="1"/>
  <c r="DI58" i="81" s="1"/>
  <c r="DJ58" i="81" s="1"/>
  <c r="DK58" i="81" s="1"/>
  <c r="DL58" i="81" s="1"/>
  <c r="DM58" i="81" s="1"/>
  <c r="DN58" i="81" s="1"/>
  <c r="DO58" i="81" s="1"/>
  <c r="DP58" i="81" s="1"/>
  <c r="DQ58" i="81" s="1"/>
  <c r="DR58" i="81" s="1"/>
  <c r="DS58" i="81" s="1"/>
  <c r="DT58" i="81" s="1"/>
  <c r="DU58" i="81" s="1"/>
  <c r="DV58" i="81" s="1"/>
  <c r="DW58" i="81" s="1"/>
  <c r="DX58" i="81" s="1"/>
  <c r="DY58" i="81" s="1"/>
  <c r="DZ58" i="81" s="1"/>
  <c r="EA58" i="81" s="1"/>
  <c r="EB58" i="81" s="1"/>
  <c r="EC58" i="81" s="1"/>
  <c r="ED58" i="81" s="1"/>
  <c r="EE58" i="81" s="1"/>
  <c r="EF58" i="81" s="1"/>
  <c r="EG58" i="81" s="1"/>
  <c r="EH58" i="81" s="1"/>
  <c r="EI58" i="81" s="1"/>
  <c r="EJ58" i="81" s="1"/>
  <c r="EK58" i="81" s="1"/>
  <c r="EL58" i="81" s="1"/>
  <c r="EM58" i="81" s="1"/>
  <c r="EN58" i="81" s="1"/>
  <c r="EO58" i="81" s="1"/>
  <c r="EP58" i="81" s="1"/>
  <c r="EQ58" i="81" s="1"/>
  <c r="ER58" i="81" s="1"/>
  <c r="ES58" i="81" s="1"/>
  <c r="ET58" i="81" s="1"/>
  <c r="EU58" i="81" s="1"/>
  <c r="EV58" i="81" s="1"/>
  <c r="EW58" i="81" s="1"/>
  <c r="EX58" i="81" s="1"/>
  <c r="EY58" i="81" s="1"/>
  <c r="EZ58" i="81" s="1"/>
  <c r="FA58" i="81" s="1"/>
  <c r="FB58" i="81" s="1"/>
  <c r="FC58" i="81" s="1"/>
  <c r="FD58" i="81" s="1"/>
  <c r="FE58" i="81" s="1"/>
  <c r="FF58" i="81" s="1"/>
  <c r="FG58" i="81" s="1"/>
  <c r="FH58" i="81" s="1"/>
  <c r="FI58" i="81" s="1"/>
  <c r="FJ58" i="81" s="1"/>
  <c r="FK58" i="81" s="1"/>
  <c r="FL58" i="81" s="1"/>
  <c r="FM58" i="81" s="1"/>
  <c r="FN58" i="81" s="1"/>
  <c r="FO58" i="81" s="1"/>
  <c r="FP58" i="81" s="1"/>
  <c r="FQ58" i="81" s="1"/>
  <c r="FR58" i="81" s="1"/>
  <c r="FS58" i="81" s="1"/>
  <c r="FT58" i="81" s="1"/>
  <c r="FU58" i="81" s="1"/>
  <c r="FV58" i="81" s="1"/>
  <c r="FW58" i="81" s="1"/>
  <c r="FX58" i="81" s="1"/>
  <c r="FY58" i="81" s="1"/>
  <c r="FZ58" i="81" s="1"/>
  <c r="GA58" i="81" s="1"/>
  <c r="GB58" i="81" s="1"/>
  <c r="GC58" i="81" s="1"/>
  <c r="GD58" i="81" s="1"/>
  <c r="GE58" i="81" s="1"/>
  <c r="GF58" i="81" s="1"/>
  <c r="GG58" i="81" s="1"/>
  <c r="GH58" i="81" s="1"/>
  <c r="GI58" i="81" s="1"/>
  <c r="GJ58" i="81" s="1"/>
  <c r="GK58" i="81" s="1"/>
  <c r="GL58" i="81" s="1"/>
  <c r="GM58" i="81" s="1"/>
  <c r="GN58" i="81" s="1"/>
  <c r="GO58" i="81" s="1"/>
  <c r="GP58" i="81" s="1"/>
  <c r="GQ58" i="81" s="1"/>
  <c r="GR58" i="81" s="1"/>
  <c r="GS58" i="81" s="1"/>
  <c r="GT58" i="81" s="1"/>
  <c r="GU58" i="81" s="1"/>
  <c r="GV58" i="81" s="1"/>
  <c r="GW58" i="81" s="1"/>
  <c r="GX58" i="81" s="1"/>
  <c r="GY58" i="81" s="1"/>
  <c r="GZ58" i="81" s="1"/>
  <c r="HA58" i="81" s="1"/>
  <c r="HB58" i="81" s="1"/>
  <c r="HC58" i="81" s="1"/>
  <c r="HD58" i="81" s="1"/>
  <c r="HE58" i="81" s="1"/>
  <c r="HF58" i="81" s="1"/>
  <c r="HG58" i="81" s="1"/>
  <c r="HH58" i="81" s="1"/>
  <c r="HI58" i="81" s="1"/>
  <c r="S67" i="81"/>
  <c r="T67" i="81" s="1"/>
  <c r="U67" i="81" s="1"/>
  <c r="V67" i="81" s="1"/>
  <c r="W67" i="81" s="1"/>
  <c r="X67" i="81" s="1"/>
  <c r="Y67" i="81" s="1"/>
  <c r="Z67" i="81" s="1"/>
  <c r="AA67" i="81" s="1"/>
  <c r="AB67" i="81" s="1"/>
  <c r="AC67" i="81" s="1"/>
  <c r="AD67" i="81" s="1"/>
  <c r="AE67" i="81" s="1"/>
  <c r="AF67" i="81" s="1"/>
  <c r="AG67" i="81" s="1"/>
  <c r="AH67" i="81" s="1"/>
  <c r="AI67" i="81" s="1"/>
  <c r="AJ67" i="81" s="1"/>
  <c r="AK67" i="81" s="1"/>
  <c r="AL67" i="81" s="1"/>
  <c r="AM67" i="81" s="1"/>
  <c r="AN67" i="81" s="1"/>
  <c r="AO67" i="81" s="1"/>
  <c r="AP67" i="81" s="1"/>
  <c r="AQ67" i="81" s="1"/>
  <c r="AR67" i="81" s="1"/>
  <c r="AS67" i="81" s="1"/>
  <c r="AT67" i="81" s="1"/>
  <c r="AU67" i="81" s="1"/>
  <c r="AV67" i="81" s="1"/>
  <c r="AW67" i="81" s="1"/>
  <c r="AX67" i="81" s="1"/>
  <c r="AY67" i="81" s="1"/>
  <c r="AZ67" i="81" s="1"/>
  <c r="BA67" i="81" s="1"/>
  <c r="BB67" i="81" s="1"/>
  <c r="BC67" i="81" s="1"/>
  <c r="BD67" i="81" s="1"/>
  <c r="BE67" i="81" s="1"/>
  <c r="BF67" i="81" s="1"/>
  <c r="BG67" i="81" s="1"/>
  <c r="BH67" i="81" s="1"/>
  <c r="BI67" i="81" s="1"/>
  <c r="BJ67" i="81" s="1"/>
  <c r="BK67" i="81" s="1"/>
  <c r="BL67" i="81" s="1"/>
  <c r="BM67" i="81" s="1"/>
  <c r="BN67" i="81" s="1"/>
  <c r="BO67" i="81" s="1"/>
  <c r="BP67" i="81" s="1"/>
  <c r="BQ67" i="81" s="1"/>
  <c r="BR67" i="81" s="1"/>
  <c r="BS67" i="81" s="1"/>
  <c r="BT67" i="81" s="1"/>
  <c r="BU67" i="81" s="1"/>
  <c r="BV67" i="81" s="1"/>
  <c r="BW67" i="81" s="1"/>
  <c r="BX67" i="81" s="1"/>
  <c r="BY67" i="81" s="1"/>
  <c r="BZ67" i="81" s="1"/>
  <c r="CA67" i="81" s="1"/>
  <c r="CB67" i="81" s="1"/>
  <c r="CC67" i="81" s="1"/>
  <c r="CD67" i="81" s="1"/>
  <c r="CE67" i="81" s="1"/>
  <c r="CF67" i="81" s="1"/>
  <c r="CG67" i="81" s="1"/>
  <c r="CH67" i="81" s="1"/>
  <c r="CI67" i="81" s="1"/>
  <c r="CJ67" i="81" s="1"/>
  <c r="CK67" i="81" s="1"/>
  <c r="CL67" i="81" s="1"/>
  <c r="CM67" i="81" s="1"/>
  <c r="CN67" i="81" s="1"/>
  <c r="CO67" i="81" s="1"/>
  <c r="CP67" i="81" s="1"/>
  <c r="CQ67" i="81" s="1"/>
  <c r="CR67" i="81" s="1"/>
  <c r="CS67" i="81" s="1"/>
  <c r="CT67" i="81" s="1"/>
  <c r="CU67" i="81" s="1"/>
  <c r="CV67" i="81" s="1"/>
  <c r="CW67" i="81" s="1"/>
  <c r="CX67" i="81" s="1"/>
  <c r="CY67" i="81" s="1"/>
  <c r="CZ67" i="81" s="1"/>
  <c r="DA67" i="81" s="1"/>
  <c r="DB67" i="81" s="1"/>
  <c r="DC67" i="81" s="1"/>
  <c r="DD67" i="81" s="1"/>
  <c r="DE67" i="81" s="1"/>
  <c r="DF67" i="81" s="1"/>
  <c r="DG67" i="81" s="1"/>
  <c r="DH67" i="81" s="1"/>
  <c r="DI67" i="81" s="1"/>
  <c r="DJ67" i="81" s="1"/>
  <c r="DK67" i="81" s="1"/>
  <c r="DL67" i="81" s="1"/>
  <c r="DM67" i="81" s="1"/>
  <c r="DN67" i="81" s="1"/>
  <c r="DO67" i="81" s="1"/>
  <c r="DP67" i="81" s="1"/>
  <c r="DQ67" i="81" s="1"/>
  <c r="DR67" i="81" s="1"/>
  <c r="DS67" i="81" s="1"/>
  <c r="DT67" i="81" s="1"/>
  <c r="DU67" i="81" s="1"/>
  <c r="DV67" i="81" s="1"/>
  <c r="DW67" i="81" s="1"/>
  <c r="DX67" i="81" s="1"/>
  <c r="DY67" i="81" s="1"/>
  <c r="DZ67" i="81" s="1"/>
  <c r="EA67" i="81" s="1"/>
  <c r="EB67" i="81" s="1"/>
  <c r="EC67" i="81" s="1"/>
  <c r="ED67" i="81" s="1"/>
  <c r="EE67" i="81" s="1"/>
  <c r="EF67" i="81" s="1"/>
  <c r="EG67" i="81" s="1"/>
  <c r="EH67" i="81" s="1"/>
  <c r="EI67" i="81" s="1"/>
  <c r="EJ67" i="81" s="1"/>
  <c r="EK67" i="81" s="1"/>
  <c r="EL67" i="81" s="1"/>
  <c r="EM67" i="81" s="1"/>
  <c r="EN67" i="81" s="1"/>
  <c r="EO67" i="81" s="1"/>
  <c r="EP67" i="81" s="1"/>
  <c r="EQ67" i="81" s="1"/>
  <c r="ER67" i="81" s="1"/>
  <c r="ES67" i="81" s="1"/>
  <c r="ET67" i="81" s="1"/>
  <c r="EU67" i="81" s="1"/>
  <c r="EV67" i="81" s="1"/>
  <c r="EW67" i="81" s="1"/>
  <c r="EX67" i="81" s="1"/>
  <c r="EY67" i="81" s="1"/>
  <c r="EZ67" i="81" s="1"/>
  <c r="FA67" i="81" s="1"/>
  <c r="FB67" i="81" s="1"/>
  <c r="FC67" i="81" s="1"/>
  <c r="FD67" i="81" s="1"/>
  <c r="FE67" i="81" s="1"/>
  <c r="FF67" i="81" s="1"/>
  <c r="FG67" i="81" s="1"/>
  <c r="FH67" i="81" s="1"/>
  <c r="FI67" i="81" s="1"/>
  <c r="FJ67" i="81" s="1"/>
  <c r="FK67" i="81" s="1"/>
  <c r="FL67" i="81" s="1"/>
  <c r="FM67" i="81" s="1"/>
  <c r="FN67" i="81" s="1"/>
  <c r="FO67" i="81" s="1"/>
  <c r="FP67" i="81" s="1"/>
  <c r="FQ67" i="81" s="1"/>
  <c r="FR67" i="81" s="1"/>
  <c r="FS67" i="81" s="1"/>
  <c r="FT67" i="81" s="1"/>
  <c r="FU67" i="81" s="1"/>
  <c r="FV67" i="81" s="1"/>
  <c r="FW67" i="81" s="1"/>
  <c r="FX67" i="81" s="1"/>
  <c r="FY67" i="81" s="1"/>
  <c r="FZ67" i="81" s="1"/>
  <c r="GA67" i="81" s="1"/>
  <c r="GB67" i="81" s="1"/>
  <c r="GC67" i="81" s="1"/>
  <c r="GD67" i="81" s="1"/>
  <c r="GE67" i="81" s="1"/>
  <c r="GF67" i="81" s="1"/>
  <c r="GG67" i="81" s="1"/>
  <c r="GH67" i="81" s="1"/>
  <c r="GI67" i="81" s="1"/>
  <c r="GJ67" i="81" s="1"/>
  <c r="GK67" i="81" s="1"/>
  <c r="GL67" i="81" s="1"/>
  <c r="GM67" i="81" s="1"/>
  <c r="GN67" i="81" s="1"/>
  <c r="GO67" i="81" s="1"/>
  <c r="GP67" i="81" s="1"/>
  <c r="GQ67" i="81" s="1"/>
  <c r="GR67" i="81" s="1"/>
  <c r="GS67" i="81" s="1"/>
  <c r="GT67" i="81" s="1"/>
  <c r="GU67" i="81" s="1"/>
  <c r="GV67" i="81" s="1"/>
  <c r="GW67" i="81" s="1"/>
  <c r="GX67" i="81" s="1"/>
  <c r="GY67" i="81" s="1"/>
  <c r="GZ67" i="81" s="1"/>
  <c r="HA67" i="81" s="1"/>
  <c r="HB67" i="81" s="1"/>
  <c r="HC67" i="81" s="1"/>
  <c r="HD67" i="81" s="1"/>
  <c r="HE67" i="81" s="1"/>
  <c r="HF67" i="81" s="1"/>
  <c r="HG67" i="81" s="1"/>
  <c r="HH67" i="81" s="1"/>
  <c r="HI67" i="81" s="1"/>
  <c r="S61" i="81"/>
  <c r="T61" i="81" s="1"/>
  <c r="U61" i="81" s="1"/>
  <c r="V61" i="81" s="1"/>
  <c r="W61" i="81" s="1"/>
  <c r="X61" i="81" s="1"/>
  <c r="Y61" i="81" s="1"/>
  <c r="Z61" i="81" s="1"/>
  <c r="AA61" i="81" s="1"/>
  <c r="AB61" i="81" s="1"/>
  <c r="AC61" i="81" s="1"/>
  <c r="AD61" i="81" s="1"/>
  <c r="AE61" i="81" s="1"/>
  <c r="AF61" i="81" s="1"/>
  <c r="AG61" i="81" s="1"/>
  <c r="AH61" i="81" s="1"/>
  <c r="AI61" i="81" s="1"/>
  <c r="AJ61" i="81" s="1"/>
  <c r="AK61" i="81" s="1"/>
  <c r="AL61" i="81" s="1"/>
  <c r="AM61" i="81" s="1"/>
  <c r="AN61" i="81" s="1"/>
  <c r="AO61" i="81" s="1"/>
  <c r="AP61" i="81" s="1"/>
  <c r="AQ61" i="81" s="1"/>
  <c r="AR61" i="81" s="1"/>
  <c r="AS61" i="81" s="1"/>
  <c r="AT61" i="81" s="1"/>
  <c r="AU61" i="81" s="1"/>
  <c r="AV61" i="81" s="1"/>
  <c r="AW61" i="81" s="1"/>
  <c r="AX61" i="81" s="1"/>
  <c r="AY61" i="81" s="1"/>
  <c r="AZ61" i="81" s="1"/>
  <c r="BA61" i="81" s="1"/>
  <c r="BB61" i="81" s="1"/>
  <c r="BC61" i="81" s="1"/>
  <c r="BD61" i="81" s="1"/>
  <c r="BE61" i="81" s="1"/>
  <c r="BF61" i="81" s="1"/>
  <c r="BG61" i="81" s="1"/>
  <c r="BH61" i="81" s="1"/>
  <c r="BI61" i="81" s="1"/>
  <c r="BJ61" i="81" s="1"/>
  <c r="BK61" i="81" s="1"/>
  <c r="BL61" i="81" s="1"/>
  <c r="BM61" i="81" s="1"/>
  <c r="BN61" i="81" s="1"/>
  <c r="BO61" i="81" s="1"/>
  <c r="BP61" i="81" s="1"/>
  <c r="BQ61" i="81" s="1"/>
  <c r="BR61" i="81" s="1"/>
  <c r="BS61" i="81" s="1"/>
  <c r="BT61" i="81" s="1"/>
  <c r="BU61" i="81" s="1"/>
  <c r="BV61" i="81" s="1"/>
  <c r="BW61" i="81" s="1"/>
  <c r="BX61" i="81" s="1"/>
  <c r="BY61" i="81" s="1"/>
  <c r="BZ61" i="81" s="1"/>
  <c r="CA61" i="81" s="1"/>
  <c r="CB61" i="81" s="1"/>
  <c r="CC61" i="81" s="1"/>
  <c r="CD61" i="81" s="1"/>
  <c r="CE61" i="81" s="1"/>
  <c r="CF61" i="81" s="1"/>
  <c r="CG61" i="81" s="1"/>
  <c r="CH61" i="81" s="1"/>
  <c r="CI61" i="81" s="1"/>
  <c r="CJ61" i="81" s="1"/>
  <c r="CK61" i="81" s="1"/>
  <c r="CL61" i="81" s="1"/>
  <c r="CM61" i="81" s="1"/>
  <c r="CN61" i="81" s="1"/>
  <c r="CO61" i="81" s="1"/>
  <c r="CP61" i="81" s="1"/>
  <c r="CQ61" i="81" s="1"/>
  <c r="CR61" i="81" s="1"/>
  <c r="CS61" i="81" s="1"/>
  <c r="CT61" i="81" s="1"/>
  <c r="CU61" i="81" s="1"/>
  <c r="CV61" i="81" s="1"/>
  <c r="CW61" i="81" s="1"/>
  <c r="CX61" i="81" s="1"/>
  <c r="CY61" i="81" s="1"/>
  <c r="CZ61" i="81" s="1"/>
  <c r="DA61" i="81" s="1"/>
  <c r="DB61" i="81" s="1"/>
  <c r="DC61" i="81" s="1"/>
  <c r="DD61" i="81" s="1"/>
  <c r="DE61" i="81" s="1"/>
  <c r="DF61" i="81" s="1"/>
  <c r="DG61" i="81" s="1"/>
  <c r="DH61" i="81" s="1"/>
  <c r="DI61" i="81" s="1"/>
  <c r="DJ61" i="81" s="1"/>
  <c r="DK61" i="81" s="1"/>
  <c r="DL61" i="81" s="1"/>
  <c r="DM61" i="81" s="1"/>
  <c r="DN61" i="81" s="1"/>
  <c r="DO61" i="81" s="1"/>
  <c r="DP61" i="81" s="1"/>
  <c r="DQ61" i="81" s="1"/>
  <c r="DR61" i="81" s="1"/>
  <c r="DS61" i="81" s="1"/>
  <c r="DT61" i="81" s="1"/>
  <c r="DU61" i="81" s="1"/>
  <c r="DV61" i="81" s="1"/>
  <c r="DW61" i="81" s="1"/>
  <c r="DX61" i="81" s="1"/>
  <c r="DY61" i="81" s="1"/>
  <c r="DZ61" i="81" s="1"/>
  <c r="EA61" i="81" s="1"/>
  <c r="EB61" i="81" s="1"/>
  <c r="EC61" i="81" s="1"/>
  <c r="ED61" i="81" s="1"/>
  <c r="EE61" i="81" s="1"/>
  <c r="EF61" i="81" s="1"/>
  <c r="EG61" i="81" s="1"/>
  <c r="EH61" i="81" s="1"/>
  <c r="EI61" i="81" s="1"/>
  <c r="EJ61" i="81" s="1"/>
  <c r="EK61" i="81" s="1"/>
  <c r="EL61" i="81" s="1"/>
  <c r="EM61" i="81" s="1"/>
  <c r="EN61" i="81" s="1"/>
  <c r="EO61" i="81" s="1"/>
  <c r="EP61" i="81" s="1"/>
  <c r="EQ61" i="81" s="1"/>
  <c r="ER61" i="81" s="1"/>
  <c r="ES61" i="81" s="1"/>
  <c r="ET61" i="81" s="1"/>
  <c r="EU61" i="81" s="1"/>
  <c r="EV61" i="81" s="1"/>
  <c r="EW61" i="81" s="1"/>
  <c r="EX61" i="81" s="1"/>
  <c r="EY61" i="81" s="1"/>
  <c r="EZ61" i="81" s="1"/>
  <c r="FA61" i="81" s="1"/>
  <c r="FB61" i="81" s="1"/>
  <c r="FC61" i="81" s="1"/>
  <c r="FD61" i="81" s="1"/>
  <c r="FE61" i="81" s="1"/>
  <c r="FF61" i="81" s="1"/>
  <c r="FG61" i="81" s="1"/>
  <c r="FH61" i="81" s="1"/>
  <c r="FI61" i="81" s="1"/>
  <c r="FJ61" i="81" s="1"/>
  <c r="FK61" i="81" s="1"/>
  <c r="FL61" i="81" s="1"/>
  <c r="FM61" i="81" s="1"/>
  <c r="FN61" i="81" s="1"/>
  <c r="FO61" i="81" s="1"/>
  <c r="FP61" i="81" s="1"/>
  <c r="FQ61" i="81" s="1"/>
  <c r="FR61" i="81" s="1"/>
  <c r="FS61" i="81" s="1"/>
  <c r="FT61" i="81" s="1"/>
  <c r="FU61" i="81" s="1"/>
  <c r="FV61" i="81" s="1"/>
  <c r="FW61" i="81" s="1"/>
  <c r="FX61" i="81" s="1"/>
  <c r="FY61" i="81" s="1"/>
  <c r="FZ61" i="81" s="1"/>
  <c r="GA61" i="81" s="1"/>
  <c r="GB61" i="81" s="1"/>
  <c r="GC61" i="81" s="1"/>
  <c r="GD61" i="81" s="1"/>
  <c r="GE61" i="81" s="1"/>
  <c r="GF61" i="81" s="1"/>
  <c r="GG61" i="81" s="1"/>
  <c r="GH61" i="81" s="1"/>
  <c r="GI61" i="81" s="1"/>
  <c r="GJ61" i="81" s="1"/>
  <c r="GK61" i="81" s="1"/>
  <c r="GL61" i="81" s="1"/>
  <c r="GM61" i="81" s="1"/>
  <c r="GN61" i="81" s="1"/>
  <c r="GO61" i="81" s="1"/>
  <c r="GP61" i="81" s="1"/>
  <c r="GQ61" i="81" s="1"/>
  <c r="GR61" i="81" s="1"/>
  <c r="GS61" i="81" s="1"/>
  <c r="GT61" i="81" s="1"/>
  <c r="GU61" i="81" s="1"/>
  <c r="GV61" i="81" s="1"/>
  <c r="GW61" i="81" s="1"/>
  <c r="GX61" i="81" s="1"/>
  <c r="GY61" i="81" s="1"/>
  <c r="GZ61" i="81" s="1"/>
  <c r="HA61" i="81" s="1"/>
  <c r="HB61" i="81" s="1"/>
  <c r="HC61" i="81" s="1"/>
  <c r="HD61" i="81" s="1"/>
  <c r="HE61" i="81" s="1"/>
  <c r="HF61" i="81" s="1"/>
  <c r="HG61" i="81" s="1"/>
  <c r="HH61" i="81" s="1"/>
  <c r="HI61" i="81" s="1"/>
  <c r="S67" i="78"/>
  <c r="T67" i="78" s="1"/>
  <c r="U67" i="78" s="1"/>
  <c r="V67" i="78" s="1"/>
  <c r="W67" i="78" s="1"/>
  <c r="X67" i="78" s="1"/>
  <c r="Y67" i="78" s="1"/>
  <c r="Z67" i="78" s="1"/>
  <c r="AA67" i="78" s="1"/>
  <c r="AB67" i="78" s="1"/>
  <c r="AC67" i="78" s="1"/>
  <c r="AD67" i="78" s="1"/>
  <c r="AE67" i="78" s="1"/>
  <c r="AF67" i="78" s="1"/>
  <c r="AG67" i="78" s="1"/>
  <c r="AH67" i="78" s="1"/>
  <c r="AI67" i="78" s="1"/>
  <c r="AJ67" i="78" s="1"/>
  <c r="AK67" i="78" s="1"/>
  <c r="AL67" i="78" s="1"/>
  <c r="AM67" i="78" s="1"/>
  <c r="AN67" i="78" s="1"/>
  <c r="AO67" i="78" s="1"/>
  <c r="AP67" i="78" s="1"/>
  <c r="AQ67" i="78" s="1"/>
  <c r="AR67" i="78" s="1"/>
  <c r="AS67" i="78" s="1"/>
  <c r="AT67" i="78" s="1"/>
  <c r="AU67" i="78" s="1"/>
  <c r="AV67" i="78" s="1"/>
  <c r="AW67" i="78" s="1"/>
  <c r="AX67" i="78" s="1"/>
  <c r="AY67" i="78" s="1"/>
  <c r="AZ67" i="78" s="1"/>
  <c r="BA67" i="78" s="1"/>
  <c r="BB67" i="78" s="1"/>
  <c r="BC67" i="78" s="1"/>
  <c r="BD67" i="78" s="1"/>
  <c r="BE67" i="78" s="1"/>
  <c r="BF67" i="78" s="1"/>
  <c r="BG67" i="78" s="1"/>
  <c r="BH67" i="78" s="1"/>
  <c r="BI67" i="78" s="1"/>
  <c r="BJ67" i="78" s="1"/>
  <c r="BK67" i="78" s="1"/>
  <c r="BL67" i="78" s="1"/>
  <c r="BM67" i="78" s="1"/>
  <c r="BN67" i="78" s="1"/>
  <c r="BO67" i="78" s="1"/>
  <c r="BP67" i="78" s="1"/>
  <c r="BQ67" i="78" s="1"/>
  <c r="BR67" i="78" s="1"/>
  <c r="BS67" i="78" s="1"/>
  <c r="BT67" i="78" s="1"/>
  <c r="BU67" i="78" s="1"/>
  <c r="BV67" i="78" s="1"/>
  <c r="BW67" i="78" s="1"/>
  <c r="BX67" i="78" s="1"/>
  <c r="BY67" i="78" s="1"/>
  <c r="BZ67" i="78" s="1"/>
  <c r="CA67" i="78" s="1"/>
  <c r="CB67" i="78" s="1"/>
  <c r="CC67" i="78" s="1"/>
  <c r="CD67" i="78" s="1"/>
  <c r="CE67" i="78" s="1"/>
  <c r="CF67" i="78" s="1"/>
  <c r="CG67" i="78" s="1"/>
  <c r="CH67" i="78" s="1"/>
  <c r="CI67" i="78" s="1"/>
  <c r="CJ67" i="78" s="1"/>
  <c r="CK67" i="78" s="1"/>
  <c r="CL67" i="78" s="1"/>
  <c r="CM67" i="78" s="1"/>
  <c r="CN67" i="78" s="1"/>
  <c r="CO67" i="78" s="1"/>
  <c r="CP67" i="78" s="1"/>
  <c r="CQ67" i="78" s="1"/>
  <c r="CR67" i="78" s="1"/>
  <c r="CS67" i="78" s="1"/>
  <c r="CT67" i="78" s="1"/>
  <c r="CU67" i="78" s="1"/>
  <c r="CV67" i="78" s="1"/>
  <c r="CW67" i="78" s="1"/>
  <c r="CX67" i="78" s="1"/>
  <c r="CY67" i="78" s="1"/>
  <c r="CZ67" i="78" s="1"/>
  <c r="DA67" i="78" s="1"/>
  <c r="DB67" i="78" s="1"/>
  <c r="DC67" i="78" s="1"/>
  <c r="DD67" i="78" s="1"/>
  <c r="DE67" i="78" s="1"/>
  <c r="DF67" i="78" s="1"/>
  <c r="DG67" i="78" s="1"/>
  <c r="DH67" i="78" s="1"/>
  <c r="DI67" i="78" s="1"/>
  <c r="DJ67" i="78" s="1"/>
  <c r="DK67" i="78" s="1"/>
  <c r="DL67" i="78" s="1"/>
  <c r="DM67" i="78" s="1"/>
  <c r="DN67" i="78" s="1"/>
  <c r="DO67" i="78" s="1"/>
  <c r="DP67" i="78" s="1"/>
  <c r="DQ67" i="78" s="1"/>
  <c r="DR67" i="78" s="1"/>
  <c r="DS67" i="78" s="1"/>
  <c r="DT67" i="78" s="1"/>
  <c r="DU67" i="78" s="1"/>
  <c r="DV67" i="78" s="1"/>
  <c r="DW67" i="78" s="1"/>
  <c r="DX67" i="78" s="1"/>
  <c r="DY67" i="78" s="1"/>
  <c r="DZ67" i="78" s="1"/>
  <c r="EA67" i="78" s="1"/>
  <c r="EB67" i="78" s="1"/>
  <c r="EC67" i="78" s="1"/>
  <c r="ED67" i="78" s="1"/>
  <c r="EE67" i="78" s="1"/>
  <c r="EF67" i="78" s="1"/>
  <c r="EG67" i="78" s="1"/>
  <c r="EH67" i="78" s="1"/>
  <c r="EI67" i="78" s="1"/>
  <c r="EJ67" i="78" s="1"/>
  <c r="EK67" i="78" s="1"/>
  <c r="EL67" i="78" s="1"/>
  <c r="EM67" i="78" s="1"/>
  <c r="EN67" i="78" s="1"/>
  <c r="EO67" i="78" s="1"/>
  <c r="EP67" i="78" s="1"/>
  <c r="EQ67" i="78" s="1"/>
  <c r="ER67" i="78" s="1"/>
  <c r="ES67" i="78" s="1"/>
  <c r="ET67" i="78" s="1"/>
  <c r="EU67" i="78" s="1"/>
  <c r="EV67" i="78" s="1"/>
  <c r="EW67" i="78" s="1"/>
  <c r="EX67" i="78" s="1"/>
  <c r="EY67" i="78" s="1"/>
  <c r="EZ67" i="78" s="1"/>
  <c r="FA67" i="78" s="1"/>
  <c r="FB67" i="78" s="1"/>
  <c r="FC67" i="78" s="1"/>
  <c r="FD67" i="78" s="1"/>
  <c r="FE67" i="78" s="1"/>
  <c r="FF67" i="78" s="1"/>
  <c r="FG67" i="78" s="1"/>
  <c r="FH67" i="78" s="1"/>
  <c r="FI67" i="78" s="1"/>
  <c r="FJ67" i="78" s="1"/>
  <c r="FK67" i="78" s="1"/>
  <c r="FL67" i="78" s="1"/>
  <c r="FM67" i="78" s="1"/>
  <c r="FN67" i="78" s="1"/>
  <c r="FO67" i="78" s="1"/>
  <c r="FP67" i="78" s="1"/>
  <c r="FQ67" i="78" s="1"/>
  <c r="FR67" i="78" s="1"/>
  <c r="FS67" i="78" s="1"/>
  <c r="FT67" i="78" s="1"/>
  <c r="FU67" i="78" s="1"/>
  <c r="FV67" i="78" s="1"/>
  <c r="FW67" i="78" s="1"/>
  <c r="FX67" i="78" s="1"/>
  <c r="FY67" i="78" s="1"/>
  <c r="FZ67" i="78" s="1"/>
  <c r="GA67" i="78" s="1"/>
  <c r="GB67" i="78" s="1"/>
  <c r="GC67" i="78" s="1"/>
  <c r="GD67" i="78" s="1"/>
  <c r="GE67" i="78" s="1"/>
  <c r="GF67" i="78" s="1"/>
  <c r="GG67" i="78" s="1"/>
  <c r="GH67" i="78" s="1"/>
  <c r="GI67" i="78" s="1"/>
  <c r="GJ67" i="78" s="1"/>
  <c r="GK67" i="78" s="1"/>
  <c r="GL67" i="78" s="1"/>
  <c r="GM67" i="78" s="1"/>
  <c r="GN67" i="78" s="1"/>
  <c r="GO67" i="78" s="1"/>
  <c r="GP67" i="78" s="1"/>
  <c r="GQ67" i="78" s="1"/>
  <c r="GR67" i="78" s="1"/>
  <c r="GS67" i="78" s="1"/>
  <c r="GT67" i="78" s="1"/>
  <c r="GU67" i="78" s="1"/>
  <c r="GV67" i="78" s="1"/>
  <c r="GW67" i="78" s="1"/>
  <c r="GX67" i="78" s="1"/>
  <c r="GY67" i="78" s="1"/>
  <c r="GZ67" i="78" s="1"/>
  <c r="HA67" i="78" s="1"/>
  <c r="HB67" i="78" s="1"/>
  <c r="HC67" i="78" s="1"/>
  <c r="HD67" i="78" s="1"/>
  <c r="HE67" i="78" s="1"/>
  <c r="HF67" i="78" s="1"/>
  <c r="HG67" i="78" s="1"/>
  <c r="HH67" i="78" s="1"/>
  <c r="HI67" i="78" s="1"/>
  <c r="S56" i="78"/>
  <c r="T56" i="78" s="1"/>
  <c r="U56" i="78" s="1"/>
  <c r="V56" i="78" s="1"/>
  <c r="W56" i="78" s="1"/>
  <c r="X56" i="78" s="1"/>
  <c r="Y56" i="78" s="1"/>
  <c r="Z56" i="78" s="1"/>
  <c r="AA56" i="78" s="1"/>
  <c r="AB56" i="78" s="1"/>
  <c r="AC56" i="78" s="1"/>
  <c r="AD56" i="78" s="1"/>
  <c r="AE56" i="78" s="1"/>
  <c r="AF56" i="78" s="1"/>
  <c r="AG56" i="78" s="1"/>
  <c r="AH56" i="78" s="1"/>
  <c r="AI56" i="78" s="1"/>
  <c r="AJ56" i="78" s="1"/>
  <c r="AK56" i="78" s="1"/>
  <c r="AL56" i="78" s="1"/>
  <c r="AM56" i="78" s="1"/>
  <c r="AN56" i="78" s="1"/>
  <c r="AO56" i="78" s="1"/>
  <c r="AP56" i="78" s="1"/>
  <c r="AQ56" i="78" s="1"/>
  <c r="AR56" i="78" s="1"/>
  <c r="AS56" i="78" s="1"/>
  <c r="AT56" i="78" s="1"/>
  <c r="AU56" i="78" s="1"/>
  <c r="AV56" i="78" s="1"/>
  <c r="AW56" i="78" s="1"/>
  <c r="AX56" i="78" s="1"/>
  <c r="AY56" i="78" s="1"/>
  <c r="AZ56" i="78" s="1"/>
  <c r="BA56" i="78" s="1"/>
  <c r="BB56" i="78" s="1"/>
  <c r="BC56" i="78" s="1"/>
  <c r="BD56" i="78" s="1"/>
  <c r="BE56" i="78" s="1"/>
  <c r="BF56" i="78" s="1"/>
  <c r="BG56" i="78" s="1"/>
  <c r="BH56" i="78" s="1"/>
  <c r="BI56" i="78" s="1"/>
  <c r="BJ56" i="78" s="1"/>
  <c r="BK56" i="78" s="1"/>
  <c r="BL56" i="78" s="1"/>
  <c r="BM56" i="78" s="1"/>
  <c r="BN56" i="78" s="1"/>
  <c r="BO56" i="78" s="1"/>
  <c r="BP56" i="78" s="1"/>
  <c r="BQ56" i="78" s="1"/>
  <c r="BR56" i="78" s="1"/>
  <c r="BS56" i="78" s="1"/>
  <c r="BT56" i="78" s="1"/>
  <c r="BU56" i="78" s="1"/>
  <c r="BV56" i="78" s="1"/>
  <c r="BW56" i="78" s="1"/>
  <c r="BX56" i="78" s="1"/>
  <c r="BY56" i="78" s="1"/>
  <c r="BZ56" i="78" s="1"/>
  <c r="CA56" i="78" s="1"/>
  <c r="CB56" i="78" s="1"/>
  <c r="CC56" i="78" s="1"/>
  <c r="CD56" i="78" s="1"/>
  <c r="CE56" i="78" s="1"/>
  <c r="CF56" i="78" s="1"/>
  <c r="CG56" i="78" s="1"/>
  <c r="CH56" i="78" s="1"/>
  <c r="CI56" i="78" s="1"/>
  <c r="CJ56" i="78" s="1"/>
  <c r="CK56" i="78" s="1"/>
  <c r="CL56" i="78" s="1"/>
  <c r="CM56" i="78" s="1"/>
  <c r="CN56" i="78" s="1"/>
  <c r="CO56" i="78" s="1"/>
  <c r="CP56" i="78" s="1"/>
  <c r="CQ56" i="78" s="1"/>
  <c r="CR56" i="78" s="1"/>
  <c r="CS56" i="78" s="1"/>
  <c r="CT56" i="78" s="1"/>
  <c r="CU56" i="78" s="1"/>
  <c r="CV56" i="78" s="1"/>
  <c r="CW56" i="78" s="1"/>
  <c r="CX56" i="78" s="1"/>
  <c r="CY56" i="78" s="1"/>
  <c r="CZ56" i="78" s="1"/>
  <c r="DA56" i="78" s="1"/>
  <c r="DB56" i="78" s="1"/>
  <c r="DC56" i="78" s="1"/>
  <c r="DD56" i="78" s="1"/>
  <c r="DE56" i="78" s="1"/>
  <c r="DF56" i="78" s="1"/>
  <c r="DG56" i="78" s="1"/>
  <c r="DH56" i="78" s="1"/>
  <c r="DI56" i="78" s="1"/>
  <c r="DJ56" i="78" s="1"/>
  <c r="DK56" i="78" s="1"/>
  <c r="DL56" i="78" s="1"/>
  <c r="DM56" i="78" s="1"/>
  <c r="DN56" i="78" s="1"/>
  <c r="DO56" i="78" s="1"/>
  <c r="DP56" i="78" s="1"/>
  <c r="DQ56" i="78" s="1"/>
  <c r="DR56" i="78" s="1"/>
  <c r="DS56" i="78" s="1"/>
  <c r="DT56" i="78" s="1"/>
  <c r="DU56" i="78" s="1"/>
  <c r="DV56" i="78" s="1"/>
  <c r="DW56" i="78" s="1"/>
  <c r="DX56" i="78" s="1"/>
  <c r="DY56" i="78" s="1"/>
  <c r="DZ56" i="78" s="1"/>
  <c r="EA56" i="78" s="1"/>
  <c r="EB56" i="78" s="1"/>
  <c r="EC56" i="78" s="1"/>
  <c r="ED56" i="78" s="1"/>
  <c r="EE56" i="78" s="1"/>
  <c r="EF56" i="78" s="1"/>
  <c r="EG56" i="78" s="1"/>
  <c r="EH56" i="78" s="1"/>
  <c r="EI56" i="78" s="1"/>
  <c r="EJ56" i="78" s="1"/>
  <c r="EK56" i="78" s="1"/>
  <c r="EL56" i="78" s="1"/>
  <c r="EM56" i="78" s="1"/>
  <c r="EN56" i="78" s="1"/>
  <c r="EO56" i="78" s="1"/>
  <c r="EP56" i="78" s="1"/>
  <c r="EQ56" i="78" s="1"/>
  <c r="ER56" i="78" s="1"/>
  <c r="ES56" i="78" s="1"/>
  <c r="ET56" i="78" s="1"/>
  <c r="EU56" i="78" s="1"/>
  <c r="EV56" i="78" s="1"/>
  <c r="EW56" i="78" s="1"/>
  <c r="EX56" i="78" s="1"/>
  <c r="EY56" i="78" s="1"/>
  <c r="EZ56" i="78" s="1"/>
  <c r="FA56" i="78" s="1"/>
  <c r="FB56" i="78" s="1"/>
  <c r="FC56" i="78" s="1"/>
  <c r="FD56" i="78" s="1"/>
  <c r="FE56" i="78" s="1"/>
  <c r="FF56" i="78" s="1"/>
  <c r="FG56" i="78" s="1"/>
  <c r="FH56" i="78" s="1"/>
  <c r="FI56" i="78" s="1"/>
  <c r="FJ56" i="78" s="1"/>
  <c r="FK56" i="78" s="1"/>
  <c r="FL56" i="78" s="1"/>
  <c r="FM56" i="78" s="1"/>
  <c r="FN56" i="78" s="1"/>
  <c r="FO56" i="78" s="1"/>
  <c r="FP56" i="78" s="1"/>
  <c r="FQ56" i="78" s="1"/>
  <c r="FR56" i="78" s="1"/>
  <c r="FS56" i="78" s="1"/>
  <c r="FT56" i="78" s="1"/>
  <c r="FU56" i="78" s="1"/>
  <c r="FV56" i="78" s="1"/>
  <c r="FW56" i="78" s="1"/>
  <c r="FX56" i="78" s="1"/>
  <c r="FY56" i="78" s="1"/>
  <c r="FZ56" i="78" s="1"/>
  <c r="GA56" i="78" s="1"/>
  <c r="GB56" i="78" s="1"/>
  <c r="GC56" i="78" s="1"/>
  <c r="GD56" i="78" s="1"/>
  <c r="GE56" i="78" s="1"/>
  <c r="GF56" i="78" s="1"/>
  <c r="GG56" i="78" s="1"/>
  <c r="GH56" i="78" s="1"/>
  <c r="GI56" i="78" s="1"/>
  <c r="GJ56" i="78" s="1"/>
  <c r="GK56" i="78" s="1"/>
  <c r="GL56" i="78" s="1"/>
  <c r="GM56" i="78" s="1"/>
  <c r="GN56" i="78" s="1"/>
  <c r="GO56" i="78" s="1"/>
  <c r="GP56" i="78" s="1"/>
  <c r="GQ56" i="78" s="1"/>
  <c r="GR56" i="78" s="1"/>
  <c r="GS56" i="78" s="1"/>
  <c r="GT56" i="78" s="1"/>
  <c r="GU56" i="78" s="1"/>
  <c r="GV56" i="78" s="1"/>
  <c r="GW56" i="78" s="1"/>
  <c r="GX56" i="78" s="1"/>
  <c r="GY56" i="78" s="1"/>
  <c r="GZ56" i="78" s="1"/>
  <c r="HA56" i="78" s="1"/>
  <c r="HB56" i="78" s="1"/>
  <c r="HC56" i="78" s="1"/>
  <c r="HD56" i="78" s="1"/>
  <c r="HE56" i="78" s="1"/>
  <c r="HF56" i="78" s="1"/>
  <c r="HG56" i="78" s="1"/>
  <c r="HH56" i="78" s="1"/>
  <c r="HI56" i="78" s="1"/>
  <c r="S65" i="80"/>
  <c r="T65" i="80" s="1"/>
  <c r="U65" i="80" s="1"/>
  <c r="V65" i="80" s="1"/>
  <c r="W65" i="80" s="1"/>
  <c r="X65" i="80" s="1"/>
  <c r="Y65" i="80" s="1"/>
  <c r="Z65" i="80" s="1"/>
  <c r="AA65" i="80" s="1"/>
  <c r="AB65" i="80" s="1"/>
  <c r="AC65" i="80" s="1"/>
  <c r="AD65" i="80" s="1"/>
  <c r="AE65" i="80" s="1"/>
  <c r="AF65" i="80" s="1"/>
  <c r="AG65" i="80" s="1"/>
  <c r="AH65" i="80" s="1"/>
  <c r="AI65" i="80" s="1"/>
  <c r="AJ65" i="80" s="1"/>
  <c r="AK65" i="80" s="1"/>
  <c r="AL65" i="80" s="1"/>
  <c r="AM65" i="80" s="1"/>
  <c r="AN65" i="80" s="1"/>
  <c r="AO65" i="80" s="1"/>
  <c r="AP65" i="80" s="1"/>
  <c r="AQ65" i="80" s="1"/>
  <c r="AR65" i="80" s="1"/>
  <c r="AS65" i="80" s="1"/>
  <c r="AT65" i="80" s="1"/>
  <c r="AU65" i="80" s="1"/>
  <c r="AV65" i="80" s="1"/>
  <c r="AW65" i="80" s="1"/>
  <c r="AX65" i="80" s="1"/>
  <c r="AY65" i="80" s="1"/>
  <c r="AZ65" i="80" s="1"/>
  <c r="BA65" i="80" s="1"/>
  <c r="BB65" i="80" s="1"/>
  <c r="BC65" i="80" s="1"/>
  <c r="BD65" i="80" s="1"/>
  <c r="BE65" i="80" s="1"/>
  <c r="BF65" i="80" s="1"/>
  <c r="BG65" i="80" s="1"/>
  <c r="BH65" i="80" s="1"/>
  <c r="BI65" i="80" s="1"/>
  <c r="BJ65" i="80" s="1"/>
  <c r="BK65" i="80" s="1"/>
  <c r="BL65" i="80" s="1"/>
  <c r="BM65" i="80" s="1"/>
  <c r="BN65" i="80" s="1"/>
  <c r="BO65" i="80" s="1"/>
  <c r="BP65" i="80" s="1"/>
  <c r="BQ65" i="80" s="1"/>
  <c r="BR65" i="80" s="1"/>
  <c r="BS65" i="80" s="1"/>
  <c r="BT65" i="80" s="1"/>
  <c r="BU65" i="80" s="1"/>
  <c r="BV65" i="80" s="1"/>
  <c r="BW65" i="80" s="1"/>
  <c r="BX65" i="80" s="1"/>
  <c r="BY65" i="80" s="1"/>
  <c r="BZ65" i="80" s="1"/>
  <c r="CA65" i="80" s="1"/>
  <c r="CB65" i="80" s="1"/>
  <c r="CC65" i="80" s="1"/>
  <c r="CD65" i="80" s="1"/>
  <c r="CE65" i="80" s="1"/>
  <c r="CF65" i="80" s="1"/>
  <c r="CG65" i="80" s="1"/>
  <c r="CH65" i="80" s="1"/>
  <c r="CI65" i="80" s="1"/>
  <c r="CJ65" i="80" s="1"/>
  <c r="CK65" i="80" s="1"/>
  <c r="CL65" i="80" s="1"/>
  <c r="CM65" i="80" s="1"/>
  <c r="CN65" i="80" s="1"/>
  <c r="CO65" i="80" s="1"/>
  <c r="CP65" i="80" s="1"/>
  <c r="CQ65" i="80" s="1"/>
  <c r="CR65" i="80" s="1"/>
  <c r="CS65" i="80" s="1"/>
  <c r="CT65" i="80" s="1"/>
  <c r="CU65" i="80" s="1"/>
  <c r="CV65" i="80" s="1"/>
  <c r="CW65" i="80" s="1"/>
  <c r="CX65" i="80" s="1"/>
  <c r="CY65" i="80" s="1"/>
  <c r="CZ65" i="80" s="1"/>
  <c r="DA65" i="80" s="1"/>
  <c r="DB65" i="80" s="1"/>
  <c r="DC65" i="80" s="1"/>
  <c r="DD65" i="80" s="1"/>
  <c r="DE65" i="80" s="1"/>
  <c r="DF65" i="80" s="1"/>
  <c r="DG65" i="80" s="1"/>
  <c r="DH65" i="80" s="1"/>
  <c r="DI65" i="80" s="1"/>
  <c r="DJ65" i="80" s="1"/>
  <c r="DK65" i="80" s="1"/>
  <c r="DL65" i="80" s="1"/>
  <c r="DM65" i="80" s="1"/>
  <c r="DN65" i="80" s="1"/>
  <c r="DO65" i="80" s="1"/>
  <c r="DP65" i="80" s="1"/>
  <c r="DQ65" i="80" s="1"/>
  <c r="DR65" i="80" s="1"/>
  <c r="DS65" i="80" s="1"/>
  <c r="DT65" i="80" s="1"/>
  <c r="DU65" i="80" s="1"/>
  <c r="DV65" i="80" s="1"/>
  <c r="DW65" i="80" s="1"/>
  <c r="DX65" i="80" s="1"/>
  <c r="DY65" i="80" s="1"/>
  <c r="DZ65" i="80" s="1"/>
  <c r="EA65" i="80" s="1"/>
  <c r="EB65" i="80" s="1"/>
  <c r="EC65" i="80" s="1"/>
  <c r="ED65" i="80" s="1"/>
  <c r="EE65" i="80" s="1"/>
  <c r="EF65" i="80" s="1"/>
  <c r="EG65" i="80" s="1"/>
  <c r="EH65" i="80" s="1"/>
  <c r="EI65" i="80" s="1"/>
  <c r="EJ65" i="80" s="1"/>
  <c r="EK65" i="80" s="1"/>
  <c r="EL65" i="80" s="1"/>
  <c r="EM65" i="80" s="1"/>
  <c r="EN65" i="80" s="1"/>
  <c r="EO65" i="80" s="1"/>
  <c r="EP65" i="80" s="1"/>
  <c r="EQ65" i="80" s="1"/>
  <c r="ER65" i="80" s="1"/>
  <c r="ES65" i="80" s="1"/>
  <c r="ET65" i="80" s="1"/>
  <c r="EU65" i="80" s="1"/>
  <c r="EV65" i="80" s="1"/>
  <c r="EW65" i="80" s="1"/>
  <c r="EX65" i="80" s="1"/>
  <c r="EY65" i="80" s="1"/>
  <c r="EZ65" i="80" s="1"/>
  <c r="FA65" i="80" s="1"/>
  <c r="FB65" i="80" s="1"/>
  <c r="FC65" i="80" s="1"/>
  <c r="FD65" i="80" s="1"/>
  <c r="FE65" i="80" s="1"/>
  <c r="FF65" i="80" s="1"/>
  <c r="FG65" i="80" s="1"/>
  <c r="FH65" i="80" s="1"/>
  <c r="FI65" i="80" s="1"/>
  <c r="FJ65" i="80" s="1"/>
  <c r="FK65" i="80" s="1"/>
  <c r="FL65" i="80" s="1"/>
  <c r="FM65" i="80" s="1"/>
  <c r="FN65" i="80" s="1"/>
  <c r="FO65" i="80" s="1"/>
  <c r="FP65" i="80" s="1"/>
  <c r="FQ65" i="80" s="1"/>
  <c r="FR65" i="80" s="1"/>
  <c r="FS65" i="80" s="1"/>
  <c r="FT65" i="80" s="1"/>
  <c r="FU65" i="80" s="1"/>
  <c r="FV65" i="80" s="1"/>
  <c r="FW65" i="80" s="1"/>
  <c r="FX65" i="80" s="1"/>
  <c r="FY65" i="80" s="1"/>
  <c r="FZ65" i="80" s="1"/>
  <c r="GA65" i="80" s="1"/>
  <c r="GB65" i="80" s="1"/>
  <c r="GC65" i="80" s="1"/>
  <c r="GD65" i="80" s="1"/>
  <c r="GE65" i="80" s="1"/>
  <c r="GF65" i="80" s="1"/>
  <c r="GG65" i="80" s="1"/>
  <c r="GH65" i="80" s="1"/>
  <c r="GI65" i="80" s="1"/>
  <c r="GJ65" i="80" s="1"/>
  <c r="GK65" i="80" s="1"/>
  <c r="GL65" i="80" s="1"/>
  <c r="GM65" i="80" s="1"/>
  <c r="GN65" i="80" s="1"/>
  <c r="GO65" i="80" s="1"/>
  <c r="GP65" i="80" s="1"/>
  <c r="GQ65" i="80" s="1"/>
  <c r="GR65" i="80" s="1"/>
  <c r="GS65" i="80" s="1"/>
  <c r="GT65" i="80" s="1"/>
  <c r="GU65" i="80" s="1"/>
  <c r="GV65" i="80" s="1"/>
  <c r="GW65" i="80" s="1"/>
  <c r="GX65" i="80" s="1"/>
  <c r="GY65" i="80" s="1"/>
  <c r="GZ65" i="80" s="1"/>
  <c r="HA65" i="80" s="1"/>
  <c r="HB65" i="80" s="1"/>
  <c r="HC65" i="80" s="1"/>
  <c r="HD65" i="80" s="1"/>
  <c r="HE65" i="80" s="1"/>
  <c r="HF65" i="80" s="1"/>
  <c r="HG65" i="80" s="1"/>
  <c r="HH65" i="80" s="1"/>
  <c r="HI65" i="80" s="1"/>
  <c r="S57" i="80"/>
  <c r="T57" i="80" s="1"/>
  <c r="U57" i="80" s="1"/>
  <c r="V57" i="80" s="1"/>
  <c r="W57" i="80" s="1"/>
  <c r="X57" i="80" s="1"/>
  <c r="Y57" i="80" s="1"/>
  <c r="Z57" i="80" s="1"/>
  <c r="AA57" i="80" s="1"/>
  <c r="AB57" i="80" s="1"/>
  <c r="AC57" i="80" s="1"/>
  <c r="AD57" i="80" s="1"/>
  <c r="AE57" i="80" s="1"/>
  <c r="AF57" i="80" s="1"/>
  <c r="AG57" i="80" s="1"/>
  <c r="AH57" i="80" s="1"/>
  <c r="AI57" i="80" s="1"/>
  <c r="AJ57" i="80" s="1"/>
  <c r="AK57" i="80" s="1"/>
  <c r="AL57" i="80" s="1"/>
  <c r="AM57" i="80" s="1"/>
  <c r="AN57" i="80" s="1"/>
  <c r="AO57" i="80" s="1"/>
  <c r="AP57" i="80" s="1"/>
  <c r="AQ57" i="80" s="1"/>
  <c r="AR57" i="80" s="1"/>
  <c r="AS57" i="80" s="1"/>
  <c r="AT57" i="80" s="1"/>
  <c r="AU57" i="80" s="1"/>
  <c r="AV57" i="80" s="1"/>
  <c r="AW57" i="80" s="1"/>
  <c r="AX57" i="80" s="1"/>
  <c r="AY57" i="80" s="1"/>
  <c r="AZ57" i="80" s="1"/>
  <c r="BA57" i="80" s="1"/>
  <c r="BB57" i="80" s="1"/>
  <c r="BC57" i="80" s="1"/>
  <c r="BD57" i="80" s="1"/>
  <c r="BE57" i="80" s="1"/>
  <c r="BF57" i="80" s="1"/>
  <c r="BG57" i="80" s="1"/>
  <c r="BH57" i="80" s="1"/>
  <c r="BI57" i="80" s="1"/>
  <c r="BJ57" i="80" s="1"/>
  <c r="BK57" i="80" s="1"/>
  <c r="BL57" i="80" s="1"/>
  <c r="BM57" i="80" s="1"/>
  <c r="BN57" i="80" s="1"/>
  <c r="BO57" i="80" s="1"/>
  <c r="BP57" i="80" s="1"/>
  <c r="BQ57" i="80" s="1"/>
  <c r="BR57" i="80" s="1"/>
  <c r="BS57" i="80" s="1"/>
  <c r="BT57" i="80" s="1"/>
  <c r="BU57" i="80" s="1"/>
  <c r="BV57" i="80" s="1"/>
  <c r="BW57" i="80" s="1"/>
  <c r="BX57" i="80" s="1"/>
  <c r="BY57" i="80" s="1"/>
  <c r="BZ57" i="80" s="1"/>
  <c r="CA57" i="80" s="1"/>
  <c r="CB57" i="80" s="1"/>
  <c r="CC57" i="80" s="1"/>
  <c r="CD57" i="80" s="1"/>
  <c r="CE57" i="80" s="1"/>
  <c r="CF57" i="80" s="1"/>
  <c r="CG57" i="80" s="1"/>
  <c r="CH57" i="80" s="1"/>
  <c r="CI57" i="80" s="1"/>
  <c r="CJ57" i="80" s="1"/>
  <c r="CK57" i="80" s="1"/>
  <c r="CL57" i="80" s="1"/>
  <c r="CM57" i="80" s="1"/>
  <c r="CN57" i="80" s="1"/>
  <c r="CO57" i="80" s="1"/>
  <c r="CP57" i="80" s="1"/>
  <c r="CQ57" i="80" s="1"/>
  <c r="CR57" i="80" s="1"/>
  <c r="CS57" i="80" s="1"/>
  <c r="CT57" i="80" s="1"/>
  <c r="CU57" i="80" s="1"/>
  <c r="CV57" i="80" s="1"/>
  <c r="CW57" i="80" s="1"/>
  <c r="CX57" i="80" s="1"/>
  <c r="CY57" i="80" s="1"/>
  <c r="CZ57" i="80" s="1"/>
  <c r="DA57" i="80" s="1"/>
  <c r="DB57" i="80" s="1"/>
  <c r="DC57" i="80" s="1"/>
  <c r="DD57" i="80" s="1"/>
  <c r="DE57" i="80" s="1"/>
  <c r="DF57" i="80" s="1"/>
  <c r="DG57" i="80" s="1"/>
  <c r="DH57" i="80" s="1"/>
  <c r="DI57" i="80" s="1"/>
  <c r="DJ57" i="80" s="1"/>
  <c r="DK57" i="80" s="1"/>
  <c r="DL57" i="80" s="1"/>
  <c r="DM57" i="80" s="1"/>
  <c r="DN57" i="80" s="1"/>
  <c r="DO57" i="80" s="1"/>
  <c r="DP57" i="80" s="1"/>
  <c r="DQ57" i="80" s="1"/>
  <c r="DR57" i="80" s="1"/>
  <c r="DS57" i="80" s="1"/>
  <c r="DT57" i="80" s="1"/>
  <c r="DU57" i="80" s="1"/>
  <c r="DV57" i="80" s="1"/>
  <c r="DW57" i="80" s="1"/>
  <c r="DX57" i="80" s="1"/>
  <c r="DY57" i="80" s="1"/>
  <c r="DZ57" i="80" s="1"/>
  <c r="EA57" i="80" s="1"/>
  <c r="EB57" i="80" s="1"/>
  <c r="EC57" i="80" s="1"/>
  <c r="ED57" i="80" s="1"/>
  <c r="EE57" i="80" s="1"/>
  <c r="EF57" i="80" s="1"/>
  <c r="EG57" i="80" s="1"/>
  <c r="EH57" i="80" s="1"/>
  <c r="EI57" i="80" s="1"/>
  <c r="EJ57" i="80" s="1"/>
  <c r="EK57" i="80" s="1"/>
  <c r="EL57" i="80" s="1"/>
  <c r="EM57" i="80" s="1"/>
  <c r="EN57" i="80" s="1"/>
  <c r="EO57" i="80" s="1"/>
  <c r="EP57" i="80" s="1"/>
  <c r="EQ57" i="80" s="1"/>
  <c r="ER57" i="80" s="1"/>
  <c r="ES57" i="80" s="1"/>
  <c r="ET57" i="80" s="1"/>
  <c r="EU57" i="80" s="1"/>
  <c r="EV57" i="80" s="1"/>
  <c r="EW57" i="80" s="1"/>
  <c r="EX57" i="80" s="1"/>
  <c r="EY57" i="80" s="1"/>
  <c r="EZ57" i="80" s="1"/>
  <c r="FA57" i="80" s="1"/>
  <c r="FB57" i="80" s="1"/>
  <c r="FC57" i="80" s="1"/>
  <c r="FD57" i="80" s="1"/>
  <c r="FE57" i="80" s="1"/>
  <c r="FF57" i="80" s="1"/>
  <c r="FG57" i="80" s="1"/>
  <c r="FH57" i="80" s="1"/>
  <c r="FI57" i="80" s="1"/>
  <c r="FJ57" i="80" s="1"/>
  <c r="FK57" i="80" s="1"/>
  <c r="FL57" i="80" s="1"/>
  <c r="FM57" i="80" s="1"/>
  <c r="FN57" i="80" s="1"/>
  <c r="FO57" i="80" s="1"/>
  <c r="FP57" i="80" s="1"/>
  <c r="FQ57" i="80" s="1"/>
  <c r="FR57" i="80" s="1"/>
  <c r="FS57" i="80" s="1"/>
  <c r="FT57" i="80" s="1"/>
  <c r="FU57" i="80" s="1"/>
  <c r="FV57" i="80" s="1"/>
  <c r="FW57" i="80" s="1"/>
  <c r="FX57" i="80" s="1"/>
  <c r="FY57" i="80" s="1"/>
  <c r="FZ57" i="80" s="1"/>
  <c r="GA57" i="80" s="1"/>
  <c r="GB57" i="80" s="1"/>
  <c r="GC57" i="80" s="1"/>
  <c r="GD57" i="80" s="1"/>
  <c r="GE57" i="80" s="1"/>
  <c r="GF57" i="80" s="1"/>
  <c r="GG57" i="80" s="1"/>
  <c r="GH57" i="80" s="1"/>
  <c r="GI57" i="80" s="1"/>
  <c r="GJ57" i="80" s="1"/>
  <c r="GK57" i="80" s="1"/>
  <c r="GL57" i="80" s="1"/>
  <c r="GM57" i="80" s="1"/>
  <c r="GN57" i="80" s="1"/>
  <c r="GO57" i="80" s="1"/>
  <c r="GP57" i="80" s="1"/>
  <c r="GQ57" i="80" s="1"/>
  <c r="GR57" i="80" s="1"/>
  <c r="GS57" i="80" s="1"/>
  <c r="GT57" i="80" s="1"/>
  <c r="GU57" i="80" s="1"/>
  <c r="GV57" i="80" s="1"/>
  <c r="GW57" i="80" s="1"/>
  <c r="GX57" i="80" s="1"/>
  <c r="GY57" i="80" s="1"/>
  <c r="GZ57" i="80" s="1"/>
  <c r="HA57" i="80" s="1"/>
  <c r="HB57" i="80" s="1"/>
  <c r="HC57" i="80" s="1"/>
  <c r="HD57" i="80" s="1"/>
  <c r="HE57" i="80" s="1"/>
  <c r="HF57" i="80" s="1"/>
  <c r="HG57" i="80" s="1"/>
  <c r="HH57" i="80" s="1"/>
  <c r="HI57" i="80" s="1"/>
  <c r="S57" i="81"/>
  <c r="T57" i="81" s="1"/>
  <c r="U57" i="81" s="1"/>
  <c r="V57" i="81" s="1"/>
  <c r="W57" i="81" s="1"/>
  <c r="X57" i="81" s="1"/>
  <c r="Y57" i="81" s="1"/>
  <c r="Z57" i="81" s="1"/>
  <c r="AA57" i="81" s="1"/>
  <c r="AB57" i="81" s="1"/>
  <c r="AC57" i="81" s="1"/>
  <c r="AD57" i="81" s="1"/>
  <c r="AE57" i="81" s="1"/>
  <c r="AF57" i="81" s="1"/>
  <c r="AG57" i="81" s="1"/>
  <c r="AH57" i="81" s="1"/>
  <c r="AI57" i="81" s="1"/>
  <c r="AJ57" i="81" s="1"/>
  <c r="AK57" i="81" s="1"/>
  <c r="AL57" i="81" s="1"/>
  <c r="AM57" i="81" s="1"/>
  <c r="AN57" i="81" s="1"/>
  <c r="AO57" i="81" s="1"/>
  <c r="AP57" i="81" s="1"/>
  <c r="AQ57" i="81" s="1"/>
  <c r="AR57" i="81" s="1"/>
  <c r="AS57" i="81" s="1"/>
  <c r="AT57" i="81" s="1"/>
  <c r="AU57" i="81" s="1"/>
  <c r="AV57" i="81" s="1"/>
  <c r="AW57" i="81" s="1"/>
  <c r="AX57" i="81" s="1"/>
  <c r="AY57" i="81" s="1"/>
  <c r="AZ57" i="81" s="1"/>
  <c r="BA57" i="81" s="1"/>
  <c r="BB57" i="81" s="1"/>
  <c r="BC57" i="81" s="1"/>
  <c r="BD57" i="81" s="1"/>
  <c r="BE57" i="81" s="1"/>
  <c r="BF57" i="81" s="1"/>
  <c r="BG57" i="81" s="1"/>
  <c r="BH57" i="81" s="1"/>
  <c r="BI57" i="81" s="1"/>
  <c r="BJ57" i="81" s="1"/>
  <c r="BK57" i="81" s="1"/>
  <c r="BL57" i="81" s="1"/>
  <c r="BM57" i="81" s="1"/>
  <c r="BN57" i="81" s="1"/>
  <c r="BO57" i="81" s="1"/>
  <c r="BP57" i="81" s="1"/>
  <c r="BQ57" i="81" s="1"/>
  <c r="BR57" i="81" s="1"/>
  <c r="BS57" i="81" s="1"/>
  <c r="BT57" i="81" s="1"/>
  <c r="BU57" i="81" s="1"/>
  <c r="BV57" i="81" s="1"/>
  <c r="BW57" i="81" s="1"/>
  <c r="BX57" i="81" s="1"/>
  <c r="BY57" i="81" s="1"/>
  <c r="BZ57" i="81" s="1"/>
  <c r="CA57" i="81" s="1"/>
  <c r="CB57" i="81" s="1"/>
  <c r="CC57" i="81" s="1"/>
  <c r="CD57" i="81" s="1"/>
  <c r="CE57" i="81" s="1"/>
  <c r="CF57" i="81" s="1"/>
  <c r="CG57" i="81" s="1"/>
  <c r="CH57" i="81" s="1"/>
  <c r="CI57" i="81" s="1"/>
  <c r="CJ57" i="81" s="1"/>
  <c r="CK57" i="81" s="1"/>
  <c r="CL57" i="81" s="1"/>
  <c r="CM57" i="81" s="1"/>
  <c r="CN57" i="81" s="1"/>
  <c r="CO57" i="81" s="1"/>
  <c r="CP57" i="81" s="1"/>
  <c r="CQ57" i="81" s="1"/>
  <c r="CR57" i="81" s="1"/>
  <c r="CS57" i="81" s="1"/>
  <c r="CT57" i="81" s="1"/>
  <c r="CU57" i="81" s="1"/>
  <c r="CV57" i="81" s="1"/>
  <c r="CW57" i="81" s="1"/>
  <c r="CX57" i="81" s="1"/>
  <c r="CY57" i="81" s="1"/>
  <c r="CZ57" i="81" s="1"/>
  <c r="DA57" i="81" s="1"/>
  <c r="DB57" i="81" s="1"/>
  <c r="DC57" i="81" s="1"/>
  <c r="DD57" i="81" s="1"/>
  <c r="DE57" i="81" s="1"/>
  <c r="DF57" i="81" s="1"/>
  <c r="DG57" i="81" s="1"/>
  <c r="DH57" i="81" s="1"/>
  <c r="DI57" i="81" s="1"/>
  <c r="DJ57" i="81" s="1"/>
  <c r="DK57" i="81" s="1"/>
  <c r="DL57" i="81" s="1"/>
  <c r="DM57" i="81" s="1"/>
  <c r="DN57" i="81" s="1"/>
  <c r="DO57" i="81" s="1"/>
  <c r="DP57" i="81" s="1"/>
  <c r="DQ57" i="81" s="1"/>
  <c r="DR57" i="81" s="1"/>
  <c r="DS57" i="81" s="1"/>
  <c r="DT57" i="81" s="1"/>
  <c r="DU57" i="81" s="1"/>
  <c r="DV57" i="81" s="1"/>
  <c r="DW57" i="81" s="1"/>
  <c r="DX57" i="81" s="1"/>
  <c r="DY57" i="81" s="1"/>
  <c r="DZ57" i="81" s="1"/>
  <c r="EA57" i="81" s="1"/>
  <c r="EB57" i="81" s="1"/>
  <c r="EC57" i="81" s="1"/>
  <c r="ED57" i="81" s="1"/>
  <c r="EE57" i="81" s="1"/>
  <c r="EF57" i="81" s="1"/>
  <c r="EG57" i="81" s="1"/>
  <c r="EH57" i="81" s="1"/>
  <c r="EI57" i="81" s="1"/>
  <c r="EJ57" i="81" s="1"/>
  <c r="EK57" i="81" s="1"/>
  <c r="EL57" i="81" s="1"/>
  <c r="EM57" i="81" s="1"/>
  <c r="EN57" i="81" s="1"/>
  <c r="EO57" i="81" s="1"/>
  <c r="EP57" i="81" s="1"/>
  <c r="EQ57" i="81" s="1"/>
  <c r="ER57" i="81" s="1"/>
  <c r="ES57" i="81" s="1"/>
  <c r="ET57" i="81" s="1"/>
  <c r="EU57" i="81" s="1"/>
  <c r="EV57" i="81" s="1"/>
  <c r="EW57" i="81" s="1"/>
  <c r="EX57" i="81" s="1"/>
  <c r="EY57" i="81" s="1"/>
  <c r="EZ57" i="81" s="1"/>
  <c r="FA57" i="81" s="1"/>
  <c r="FB57" i="81" s="1"/>
  <c r="FC57" i="81" s="1"/>
  <c r="FD57" i="81" s="1"/>
  <c r="FE57" i="81" s="1"/>
  <c r="FF57" i="81" s="1"/>
  <c r="FG57" i="81" s="1"/>
  <c r="FH57" i="81" s="1"/>
  <c r="FI57" i="81" s="1"/>
  <c r="FJ57" i="81" s="1"/>
  <c r="FK57" i="81" s="1"/>
  <c r="FL57" i="81" s="1"/>
  <c r="FM57" i="81" s="1"/>
  <c r="FN57" i="81" s="1"/>
  <c r="FO57" i="81" s="1"/>
  <c r="FP57" i="81" s="1"/>
  <c r="FQ57" i="81" s="1"/>
  <c r="FR57" i="81" s="1"/>
  <c r="FS57" i="81" s="1"/>
  <c r="FT57" i="81" s="1"/>
  <c r="FU57" i="81" s="1"/>
  <c r="FV57" i="81" s="1"/>
  <c r="FW57" i="81" s="1"/>
  <c r="FX57" i="81" s="1"/>
  <c r="FY57" i="81" s="1"/>
  <c r="FZ57" i="81" s="1"/>
  <c r="GA57" i="81" s="1"/>
  <c r="GB57" i="81" s="1"/>
  <c r="GC57" i="81" s="1"/>
  <c r="GD57" i="81" s="1"/>
  <c r="GE57" i="81" s="1"/>
  <c r="GF57" i="81" s="1"/>
  <c r="GG57" i="81" s="1"/>
  <c r="GH57" i="81" s="1"/>
  <c r="GI57" i="81" s="1"/>
  <c r="GJ57" i="81" s="1"/>
  <c r="GK57" i="81" s="1"/>
  <c r="GL57" i="81" s="1"/>
  <c r="GM57" i="81" s="1"/>
  <c r="GN57" i="81" s="1"/>
  <c r="GO57" i="81" s="1"/>
  <c r="GP57" i="81" s="1"/>
  <c r="GQ57" i="81" s="1"/>
  <c r="GR57" i="81" s="1"/>
  <c r="GS57" i="81" s="1"/>
  <c r="GT57" i="81" s="1"/>
  <c r="GU57" i="81" s="1"/>
  <c r="GV57" i="81" s="1"/>
  <c r="GW57" i="81" s="1"/>
  <c r="GX57" i="81" s="1"/>
  <c r="GY57" i="81" s="1"/>
  <c r="GZ57" i="81" s="1"/>
  <c r="HA57" i="81" s="1"/>
  <c r="HB57" i="81" s="1"/>
  <c r="HC57" i="81" s="1"/>
  <c r="HD57" i="81" s="1"/>
  <c r="HE57" i="81" s="1"/>
  <c r="HF57" i="81" s="1"/>
  <c r="HG57" i="81" s="1"/>
  <c r="HH57" i="81" s="1"/>
  <c r="HI57" i="81" s="1"/>
  <c r="S56" i="81"/>
  <c r="T56" i="81" s="1"/>
  <c r="U56" i="81" s="1"/>
  <c r="V56" i="81" s="1"/>
  <c r="W56" i="81" s="1"/>
  <c r="X56" i="81" s="1"/>
  <c r="Y56" i="81" s="1"/>
  <c r="Z56" i="81" s="1"/>
  <c r="AA56" i="81" s="1"/>
  <c r="AB56" i="81" s="1"/>
  <c r="AC56" i="81" s="1"/>
  <c r="AD56" i="81" s="1"/>
  <c r="AE56" i="81" s="1"/>
  <c r="AF56" i="81" s="1"/>
  <c r="AG56" i="81" s="1"/>
  <c r="AH56" i="81" s="1"/>
  <c r="AI56" i="81" s="1"/>
  <c r="AJ56" i="81" s="1"/>
  <c r="AK56" i="81" s="1"/>
  <c r="AL56" i="81" s="1"/>
  <c r="AM56" i="81" s="1"/>
  <c r="AN56" i="81" s="1"/>
  <c r="AO56" i="81" s="1"/>
  <c r="AP56" i="81" s="1"/>
  <c r="AQ56" i="81" s="1"/>
  <c r="AR56" i="81" s="1"/>
  <c r="AS56" i="81" s="1"/>
  <c r="AT56" i="81" s="1"/>
  <c r="AU56" i="81" s="1"/>
  <c r="AV56" i="81" s="1"/>
  <c r="AW56" i="81" s="1"/>
  <c r="AX56" i="81" s="1"/>
  <c r="AY56" i="81" s="1"/>
  <c r="AZ56" i="81" s="1"/>
  <c r="BA56" i="81" s="1"/>
  <c r="BB56" i="81" s="1"/>
  <c r="BC56" i="81" s="1"/>
  <c r="BD56" i="81" s="1"/>
  <c r="BE56" i="81" s="1"/>
  <c r="BF56" i="81" s="1"/>
  <c r="BG56" i="81" s="1"/>
  <c r="BH56" i="81" s="1"/>
  <c r="BI56" i="81" s="1"/>
  <c r="BJ56" i="81" s="1"/>
  <c r="BK56" i="81" s="1"/>
  <c r="BL56" i="81" s="1"/>
  <c r="BM56" i="81" s="1"/>
  <c r="BN56" i="81" s="1"/>
  <c r="BO56" i="81" s="1"/>
  <c r="BP56" i="81" s="1"/>
  <c r="BQ56" i="81" s="1"/>
  <c r="BR56" i="81" s="1"/>
  <c r="BS56" i="81" s="1"/>
  <c r="BT56" i="81" s="1"/>
  <c r="BU56" i="81" s="1"/>
  <c r="BV56" i="81" s="1"/>
  <c r="BW56" i="81" s="1"/>
  <c r="BX56" i="81" s="1"/>
  <c r="BY56" i="81" s="1"/>
  <c r="BZ56" i="81" s="1"/>
  <c r="CA56" i="81" s="1"/>
  <c r="CB56" i="81" s="1"/>
  <c r="CC56" i="81" s="1"/>
  <c r="CD56" i="81" s="1"/>
  <c r="CE56" i="81" s="1"/>
  <c r="CF56" i="81" s="1"/>
  <c r="CG56" i="81" s="1"/>
  <c r="CH56" i="81" s="1"/>
  <c r="CI56" i="81" s="1"/>
  <c r="CJ56" i="81" s="1"/>
  <c r="CK56" i="81" s="1"/>
  <c r="CL56" i="81" s="1"/>
  <c r="CM56" i="81" s="1"/>
  <c r="CN56" i="81" s="1"/>
  <c r="CO56" i="81" s="1"/>
  <c r="CP56" i="81" s="1"/>
  <c r="CQ56" i="81" s="1"/>
  <c r="CR56" i="81" s="1"/>
  <c r="CS56" i="81" s="1"/>
  <c r="CT56" i="81" s="1"/>
  <c r="CU56" i="81" s="1"/>
  <c r="CV56" i="81" s="1"/>
  <c r="CW56" i="81" s="1"/>
  <c r="CX56" i="81" s="1"/>
  <c r="CY56" i="81" s="1"/>
  <c r="CZ56" i="81" s="1"/>
  <c r="DA56" i="81" s="1"/>
  <c r="DB56" i="81" s="1"/>
  <c r="DC56" i="81" s="1"/>
  <c r="DD56" i="81" s="1"/>
  <c r="DE56" i="81" s="1"/>
  <c r="DF56" i="81" s="1"/>
  <c r="DG56" i="81" s="1"/>
  <c r="DH56" i="81" s="1"/>
  <c r="DI56" i="81" s="1"/>
  <c r="DJ56" i="81" s="1"/>
  <c r="DK56" i="81" s="1"/>
  <c r="DL56" i="81" s="1"/>
  <c r="DM56" i="81" s="1"/>
  <c r="DN56" i="81" s="1"/>
  <c r="DO56" i="81" s="1"/>
  <c r="DP56" i="81" s="1"/>
  <c r="DQ56" i="81" s="1"/>
  <c r="DR56" i="81" s="1"/>
  <c r="DS56" i="81" s="1"/>
  <c r="DT56" i="81" s="1"/>
  <c r="DU56" i="81" s="1"/>
  <c r="DV56" i="81" s="1"/>
  <c r="DW56" i="81" s="1"/>
  <c r="DX56" i="81" s="1"/>
  <c r="DY56" i="81" s="1"/>
  <c r="DZ56" i="81" s="1"/>
  <c r="EA56" i="81" s="1"/>
  <c r="EB56" i="81" s="1"/>
  <c r="EC56" i="81" s="1"/>
  <c r="ED56" i="81" s="1"/>
  <c r="EE56" i="81" s="1"/>
  <c r="EF56" i="81" s="1"/>
  <c r="EG56" i="81" s="1"/>
  <c r="EH56" i="81" s="1"/>
  <c r="EI56" i="81" s="1"/>
  <c r="EJ56" i="81" s="1"/>
  <c r="EK56" i="81" s="1"/>
  <c r="EL56" i="81" s="1"/>
  <c r="EM56" i="81" s="1"/>
  <c r="EN56" i="81" s="1"/>
  <c r="EO56" i="81" s="1"/>
  <c r="EP56" i="81" s="1"/>
  <c r="EQ56" i="81" s="1"/>
  <c r="ER56" i="81" s="1"/>
  <c r="ES56" i="81" s="1"/>
  <c r="ET56" i="81" s="1"/>
  <c r="EU56" i="81" s="1"/>
  <c r="EV56" i="81" s="1"/>
  <c r="EW56" i="81" s="1"/>
  <c r="EX56" i="81" s="1"/>
  <c r="EY56" i="81" s="1"/>
  <c r="EZ56" i="81" s="1"/>
  <c r="FA56" i="81" s="1"/>
  <c r="FB56" i="81" s="1"/>
  <c r="FC56" i="81" s="1"/>
  <c r="FD56" i="81" s="1"/>
  <c r="FE56" i="81" s="1"/>
  <c r="FF56" i="81" s="1"/>
  <c r="FG56" i="81" s="1"/>
  <c r="FH56" i="81" s="1"/>
  <c r="FI56" i="81" s="1"/>
  <c r="FJ56" i="81" s="1"/>
  <c r="FK56" i="81" s="1"/>
  <c r="FL56" i="81" s="1"/>
  <c r="FM56" i="81" s="1"/>
  <c r="FN56" i="81" s="1"/>
  <c r="FO56" i="81" s="1"/>
  <c r="FP56" i="81" s="1"/>
  <c r="FQ56" i="81" s="1"/>
  <c r="FR56" i="81" s="1"/>
  <c r="FS56" i="81" s="1"/>
  <c r="FT56" i="81" s="1"/>
  <c r="FU56" i="81" s="1"/>
  <c r="FV56" i="81" s="1"/>
  <c r="FW56" i="81" s="1"/>
  <c r="FX56" i="81" s="1"/>
  <c r="FY56" i="81" s="1"/>
  <c r="FZ56" i="81" s="1"/>
  <c r="GA56" i="81" s="1"/>
  <c r="GB56" i="81" s="1"/>
  <c r="GC56" i="81" s="1"/>
  <c r="GD56" i="81" s="1"/>
  <c r="GE56" i="81" s="1"/>
  <c r="GF56" i="81" s="1"/>
  <c r="GG56" i="81" s="1"/>
  <c r="GH56" i="81" s="1"/>
  <c r="GI56" i="81" s="1"/>
  <c r="GJ56" i="81" s="1"/>
  <c r="GK56" i="81" s="1"/>
  <c r="GL56" i="81" s="1"/>
  <c r="GM56" i="81" s="1"/>
  <c r="GN56" i="81" s="1"/>
  <c r="GO56" i="81" s="1"/>
  <c r="GP56" i="81" s="1"/>
  <c r="GQ56" i="81" s="1"/>
  <c r="GR56" i="81" s="1"/>
  <c r="GS56" i="81" s="1"/>
  <c r="GT56" i="81" s="1"/>
  <c r="GU56" i="81" s="1"/>
  <c r="GV56" i="81" s="1"/>
  <c r="GW56" i="81" s="1"/>
  <c r="GX56" i="81" s="1"/>
  <c r="GY56" i="81" s="1"/>
  <c r="GZ56" i="81" s="1"/>
  <c r="HA56" i="81" s="1"/>
  <c r="HB56" i="81" s="1"/>
  <c r="HC56" i="81" s="1"/>
  <c r="HD56" i="81" s="1"/>
  <c r="HE56" i="81" s="1"/>
  <c r="HF56" i="81" s="1"/>
  <c r="HG56" i="81" s="1"/>
  <c r="HH56" i="81" s="1"/>
  <c r="HI56" i="81" s="1"/>
  <c r="S63" i="78"/>
  <c r="T63" i="78" s="1"/>
  <c r="U63" i="78" s="1"/>
  <c r="V63" i="78" s="1"/>
  <c r="S68" i="78"/>
  <c r="T68" i="78" s="1"/>
  <c r="U68" i="78" s="1"/>
  <c r="V68" i="78" s="1"/>
  <c r="W68" i="78" s="1"/>
  <c r="X68" i="78" s="1"/>
  <c r="Y68" i="78" s="1"/>
  <c r="Z68" i="78" s="1"/>
  <c r="AA68" i="78" s="1"/>
  <c r="AB68" i="78" s="1"/>
  <c r="AC68" i="78" s="1"/>
  <c r="AD68" i="78" s="1"/>
  <c r="AE68" i="78" s="1"/>
  <c r="AF68" i="78" s="1"/>
  <c r="AG68" i="78" s="1"/>
  <c r="AH68" i="78" s="1"/>
  <c r="AI68" i="78" s="1"/>
  <c r="AJ68" i="78" s="1"/>
  <c r="AK68" i="78" s="1"/>
  <c r="AL68" i="78" s="1"/>
  <c r="AM68" i="78" s="1"/>
  <c r="AN68" i="78" s="1"/>
  <c r="AO68" i="78" s="1"/>
  <c r="AP68" i="78" s="1"/>
  <c r="AQ68" i="78" s="1"/>
  <c r="AR68" i="78" s="1"/>
  <c r="AS68" i="78" s="1"/>
  <c r="AT68" i="78" s="1"/>
  <c r="AU68" i="78" s="1"/>
  <c r="AV68" i="78" s="1"/>
  <c r="AW68" i="78" s="1"/>
  <c r="AX68" i="78" s="1"/>
  <c r="AY68" i="78" s="1"/>
  <c r="AZ68" i="78" s="1"/>
  <c r="BA68" i="78" s="1"/>
  <c r="BB68" i="78" s="1"/>
  <c r="BC68" i="78" s="1"/>
  <c r="BD68" i="78" s="1"/>
  <c r="BE68" i="78" s="1"/>
  <c r="BF68" i="78" s="1"/>
  <c r="BG68" i="78" s="1"/>
  <c r="BH68" i="78" s="1"/>
  <c r="BI68" i="78" s="1"/>
  <c r="BJ68" i="78" s="1"/>
  <c r="BK68" i="78" s="1"/>
  <c r="BL68" i="78" s="1"/>
  <c r="BM68" i="78" s="1"/>
  <c r="BN68" i="78" s="1"/>
  <c r="BO68" i="78" s="1"/>
  <c r="BP68" i="78" s="1"/>
  <c r="BQ68" i="78" s="1"/>
  <c r="BR68" i="78" s="1"/>
  <c r="BS68" i="78" s="1"/>
  <c r="BT68" i="78" s="1"/>
  <c r="BU68" i="78" s="1"/>
  <c r="BV68" i="78" s="1"/>
  <c r="BW68" i="78" s="1"/>
  <c r="BX68" i="78" s="1"/>
  <c r="BY68" i="78" s="1"/>
  <c r="BZ68" i="78" s="1"/>
  <c r="CA68" i="78" s="1"/>
  <c r="CB68" i="78" s="1"/>
  <c r="CC68" i="78" s="1"/>
  <c r="CD68" i="78" s="1"/>
  <c r="CE68" i="78" s="1"/>
  <c r="CF68" i="78" s="1"/>
  <c r="CG68" i="78" s="1"/>
  <c r="CH68" i="78" s="1"/>
  <c r="CI68" i="78" s="1"/>
  <c r="CJ68" i="78" s="1"/>
  <c r="CK68" i="78" s="1"/>
  <c r="CL68" i="78" s="1"/>
  <c r="CM68" i="78" s="1"/>
  <c r="CN68" i="78" s="1"/>
  <c r="CO68" i="78" s="1"/>
  <c r="CP68" i="78" s="1"/>
  <c r="CQ68" i="78" s="1"/>
  <c r="CR68" i="78" s="1"/>
  <c r="CS68" i="78" s="1"/>
  <c r="CT68" i="78" s="1"/>
  <c r="CU68" i="78" s="1"/>
  <c r="CV68" i="78" s="1"/>
  <c r="CW68" i="78" s="1"/>
  <c r="CX68" i="78" s="1"/>
  <c r="CY68" i="78" s="1"/>
  <c r="CZ68" i="78" s="1"/>
  <c r="DA68" i="78" s="1"/>
  <c r="DB68" i="78" s="1"/>
  <c r="DC68" i="78" s="1"/>
  <c r="DD68" i="78" s="1"/>
  <c r="DE68" i="78" s="1"/>
  <c r="DF68" i="78" s="1"/>
  <c r="DG68" i="78" s="1"/>
  <c r="DH68" i="78" s="1"/>
  <c r="DI68" i="78" s="1"/>
  <c r="DJ68" i="78" s="1"/>
  <c r="DK68" i="78" s="1"/>
  <c r="DL68" i="78" s="1"/>
  <c r="DM68" i="78" s="1"/>
  <c r="DN68" i="78" s="1"/>
  <c r="DO68" i="78" s="1"/>
  <c r="DP68" i="78" s="1"/>
  <c r="DQ68" i="78" s="1"/>
  <c r="DR68" i="78" s="1"/>
  <c r="DS68" i="78" s="1"/>
  <c r="DT68" i="78" s="1"/>
  <c r="DU68" i="78" s="1"/>
  <c r="DV68" i="78" s="1"/>
  <c r="DW68" i="78" s="1"/>
  <c r="DX68" i="78" s="1"/>
  <c r="DY68" i="78" s="1"/>
  <c r="DZ68" i="78" s="1"/>
  <c r="EA68" i="78" s="1"/>
  <c r="EB68" i="78" s="1"/>
  <c r="EC68" i="78" s="1"/>
  <c r="ED68" i="78" s="1"/>
  <c r="EE68" i="78" s="1"/>
  <c r="EF68" i="78" s="1"/>
  <c r="EG68" i="78" s="1"/>
  <c r="EH68" i="78" s="1"/>
  <c r="EI68" i="78" s="1"/>
  <c r="EJ68" i="78" s="1"/>
  <c r="EK68" i="78" s="1"/>
  <c r="EL68" i="78" s="1"/>
  <c r="EM68" i="78" s="1"/>
  <c r="EN68" i="78" s="1"/>
  <c r="EO68" i="78" s="1"/>
  <c r="EP68" i="78" s="1"/>
  <c r="EQ68" i="78" s="1"/>
  <c r="ER68" i="78" s="1"/>
  <c r="ES68" i="78" s="1"/>
  <c r="ET68" i="78" s="1"/>
  <c r="EU68" i="78" s="1"/>
  <c r="EV68" i="78" s="1"/>
  <c r="EW68" i="78" s="1"/>
  <c r="EX68" i="78" s="1"/>
  <c r="EY68" i="78" s="1"/>
  <c r="EZ68" i="78" s="1"/>
  <c r="FA68" i="78" s="1"/>
  <c r="FB68" i="78" s="1"/>
  <c r="FC68" i="78" s="1"/>
  <c r="FD68" i="78" s="1"/>
  <c r="FE68" i="78" s="1"/>
  <c r="FF68" i="78" s="1"/>
  <c r="FG68" i="78" s="1"/>
  <c r="FH68" i="78" s="1"/>
  <c r="FI68" i="78" s="1"/>
  <c r="FJ68" i="78" s="1"/>
  <c r="FK68" i="78" s="1"/>
  <c r="FL68" i="78" s="1"/>
  <c r="FM68" i="78" s="1"/>
  <c r="FN68" i="78" s="1"/>
  <c r="FO68" i="78" s="1"/>
  <c r="FP68" i="78" s="1"/>
  <c r="FQ68" i="78" s="1"/>
  <c r="FR68" i="78" s="1"/>
  <c r="FS68" i="78" s="1"/>
  <c r="FT68" i="78" s="1"/>
  <c r="FU68" i="78" s="1"/>
  <c r="FV68" i="78" s="1"/>
  <c r="FW68" i="78" s="1"/>
  <c r="FX68" i="78" s="1"/>
  <c r="FY68" i="78" s="1"/>
  <c r="FZ68" i="78" s="1"/>
  <c r="GA68" i="78" s="1"/>
  <c r="GB68" i="78" s="1"/>
  <c r="GC68" i="78" s="1"/>
  <c r="GD68" i="78" s="1"/>
  <c r="GE68" i="78" s="1"/>
  <c r="GF68" i="78" s="1"/>
  <c r="GG68" i="78" s="1"/>
  <c r="GH68" i="78" s="1"/>
  <c r="GI68" i="78" s="1"/>
  <c r="GJ68" i="78" s="1"/>
  <c r="GK68" i="78" s="1"/>
  <c r="GL68" i="78" s="1"/>
  <c r="GM68" i="78" s="1"/>
  <c r="GN68" i="78" s="1"/>
  <c r="GO68" i="78" s="1"/>
  <c r="GP68" i="78" s="1"/>
  <c r="GQ68" i="78" s="1"/>
  <c r="GR68" i="78" s="1"/>
  <c r="GS68" i="78" s="1"/>
  <c r="GT68" i="78" s="1"/>
  <c r="GU68" i="78" s="1"/>
  <c r="GV68" i="78" s="1"/>
  <c r="GW68" i="78" s="1"/>
  <c r="GX68" i="78" s="1"/>
  <c r="GY68" i="78" s="1"/>
  <c r="GZ68" i="78" s="1"/>
  <c r="HA68" i="78" s="1"/>
  <c r="HB68" i="78" s="1"/>
  <c r="HC68" i="78" s="1"/>
  <c r="HD68" i="78" s="1"/>
  <c r="HE68" i="78" s="1"/>
  <c r="HF68" i="78" s="1"/>
  <c r="HG68" i="78" s="1"/>
  <c r="HH68" i="78" s="1"/>
  <c r="HI68" i="78" s="1"/>
  <c r="S64" i="78"/>
  <c r="T64" i="78" s="1"/>
  <c r="U64" i="78" s="1"/>
  <c r="V64" i="78" s="1"/>
  <c r="W64" i="78" s="1"/>
  <c r="X64" i="78" s="1"/>
  <c r="Y64" i="78" s="1"/>
  <c r="Z64" i="78" s="1"/>
  <c r="AA64" i="78" s="1"/>
  <c r="AB64" i="78" s="1"/>
  <c r="AC64" i="78" s="1"/>
  <c r="AD64" i="78" s="1"/>
  <c r="AE64" i="78" s="1"/>
  <c r="AF64" i="78" s="1"/>
  <c r="AG64" i="78" s="1"/>
  <c r="AH64" i="78" s="1"/>
  <c r="AI64" i="78" s="1"/>
  <c r="AJ64" i="78" s="1"/>
  <c r="AK64" i="78" s="1"/>
  <c r="AL64" i="78" s="1"/>
  <c r="AM64" i="78" s="1"/>
  <c r="AN64" i="78" s="1"/>
  <c r="AO64" i="78" s="1"/>
  <c r="AP64" i="78" s="1"/>
  <c r="AQ64" i="78" s="1"/>
  <c r="AR64" i="78" s="1"/>
  <c r="AS64" i="78" s="1"/>
  <c r="AT64" i="78" s="1"/>
  <c r="AU64" i="78" s="1"/>
  <c r="AV64" i="78" s="1"/>
  <c r="AW64" i="78" s="1"/>
  <c r="AX64" i="78" s="1"/>
  <c r="AY64" i="78" s="1"/>
  <c r="AZ64" i="78" s="1"/>
  <c r="BA64" i="78" s="1"/>
  <c r="BB64" i="78" s="1"/>
  <c r="BC64" i="78" s="1"/>
  <c r="BD64" i="78" s="1"/>
  <c r="BE64" i="78" s="1"/>
  <c r="BF64" i="78" s="1"/>
  <c r="BG64" i="78" s="1"/>
  <c r="BH64" i="78" s="1"/>
  <c r="BI64" i="78" s="1"/>
  <c r="BJ64" i="78" s="1"/>
  <c r="BK64" i="78" s="1"/>
  <c r="BL64" i="78" s="1"/>
  <c r="BM64" i="78" s="1"/>
  <c r="BN64" i="78" s="1"/>
  <c r="BO64" i="78" s="1"/>
  <c r="BP64" i="78" s="1"/>
  <c r="BQ64" i="78" s="1"/>
  <c r="BR64" i="78" s="1"/>
  <c r="BS64" i="78" s="1"/>
  <c r="BT64" i="78" s="1"/>
  <c r="BU64" i="78" s="1"/>
  <c r="BV64" i="78" s="1"/>
  <c r="BW64" i="78" s="1"/>
  <c r="BX64" i="78" s="1"/>
  <c r="BY64" i="78" s="1"/>
  <c r="BZ64" i="78" s="1"/>
  <c r="CA64" i="78" s="1"/>
  <c r="CB64" i="78" s="1"/>
  <c r="CC64" i="78" s="1"/>
  <c r="CD64" i="78" s="1"/>
  <c r="CE64" i="78" s="1"/>
  <c r="CF64" i="78" s="1"/>
  <c r="CG64" i="78" s="1"/>
  <c r="CH64" i="78" s="1"/>
  <c r="CI64" i="78" s="1"/>
  <c r="CJ64" i="78" s="1"/>
  <c r="CK64" i="78" s="1"/>
  <c r="CL64" i="78" s="1"/>
  <c r="CM64" i="78" s="1"/>
  <c r="CN64" i="78" s="1"/>
  <c r="CO64" i="78" s="1"/>
  <c r="CP64" i="78" s="1"/>
  <c r="CQ64" i="78" s="1"/>
  <c r="CR64" i="78" s="1"/>
  <c r="CS64" i="78" s="1"/>
  <c r="CT64" i="78" s="1"/>
  <c r="CU64" i="78" s="1"/>
  <c r="CV64" i="78" s="1"/>
  <c r="CW64" i="78" s="1"/>
  <c r="CX64" i="78" s="1"/>
  <c r="CY64" i="78" s="1"/>
  <c r="CZ64" i="78" s="1"/>
  <c r="DA64" i="78" s="1"/>
  <c r="DB64" i="78" s="1"/>
  <c r="DC64" i="78" s="1"/>
  <c r="DD64" i="78" s="1"/>
  <c r="DE64" i="78" s="1"/>
  <c r="DF64" i="78" s="1"/>
  <c r="DG64" i="78" s="1"/>
  <c r="DH64" i="78" s="1"/>
  <c r="DI64" i="78" s="1"/>
  <c r="DJ64" i="78" s="1"/>
  <c r="DK64" i="78" s="1"/>
  <c r="DL64" i="78" s="1"/>
  <c r="DM64" i="78" s="1"/>
  <c r="DN64" i="78" s="1"/>
  <c r="DO64" i="78" s="1"/>
  <c r="DP64" i="78" s="1"/>
  <c r="DQ64" i="78" s="1"/>
  <c r="DR64" i="78" s="1"/>
  <c r="DS64" i="78" s="1"/>
  <c r="DT64" i="78" s="1"/>
  <c r="DU64" i="78" s="1"/>
  <c r="DV64" i="78" s="1"/>
  <c r="DW64" i="78" s="1"/>
  <c r="DX64" i="78" s="1"/>
  <c r="DY64" i="78" s="1"/>
  <c r="DZ64" i="78" s="1"/>
  <c r="EA64" i="78" s="1"/>
  <c r="EB64" i="78" s="1"/>
  <c r="EC64" i="78" s="1"/>
  <c r="ED64" i="78" s="1"/>
  <c r="EE64" i="78" s="1"/>
  <c r="EF64" i="78" s="1"/>
  <c r="EG64" i="78" s="1"/>
  <c r="EH64" i="78" s="1"/>
  <c r="EI64" i="78" s="1"/>
  <c r="EJ64" i="78" s="1"/>
  <c r="EK64" i="78" s="1"/>
  <c r="EL64" i="78" s="1"/>
  <c r="EM64" i="78" s="1"/>
  <c r="EN64" i="78" s="1"/>
  <c r="EO64" i="78" s="1"/>
  <c r="EP64" i="78" s="1"/>
  <c r="EQ64" i="78" s="1"/>
  <c r="ER64" i="78" s="1"/>
  <c r="ES64" i="78" s="1"/>
  <c r="ET64" i="78" s="1"/>
  <c r="EU64" i="78" s="1"/>
  <c r="EV64" i="78" s="1"/>
  <c r="EW64" i="78" s="1"/>
  <c r="EX64" i="78" s="1"/>
  <c r="EY64" i="78" s="1"/>
  <c r="EZ64" i="78" s="1"/>
  <c r="FA64" i="78" s="1"/>
  <c r="FB64" i="78" s="1"/>
  <c r="FC64" i="78" s="1"/>
  <c r="FD64" i="78" s="1"/>
  <c r="FE64" i="78" s="1"/>
  <c r="FF64" i="78" s="1"/>
  <c r="FG64" i="78" s="1"/>
  <c r="FH64" i="78" s="1"/>
  <c r="FI64" i="78" s="1"/>
  <c r="FJ64" i="78" s="1"/>
  <c r="FK64" i="78" s="1"/>
  <c r="FL64" i="78" s="1"/>
  <c r="FM64" i="78" s="1"/>
  <c r="FN64" i="78" s="1"/>
  <c r="FO64" i="78" s="1"/>
  <c r="FP64" i="78" s="1"/>
  <c r="FQ64" i="78" s="1"/>
  <c r="FR64" i="78" s="1"/>
  <c r="FS64" i="78" s="1"/>
  <c r="FT64" i="78" s="1"/>
  <c r="FU64" i="78" s="1"/>
  <c r="FV64" i="78" s="1"/>
  <c r="FW64" i="78" s="1"/>
  <c r="FX64" i="78" s="1"/>
  <c r="FY64" i="78" s="1"/>
  <c r="FZ64" i="78" s="1"/>
  <c r="GA64" i="78" s="1"/>
  <c r="GB64" i="78" s="1"/>
  <c r="GC64" i="78" s="1"/>
  <c r="GD64" i="78" s="1"/>
  <c r="GE64" i="78" s="1"/>
  <c r="GF64" i="78" s="1"/>
  <c r="GG64" i="78" s="1"/>
  <c r="GH64" i="78" s="1"/>
  <c r="GI64" i="78" s="1"/>
  <c r="GJ64" i="78" s="1"/>
  <c r="GK64" i="78" s="1"/>
  <c r="GL64" i="78" s="1"/>
  <c r="GM64" i="78" s="1"/>
  <c r="GN64" i="78" s="1"/>
  <c r="GO64" i="78" s="1"/>
  <c r="GP64" i="78" s="1"/>
  <c r="GQ64" i="78" s="1"/>
  <c r="GR64" i="78" s="1"/>
  <c r="GS64" i="78" s="1"/>
  <c r="GT64" i="78" s="1"/>
  <c r="GU64" i="78" s="1"/>
  <c r="GV64" i="78" s="1"/>
  <c r="GW64" i="78" s="1"/>
  <c r="GX64" i="78" s="1"/>
  <c r="GY64" i="78" s="1"/>
  <c r="GZ64" i="78" s="1"/>
  <c r="HA64" i="78" s="1"/>
  <c r="HB64" i="78" s="1"/>
  <c r="HC64" i="78" s="1"/>
  <c r="HD64" i="78" s="1"/>
  <c r="HE64" i="78" s="1"/>
  <c r="HF64" i="78" s="1"/>
  <c r="HG64" i="78" s="1"/>
  <c r="HH64" i="78" s="1"/>
  <c r="HI64" i="78" s="1"/>
  <c r="O55" i="81"/>
  <c r="K90" i="20"/>
  <c r="M90" i="20"/>
  <c r="F90" i="20"/>
  <c r="L90" i="20" s="1"/>
  <c r="S100" i="78"/>
  <c r="T100" i="78" s="1"/>
  <c r="U100" i="78" s="1"/>
  <c r="V100" i="78" s="1"/>
  <c r="W100" i="78" s="1"/>
  <c r="X100" i="78" s="1"/>
  <c r="Y100" i="78" s="1"/>
  <c r="Z100" i="78" s="1"/>
  <c r="AA100" i="78" s="1"/>
  <c r="AB100" i="78" s="1"/>
  <c r="AC100" i="78" s="1"/>
  <c r="AD100" i="78" s="1"/>
  <c r="AE100" i="78" s="1"/>
  <c r="AF100" i="78" s="1"/>
  <c r="AG100" i="78" s="1"/>
  <c r="AH100" i="78" s="1"/>
  <c r="AI100" i="78" s="1"/>
  <c r="AJ100" i="78" s="1"/>
  <c r="AK100" i="78" s="1"/>
  <c r="AL100" i="78" s="1"/>
  <c r="AM100" i="78" s="1"/>
  <c r="AN100" i="78" s="1"/>
  <c r="AO100" i="78" s="1"/>
  <c r="AP100" i="78" s="1"/>
  <c r="AQ100" i="78" s="1"/>
  <c r="AR100" i="78" s="1"/>
  <c r="AS100" i="78" s="1"/>
  <c r="AT100" i="78" s="1"/>
  <c r="AU100" i="78" s="1"/>
  <c r="AV100" i="78" s="1"/>
  <c r="AW100" i="78" s="1"/>
  <c r="AX100" i="78" s="1"/>
  <c r="AY100" i="78" s="1"/>
  <c r="AZ100" i="78" s="1"/>
  <c r="BA100" i="78" s="1"/>
  <c r="BB100" i="78" s="1"/>
  <c r="BC100" i="78" s="1"/>
  <c r="BD100" i="78" s="1"/>
  <c r="BE100" i="78" s="1"/>
  <c r="BF100" i="78" s="1"/>
  <c r="BG100" i="78" s="1"/>
  <c r="BH100" i="78" s="1"/>
  <c r="BI100" i="78" s="1"/>
  <c r="BJ100" i="78" s="1"/>
  <c r="BK100" i="78" s="1"/>
  <c r="BL100" i="78" s="1"/>
  <c r="BM100" i="78" s="1"/>
  <c r="BN100" i="78" s="1"/>
  <c r="BO100" i="78" s="1"/>
  <c r="BP100" i="78" s="1"/>
  <c r="BQ100" i="78" s="1"/>
  <c r="BR100" i="78" s="1"/>
  <c r="BS100" i="78" s="1"/>
  <c r="BT100" i="78" s="1"/>
  <c r="BU100" i="78" s="1"/>
  <c r="BV100" i="78" s="1"/>
  <c r="BW100" i="78" s="1"/>
  <c r="BX100" i="78" s="1"/>
  <c r="BY100" i="78" s="1"/>
  <c r="BZ100" i="78" s="1"/>
  <c r="CA100" i="78" s="1"/>
  <c r="CB100" i="78" s="1"/>
  <c r="CC100" i="78" s="1"/>
  <c r="CD100" i="78" s="1"/>
  <c r="CE100" i="78" s="1"/>
  <c r="CF100" i="78" s="1"/>
  <c r="CG100" i="78" s="1"/>
  <c r="CH100" i="78" s="1"/>
  <c r="CI100" i="78" s="1"/>
  <c r="CJ100" i="78" s="1"/>
  <c r="CK100" i="78" s="1"/>
  <c r="CL100" i="78" s="1"/>
  <c r="CM100" i="78" s="1"/>
  <c r="CN100" i="78" s="1"/>
  <c r="CO100" i="78" s="1"/>
  <c r="CP100" i="78" s="1"/>
  <c r="CQ100" i="78" s="1"/>
  <c r="CR100" i="78" s="1"/>
  <c r="CS100" i="78" s="1"/>
  <c r="CT100" i="78" s="1"/>
  <c r="CU100" i="78" s="1"/>
  <c r="CV100" i="78" s="1"/>
  <c r="CW100" i="78" s="1"/>
  <c r="CX100" i="78" s="1"/>
  <c r="CY100" i="78" s="1"/>
  <c r="CZ100" i="78" s="1"/>
  <c r="DA100" i="78" s="1"/>
  <c r="DB100" i="78" s="1"/>
  <c r="DC100" i="78" s="1"/>
  <c r="DD100" i="78" s="1"/>
  <c r="DE100" i="78" s="1"/>
  <c r="DF100" i="78" s="1"/>
  <c r="DG100" i="78" s="1"/>
  <c r="DH100" i="78" s="1"/>
  <c r="DI100" i="78" s="1"/>
  <c r="DJ100" i="78" s="1"/>
  <c r="DK100" i="78" s="1"/>
  <c r="DL100" i="78" s="1"/>
  <c r="DM100" i="78" s="1"/>
  <c r="DN100" i="78" s="1"/>
  <c r="DO100" i="78" s="1"/>
  <c r="DP100" i="78" s="1"/>
  <c r="DQ100" i="78" s="1"/>
  <c r="DR100" i="78" s="1"/>
  <c r="DS100" i="78" s="1"/>
  <c r="DT100" i="78" s="1"/>
  <c r="DU100" i="78" s="1"/>
  <c r="DV100" i="78" s="1"/>
  <c r="DW100" i="78" s="1"/>
  <c r="DX100" i="78" s="1"/>
  <c r="DY100" i="78" s="1"/>
  <c r="DZ100" i="78" s="1"/>
  <c r="EA100" i="78" s="1"/>
  <c r="EB100" i="78" s="1"/>
  <c r="EC100" i="78" s="1"/>
  <c r="ED100" i="78" s="1"/>
  <c r="EE100" i="78" s="1"/>
  <c r="EF100" i="78" s="1"/>
  <c r="EG100" i="78" s="1"/>
  <c r="EH100" i="78" s="1"/>
  <c r="EI100" i="78" s="1"/>
  <c r="EJ100" i="78" s="1"/>
  <c r="EK100" i="78" s="1"/>
  <c r="EL100" i="78" s="1"/>
  <c r="EM100" i="78" s="1"/>
  <c r="EN100" i="78" s="1"/>
  <c r="EO100" i="78" s="1"/>
  <c r="EP100" i="78" s="1"/>
  <c r="EQ100" i="78" s="1"/>
  <c r="ER100" i="78" s="1"/>
  <c r="ES100" i="78" s="1"/>
  <c r="ET100" i="78" s="1"/>
  <c r="EU100" i="78" s="1"/>
  <c r="EV100" i="78" s="1"/>
  <c r="EW100" i="78" s="1"/>
  <c r="EX100" i="78" s="1"/>
  <c r="EY100" i="78" s="1"/>
  <c r="EZ100" i="78" s="1"/>
  <c r="FA100" i="78" s="1"/>
  <c r="FB100" i="78" s="1"/>
  <c r="FC100" i="78" s="1"/>
  <c r="FD100" i="78" s="1"/>
  <c r="FE100" i="78" s="1"/>
  <c r="FF100" i="78" s="1"/>
  <c r="FG100" i="78" s="1"/>
  <c r="FH100" i="78" s="1"/>
  <c r="FI100" i="78" s="1"/>
  <c r="FJ100" i="78" s="1"/>
  <c r="FK100" i="78" s="1"/>
  <c r="FL100" i="78" s="1"/>
  <c r="FM100" i="78" s="1"/>
  <c r="FN100" i="78" s="1"/>
  <c r="FO100" i="78" s="1"/>
  <c r="FP100" i="78" s="1"/>
  <c r="FQ100" i="78" s="1"/>
  <c r="FR100" i="78" s="1"/>
  <c r="FS100" i="78" s="1"/>
  <c r="FT100" i="78" s="1"/>
  <c r="FU100" i="78" s="1"/>
  <c r="FV100" i="78" s="1"/>
  <c r="FW100" i="78" s="1"/>
  <c r="FX100" i="78" s="1"/>
  <c r="FY100" i="78" s="1"/>
  <c r="FZ100" i="78" s="1"/>
  <c r="GA100" i="78" s="1"/>
  <c r="GB100" i="78" s="1"/>
  <c r="GC100" i="78" s="1"/>
  <c r="GD100" i="78" s="1"/>
  <c r="GE100" i="78" s="1"/>
  <c r="GF100" i="78" s="1"/>
  <c r="GG100" i="78" s="1"/>
  <c r="GH100" i="78" s="1"/>
  <c r="GI100" i="78" s="1"/>
  <c r="GJ100" i="78" s="1"/>
  <c r="GK100" i="78" s="1"/>
  <c r="GL100" i="78" s="1"/>
  <c r="GM100" i="78" s="1"/>
  <c r="GN100" i="78" s="1"/>
  <c r="GO100" i="78" s="1"/>
  <c r="GP100" i="78" s="1"/>
  <c r="GQ100" i="78" s="1"/>
  <c r="GR100" i="78" s="1"/>
  <c r="GS100" i="78" s="1"/>
  <c r="GT100" i="78" s="1"/>
  <c r="GU100" i="78" s="1"/>
  <c r="GV100" i="78" s="1"/>
  <c r="GW100" i="78" s="1"/>
  <c r="GX100" i="78" s="1"/>
  <c r="GY100" i="78" s="1"/>
  <c r="GZ100" i="78" s="1"/>
  <c r="HA100" i="78" s="1"/>
  <c r="HB100" i="78" s="1"/>
  <c r="HC100" i="78" s="1"/>
  <c r="HD100" i="78" s="1"/>
  <c r="HE100" i="78" s="1"/>
  <c r="HF100" i="78" s="1"/>
  <c r="HG100" i="78" s="1"/>
  <c r="HH100" i="78" s="1"/>
  <c r="HI100" i="78" s="1"/>
  <c r="O55" i="80"/>
  <c r="S100" i="81"/>
  <c r="T100" i="81" s="1"/>
  <c r="U100" i="81" s="1"/>
  <c r="V100" i="81" s="1"/>
  <c r="W100" i="81" s="1"/>
  <c r="X100" i="81" s="1"/>
  <c r="Y100" i="81" s="1"/>
  <c r="Z100" i="81" s="1"/>
  <c r="AA100" i="81" s="1"/>
  <c r="AB100" i="81" s="1"/>
  <c r="AC100" i="81" s="1"/>
  <c r="AD100" i="81" s="1"/>
  <c r="AE100" i="81" s="1"/>
  <c r="AF100" i="81" s="1"/>
  <c r="AG100" i="81" s="1"/>
  <c r="AH100" i="81" s="1"/>
  <c r="AI100" i="81" s="1"/>
  <c r="AJ100" i="81" s="1"/>
  <c r="AK100" i="81" s="1"/>
  <c r="AL100" i="81" s="1"/>
  <c r="AM100" i="81" s="1"/>
  <c r="AN100" i="81" s="1"/>
  <c r="AO100" i="81" s="1"/>
  <c r="AP100" i="81" s="1"/>
  <c r="AQ100" i="81" s="1"/>
  <c r="AR100" i="81" s="1"/>
  <c r="AS100" i="81" s="1"/>
  <c r="AT100" i="81" s="1"/>
  <c r="AU100" i="81" s="1"/>
  <c r="AV100" i="81" s="1"/>
  <c r="AW100" i="81" s="1"/>
  <c r="AX100" i="81" s="1"/>
  <c r="AY100" i="81" s="1"/>
  <c r="AZ100" i="81" s="1"/>
  <c r="BA100" i="81" s="1"/>
  <c r="BB100" i="81" s="1"/>
  <c r="BC100" i="81" s="1"/>
  <c r="BD100" i="81" s="1"/>
  <c r="BE100" i="81" s="1"/>
  <c r="BF100" i="81" s="1"/>
  <c r="BG100" i="81" s="1"/>
  <c r="BH100" i="81" s="1"/>
  <c r="BI100" i="81" s="1"/>
  <c r="BJ100" i="81" s="1"/>
  <c r="BK100" i="81" s="1"/>
  <c r="BL100" i="81" s="1"/>
  <c r="BM100" i="81" s="1"/>
  <c r="BN100" i="81" s="1"/>
  <c r="BO100" i="81" s="1"/>
  <c r="BP100" i="81" s="1"/>
  <c r="BQ100" i="81" s="1"/>
  <c r="BR100" i="81" s="1"/>
  <c r="BS100" i="81" s="1"/>
  <c r="BT100" i="81" s="1"/>
  <c r="BU100" i="81" s="1"/>
  <c r="BV100" i="81" s="1"/>
  <c r="BW100" i="81" s="1"/>
  <c r="BX100" i="81" s="1"/>
  <c r="BY100" i="81" s="1"/>
  <c r="BZ100" i="81" s="1"/>
  <c r="CA100" i="81" s="1"/>
  <c r="CB100" i="81" s="1"/>
  <c r="CC100" i="81" s="1"/>
  <c r="CD100" i="81" s="1"/>
  <c r="CE100" i="81" s="1"/>
  <c r="CF100" i="81" s="1"/>
  <c r="CG100" i="81" s="1"/>
  <c r="CH100" i="81" s="1"/>
  <c r="CI100" i="81" s="1"/>
  <c r="CJ100" i="81" s="1"/>
  <c r="CK100" i="81" s="1"/>
  <c r="CL100" i="81" s="1"/>
  <c r="CM100" i="81" s="1"/>
  <c r="CN100" i="81" s="1"/>
  <c r="CO100" i="81" s="1"/>
  <c r="CP100" i="81" s="1"/>
  <c r="CQ100" i="81" s="1"/>
  <c r="CR100" i="81" s="1"/>
  <c r="CS100" i="81" s="1"/>
  <c r="CT100" i="81" s="1"/>
  <c r="CU100" i="81" s="1"/>
  <c r="CV100" i="81" s="1"/>
  <c r="CW100" i="81" s="1"/>
  <c r="CX100" i="81" s="1"/>
  <c r="CY100" i="81" s="1"/>
  <c r="CZ100" i="81" s="1"/>
  <c r="DA100" i="81" s="1"/>
  <c r="DB100" i="81" s="1"/>
  <c r="DC100" i="81" s="1"/>
  <c r="DD100" i="81" s="1"/>
  <c r="DE100" i="81" s="1"/>
  <c r="DF100" i="81" s="1"/>
  <c r="DG100" i="81" s="1"/>
  <c r="DH100" i="81" s="1"/>
  <c r="DI100" i="81" s="1"/>
  <c r="DJ100" i="81" s="1"/>
  <c r="DK100" i="81" s="1"/>
  <c r="DL100" i="81" s="1"/>
  <c r="DM100" i="81" s="1"/>
  <c r="DN100" i="81" s="1"/>
  <c r="DO100" i="81" s="1"/>
  <c r="DP100" i="81" s="1"/>
  <c r="DQ100" i="81" s="1"/>
  <c r="DR100" i="81" s="1"/>
  <c r="DS100" i="81" s="1"/>
  <c r="DT100" i="81" s="1"/>
  <c r="DU100" i="81" s="1"/>
  <c r="DV100" i="81" s="1"/>
  <c r="DW100" i="81" s="1"/>
  <c r="DX100" i="81" s="1"/>
  <c r="DY100" i="81" s="1"/>
  <c r="DZ100" i="81" s="1"/>
  <c r="EA100" i="81" s="1"/>
  <c r="EB100" i="81" s="1"/>
  <c r="EC100" i="81" s="1"/>
  <c r="ED100" i="81" s="1"/>
  <c r="EE100" i="81" s="1"/>
  <c r="EF100" i="81" s="1"/>
  <c r="EG100" i="81" s="1"/>
  <c r="EH100" i="81" s="1"/>
  <c r="EI100" i="81" s="1"/>
  <c r="EJ100" i="81" s="1"/>
  <c r="EK100" i="81" s="1"/>
  <c r="EL100" i="81" s="1"/>
  <c r="EM100" i="81" s="1"/>
  <c r="EN100" i="81" s="1"/>
  <c r="EO100" i="81" s="1"/>
  <c r="EP100" i="81" s="1"/>
  <c r="EQ100" i="81" s="1"/>
  <c r="ER100" i="81" s="1"/>
  <c r="ES100" i="81" s="1"/>
  <c r="ET100" i="81" s="1"/>
  <c r="EU100" i="81" s="1"/>
  <c r="EV100" i="81" s="1"/>
  <c r="EW100" i="81" s="1"/>
  <c r="EX100" i="81" s="1"/>
  <c r="EY100" i="81" s="1"/>
  <c r="EZ100" i="81" s="1"/>
  <c r="FA100" i="81" s="1"/>
  <c r="FB100" i="81" s="1"/>
  <c r="FC100" i="81" s="1"/>
  <c r="FD100" i="81" s="1"/>
  <c r="FE100" i="81" s="1"/>
  <c r="FF100" i="81" s="1"/>
  <c r="FG100" i="81" s="1"/>
  <c r="FH100" i="81" s="1"/>
  <c r="FI100" i="81" s="1"/>
  <c r="FJ100" i="81" s="1"/>
  <c r="FK100" i="81" s="1"/>
  <c r="FL100" i="81" s="1"/>
  <c r="FM100" i="81" s="1"/>
  <c r="FN100" i="81" s="1"/>
  <c r="FO100" i="81" s="1"/>
  <c r="FP100" i="81" s="1"/>
  <c r="FQ100" i="81" s="1"/>
  <c r="FR100" i="81" s="1"/>
  <c r="FS100" i="81" s="1"/>
  <c r="FT100" i="81" s="1"/>
  <c r="FU100" i="81" s="1"/>
  <c r="FV100" i="81" s="1"/>
  <c r="FW100" i="81" s="1"/>
  <c r="FX100" i="81" s="1"/>
  <c r="FY100" i="81" s="1"/>
  <c r="FZ100" i="81" s="1"/>
  <c r="GA100" i="81" s="1"/>
  <c r="GB100" i="81" s="1"/>
  <c r="GC100" i="81" s="1"/>
  <c r="GD100" i="81" s="1"/>
  <c r="GE100" i="81" s="1"/>
  <c r="GF100" i="81" s="1"/>
  <c r="GG100" i="81" s="1"/>
  <c r="GH100" i="81" s="1"/>
  <c r="GI100" i="81" s="1"/>
  <c r="GJ100" i="81" s="1"/>
  <c r="GK100" i="81" s="1"/>
  <c r="GL100" i="81" s="1"/>
  <c r="GM100" i="81" s="1"/>
  <c r="GN100" i="81" s="1"/>
  <c r="GO100" i="81" s="1"/>
  <c r="GP100" i="81" s="1"/>
  <c r="GQ100" i="81" s="1"/>
  <c r="GR100" i="81" s="1"/>
  <c r="GS100" i="81" s="1"/>
  <c r="GT100" i="81" s="1"/>
  <c r="GU100" i="81" s="1"/>
  <c r="GV100" i="81" s="1"/>
  <c r="GW100" i="81" s="1"/>
  <c r="GX100" i="81" s="1"/>
  <c r="GY100" i="81" s="1"/>
  <c r="GZ100" i="81" s="1"/>
  <c r="HA100" i="81" s="1"/>
  <c r="HB100" i="81" s="1"/>
  <c r="HC100" i="81" s="1"/>
  <c r="HD100" i="81" s="1"/>
  <c r="HE100" i="81" s="1"/>
  <c r="HF100" i="81" s="1"/>
  <c r="HG100" i="81" s="1"/>
  <c r="HH100" i="81" s="1"/>
  <c r="HI100" i="81" s="1"/>
  <c r="S100" i="80"/>
  <c r="T100" i="80" s="1"/>
  <c r="U100" i="80" s="1"/>
  <c r="V100" i="80" s="1"/>
  <c r="W100" i="80" s="1"/>
  <c r="X100" i="80" s="1"/>
  <c r="Y100" i="80" s="1"/>
  <c r="Z100" i="80" s="1"/>
  <c r="AA100" i="80" s="1"/>
  <c r="AB100" i="80" s="1"/>
  <c r="AC100" i="80" s="1"/>
  <c r="AD100" i="80" s="1"/>
  <c r="AE100" i="80" s="1"/>
  <c r="AF100" i="80" s="1"/>
  <c r="AG100" i="80" s="1"/>
  <c r="AH100" i="80" s="1"/>
  <c r="AI100" i="80" s="1"/>
  <c r="AJ100" i="80" s="1"/>
  <c r="AK100" i="80" s="1"/>
  <c r="AL100" i="80" s="1"/>
  <c r="AM100" i="80" s="1"/>
  <c r="AN100" i="80" s="1"/>
  <c r="AO100" i="80" s="1"/>
  <c r="AP100" i="80" s="1"/>
  <c r="AQ100" i="80" s="1"/>
  <c r="AR100" i="80" s="1"/>
  <c r="AS100" i="80" s="1"/>
  <c r="AT100" i="80" s="1"/>
  <c r="AU100" i="80" s="1"/>
  <c r="AV100" i="80" s="1"/>
  <c r="AW100" i="80" s="1"/>
  <c r="AX100" i="80" s="1"/>
  <c r="AY100" i="80" s="1"/>
  <c r="AZ100" i="80" s="1"/>
  <c r="BA100" i="80" s="1"/>
  <c r="BB100" i="80" s="1"/>
  <c r="BC100" i="80" s="1"/>
  <c r="BD100" i="80" s="1"/>
  <c r="BE100" i="80" s="1"/>
  <c r="BF100" i="80" s="1"/>
  <c r="BG100" i="80" s="1"/>
  <c r="BH100" i="80" s="1"/>
  <c r="BI100" i="80" s="1"/>
  <c r="BJ100" i="80" s="1"/>
  <c r="BK100" i="80" s="1"/>
  <c r="BL100" i="80" s="1"/>
  <c r="BM100" i="80" s="1"/>
  <c r="BN100" i="80" s="1"/>
  <c r="BO100" i="80" s="1"/>
  <c r="BP100" i="80" s="1"/>
  <c r="BQ100" i="80" s="1"/>
  <c r="BR100" i="80" s="1"/>
  <c r="BS100" i="80" s="1"/>
  <c r="BT100" i="80" s="1"/>
  <c r="BU100" i="80" s="1"/>
  <c r="BV100" i="80" s="1"/>
  <c r="BW100" i="80" s="1"/>
  <c r="BX100" i="80" s="1"/>
  <c r="BY100" i="80" s="1"/>
  <c r="BZ100" i="80" s="1"/>
  <c r="CA100" i="80" s="1"/>
  <c r="CB100" i="80" s="1"/>
  <c r="CC100" i="80" s="1"/>
  <c r="CD100" i="80" s="1"/>
  <c r="CE100" i="80" s="1"/>
  <c r="CF100" i="80" s="1"/>
  <c r="CG100" i="80" s="1"/>
  <c r="CH100" i="80" s="1"/>
  <c r="CI100" i="80" s="1"/>
  <c r="CJ100" i="80" s="1"/>
  <c r="CK100" i="80" s="1"/>
  <c r="CL100" i="80" s="1"/>
  <c r="CM100" i="80" s="1"/>
  <c r="CN100" i="80" s="1"/>
  <c r="CO100" i="80" s="1"/>
  <c r="CP100" i="80" s="1"/>
  <c r="CQ100" i="80" s="1"/>
  <c r="CR100" i="80" s="1"/>
  <c r="CS100" i="80" s="1"/>
  <c r="CT100" i="80" s="1"/>
  <c r="CU100" i="80" s="1"/>
  <c r="CV100" i="80" s="1"/>
  <c r="CW100" i="80" s="1"/>
  <c r="CX100" i="80" s="1"/>
  <c r="CY100" i="80" s="1"/>
  <c r="CZ100" i="80" s="1"/>
  <c r="DA100" i="80" s="1"/>
  <c r="DB100" i="80" s="1"/>
  <c r="DC100" i="80" s="1"/>
  <c r="DD100" i="80" s="1"/>
  <c r="DE100" i="80" s="1"/>
  <c r="DF100" i="80" s="1"/>
  <c r="DG100" i="80" s="1"/>
  <c r="DH100" i="80" s="1"/>
  <c r="DI100" i="80" s="1"/>
  <c r="DJ100" i="80" s="1"/>
  <c r="DK100" i="80" s="1"/>
  <c r="DL100" i="80" s="1"/>
  <c r="DM100" i="80" s="1"/>
  <c r="DN100" i="80" s="1"/>
  <c r="DO100" i="80" s="1"/>
  <c r="DP100" i="80" s="1"/>
  <c r="DQ100" i="80" s="1"/>
  <c r="DR100" i="80" s="1"/>
  <c r="DS100" i="80" s="1"/>
  <c r="DT100" i="80" s="1"/>
  <c r="DU100" i="80" s="1"/>
  <c r="DV100" i="80" s="1"/>
  <c r="DW100" i="80" s="1"/>
  <c r="DX100" i="80" s="1"/>
  <c r="DY100" i="80" s="1"/>
  <c r="DZ100" i="80" s="1"/>
  <c r="EA100" i="80" s="1"/>
  <c r="EB100" i="80" s="1"/>
  <c r="EC100" i="80" s="1"/>
  <c r="ED100" i="80" s="1"/>
  <c r="EE100" i="80" s="1"/>
  <c r="EF100" i="80" s="1"/>
  <c r="EG100" i="80" s="1"/>
  <c r="EH100" i="80" s="1"/>
  <c r="EI100" i="80" s="1"/>
  <c r="EJ100" i="80" s="1"/>
  <c r="EK100" i="80" s="1"/>
  <c r="EL100" i="80" s="1"/>
  <c r="EM100" i="80" s="1"/>
  <c r="EN100" i="80" s="1"/>
  <c r="EO100" i="80" s="1"/>
  <c r="EP100" i="80" s="1"/>
  <c r="EQ100" i="80" s="1"/>
  <c r="ER100" i="80" s="1"/>
  <c r="ES100" i="80" s="1"/>
  <c r="ET100" i="80" s="1"/>
  <c r="EU100" i="80" s="1"/>
  <c r="EV100" i="80" s="1"/>
  <c r="EW100" i="80" s="1"/>
  <c r="EX100" i="80" s="1"/>
  <c r="EY100" i="80" s="1"/>
  <c r="EZ100" i="80" s="1"/>
  <c r="FA100" i="80" s="1"/>
  <c r="FB100" i="80" s="1"/>
  <c r="FC100" i="80" s="1"/>
  <c r="FD100" i="80" s="1"/>
  <c r="FE100" i="80" s="1"/>
  <c r="FF100" i="80" s="1"/>
  <c r="FG100" i="80" s="1"/>
  <c r="FH100" i="80" s="1"/>
  <c r="FI100" i="80" s="1"/>
  <c r="FJ100" i="80" s="1"/>
  <c r="FK100" i="80" s="1"/>
  <c r="FL100" i="80" s="1"/>
  <c r="FM100" i="80" s="1"/>
  <c r="FN100" i="80" s="1"/>
  <c r="FO100" i="80" s="1"/>
  <c r="FP100" i="80" s="1"/>
  <c r="FQ100" i="80" s="1"/>
  <c r="FR100" i="80" s="1"/>
  <c r="FS100" i="80" s="1"/>
  <c r="FT100" i="80" s="1"/>
  <c r="FU100" i="80" s="1"/>
  <c r="FV100" i="80" s="1"/>
  <c r="FW100" i="80" s="1"/>
  <c r="FX100" i="80" s="1"/>
  <c r="FY100" i="80" s="1"/>
  <c r="FZ100" i="80" s="1"/>
  <c r="GA100" i="80" s="1"/>
  <c r="GB100" i="80" s="1"/>
  <c r="GC100" i="80" s="1"/>
  <c r="GD100" i="80" s="1"/>
  <c r="GE100" i="80" s="1"/>
  <c r="GF100" i="80" s="1"/>
  <c r="GG100" i="80" s="1"/>
  <c r="GH100" i="80" s="1"/>
  <c r="GI100" i="80" s="1"/>
  <c r="GJ100" i="80" s="1"/>
  <c r="GK100" i="80" s="1"/>
  <c r="GL100" i="80" s="1"/>
  <c r="GM100" i="80" s="1"/>
  <c r="GN100" i="80" s="1"/>
  <c r="GO100" i="80" s="1"/>
  <c r="GP100" i="80" s="1"/>
  <c r="GQ100" i="80" s="1"/>
  <c r="GR100" i="80" s="1"/>
  <c r="GS100" i="80" s="1"/>
  <c r="GT100" i="80" s="1"/>
  <c r="GU100" i="80" s="1"/>
  <c r="GV100" i="80" s="1"/>
  <c r="GW100" i="80" s="1"/>
  <c r="GX100" i="80" s="1"/>
  <c r="GY100" i="80" s="1"/>
  <c r="GZ100" i="80" s="1"/>
  <c r="HA100" i="80" s="1"/>
  <c r="HB100" i="80" s="1"/>
  <c r="HC100" i="80" s="1"/>
  <c r="HD100" i="80" s="1"/>
  <c r="HE100" i="80" s="1"/>
  <c r="HF100" i="80" s="1"/>
  <c r="HG100" i="80" s="1"/>
  <c r="HH100" i="80" s="1"/>
  <c r="HI100" i="80" s="1"/>
  <c r="B111" i="80"/>
  <c r="B111" i="78"/>
  <c r="B111" i="81"/>
  <c r="A106" i="80"/>
  <c r="A106" i="81"/>
  <c r="A106" i="78"/>
  <c r="A113" i="80"/>
  <c r="A113" i="81"/>
  <c r="A113" i="78"/>
  <c r="B55" i="20"/>
  <c r="B16" i="81"/>
  <c r="B16" i="80"/>
  <c r="B16" i="78"/>
  <c r="B62" i="20"/>
  <c r="B23" i="81"/>
  <c r="B23" i="78"/>
  <c r="B23" i="80"/>
  <c r="A60" i="20"/>
  <c r="A21" i="81"/>
  <c r="A21" i="80"/>
  <c r="A21" i="78"/>
  <c r="B60" i="20"/>
  <c r="B21" i="78"/>
  <c r="B21" i="81"/>
  <c r="B21" i="80"/>
  <c r="B96" i="20"/>
  <c r="B103" i="20"/>
  <c r="A55" i="20"/>
  <c r="A16" i="78"/>
  <c r="A16" i="81"/>
  <c r="A16" i="80"/>
  <c r="A62" i="20"/>
  <c r="A23" i="78"/>
  <c r="A23" i="81"/>
  <c r="A23" i="80"/>
  <c r="A101" i="20"/>
  <c r="E29" i="77"/>
  <c r="E28" i="77"/>
  <c r="D8" i="77" s="1"/>
  <c r="O55" i="78" l="1"/>
  <c r="W71" i="81"/>
  <c r="X71" i="81" s="1"/>
  <c r="Y71" i="81" s="1"/>
  <c r="Z71" i="81" s="1"/>
  <c r="AA71" i="81" s="1"/>
  <c r="AB71" i="81" s="1"/>
  <c r="AC71" i="81" s="1"/>
  <c r="AD71" i="81" s="1"/>
  <c r="AE71" i="81" s="1"/>
  <c r="AF71" i="81" s="1"/>
  <c r="AG71" i="81" s="1"/>
  <c r="AH71" i="81" s="1"/>
  <c r="AI71" i="81" s="1"/>
  <c r="AJ71" i="81" s="1"/>
  <c r="AK71" i="81" s="1"/>
  <c r="AL71" i="81" s="1"/>
  <c r="AM71" i="81" s="1"/>
  <c r="AN71" i="81" s="1"/>
  <c r="AO71" i="81" s="1"/>
  <c r="AP71" i="81" s="1"/>
  <c r="AQ71" i="81" s="1"/>
  <c r="AR71" i="81" s="1"/>
  <c r="AS71" i="81" s="1"/>
  <c r="AT71" i="81" s="1"/>
  <c r="AU71" i="81" s="1"/>
  <c r="AV71" i="81" s="1"/>
  <c r="AW71" i="81" s="1"/>
  <c r="AX71" i="81" s="1"/>
  <c r="AY71" i="81" s="1"/>
  <c r="AZ71" i="81" s="1"/>
  <c r="BA71" i="81" s="1"/>
  <c r="BB71" i="81" s="1"/>
  <c r="BC71" i="81" s="1"/>
  <c r="BD71" i="81" s="1"/>
  <c r="BE71" i="81" s="1"/>
  <c r="BF71" i="81" s="1"/>
  <c r="BG71" i="81" s="1"/>
  <c r="BH71" i="81" s="1"/>
  <c r="BI71" i="81" s="1"/>
  <c r="BJ71" i="81" s="1"/>
  <c r="BK71" i="81" s="1"/>
  <c r="BL71" i="81" s="1"/>
  <c r="BM71" i="81" s="1"/>
  <c r="BN71" i="81" s="1"/>
  <c r="BO71" i="81" s="1"/>
  <c r="BP71" i="81" s="1"/>
  <c r="BQ71" i="81" s="1"/>
  <c r="BR71" i="81" s="1"/>
  <c r="BS71" i="81" s="1"/>
  <c r="BT71" i="81" s="1"/>
  <c r="BU71" i="81" s="1"/>
  <c r="BV71" i="81" s="1"/>
  <c r="BW71" i="81" s="1"/>
  <c r="BX71" i="81" s="1"/>
  <c r="BY71" i="81" s="1"/>
  <c r="BZ71" i="81" s="1"/>
  <c r="CA71" i="81" s="1"/>
  <c r="CB71" i="81" s="1"/>
  <c r="CC71" i="81" s="1"/>
  <c r="CD71" i="81" s="1"/>
  <c r="CE71" i="81" s="1"/>
  <c r="CF71" i="81" s="1"/>
  <c r="CG71" i="81" s="1"/>
  <c r="CH71" i="81" s="1"/>
  <c r="CI71" i="81" s="1"/>
  <c r="CJ71" i="81" s="1"/>
  <c r="CK71" i="81" s="1"/>
  <c r="CL71" i="81" s="1"/>
  <c r="CM71" i="81" s="1"/>
  <c r="CN71" i="81" s="1"/>
  <c r="CO71" i="81" s="1"/>
  <c r="CP71" i="81" s="1"/>
  <c r="CQ71" i="81" s="1"/>
  <c r="CR71" i="81" s="1"/>
  <c r="CS71" i="81" s="1"/>
  <c r="CT71" i="81" s="1"/>
  <c r="CU71" i="81" s="1"/>
  <c r="CV71" i="81" s="1"/>
  <c r="CW71" i="81" s="1"/>
  <c r="CX71" i="81" s="1"/>
  <c r="CY71" i="81" s="1"/>
  <c r="CZ71" i="81" s="1"/>
  <c r="DA71" i="81" s="1"/>
  <c r="DB71" i="81" s="1"/>
  <c r="DC71" i="81" s="1"/>
  <c r="DD71" i="81" s="1"/>
  <c r="DE71" i="81" s="1"/>
  <c r="DF71" i="81" s="1"/>
  <c r="DG71" i="81" s="1"/>
  <c r="DH71" i="81" s="1"/>
  <c r="DI71" i="81" s="1"/>
  <c r="DJ71" i="81" s="1"/>
  <c r="DK71" i="81" s="1"/>
  <c r="DL71" i="81" s="1"/>
  <c r="DM71" i="81" s="1"/>
  <c r="DN71" i="81" s="1"/>
  <c r="DO71" i="81" s="1"/>
  <c r="DP71" i="81" s="1"/>
  <c r="DQ71" i="81" s="1"/>
  <c r="DR71" i="81" s="1"/>
  <c r="DS71" i="81" s="1"/>
  <c r="DT71" i="81" s="1"/>
  <c r="DU71" i="81" s="1"/>
  <c r="DV71" i="81" s="1"/>
  <c r="DW71" i="81" s="1"/>
  <c r="DX71" i="81" s="1"/>
  <c r="DY71" i="81" s="1"/>
  <c r="DZ71" i="81" s="1"/>
  <c r="EA71" i="81" s="1"/>
  <c r="EB71" i="81" s="1"/>
  <c r="EC71" i="81" s="1"/>
  <c r="ED71" i="81" s="1"/>
  <c r="EE71" i="81" s="1"/>
  <c r="EF71" i="81" s="1"/>
  <c r="EG71" i="81" s="1"/>
  <c r="EH71" i="81" s="1"/>
  <c r="EI71" i="81" s="1"/>
  <c r="EJ71" i="81" s="1"/>
  <c r="EK71" i="81" s="1"/>
  <c r="EL71" i="81" s="1"/>
  <c r="EM71" i="81" s="1"/>
  <c r="EN71" i="81" s="1"/>
  <c r="EO71" i="81" s="1"/>
  <c r="EP71" i="81" s="1"/>
  <c r="EQ71" i="81" s="1"/>
  <c r="ER71" i="81" s="1"/>
  <c r="ES71" i="81" s="1"/>
  <c r="ET71" i="81" s="1"/>
  <c r="EU71" i="81" s="1"/>
  <c r="EV71" i="81" s="1"/>
  <c r="EW71" i="81" s="1"/>
  <c r="EX71" i="81" s="1"/>
  <c r="EY71" i="81" s="1"/>
  <c r="EZ71" i="81" s="1"/>
  <c r="FA71" i="81" s="1"/>
  <c r="FB71" i="81" s="1"/>
  <c r="FC71" i="81" s="1"/>
  <c r="FD71" i="81" s="1"/>
  <c r="FE71" i="81" s="1"/>
  <c r="FF71" i="81" s="1"/>
  <c r="FG71" i="81" s="1"/>
  <c r="FH71" i="81" s="1"/>
  <c r="FI71" i="81" s="1"/>
  <c r="FJ71" i="81" s="1"/>
  <c r="FK71" i="81" s="1"/>
  <c r="FL71" i="81" s="1"/>
  <c r="FM71" i="81" s="1"/>
  <c r="FN71" i="81" s="1"/>
  <c r="FO71" i="81" s="1"/>
  <c r="FP71" i="81" s="1"/>
  <c r="FQ71" i="81" s="1"/>
  <c r="FR71" i="81" s="1"/>
  <c r="FS71" i="81" s="1"/>
  <c r="FT71" i="81" s="1"/>
  <c r="FU71" i="81" s="1"/>
  <c r="FV71" i="81" s="1"/>
  <c r="FW71" i="81" s="1"/>
  <c r="FX71" i="81" s="1"/>
  <c r="FY71" i="81" s="1"/>
  <c r="FZ71" i="81" s="1"/>
  <c r="GA71" i="81" s="1"/>
  <c r="GB71" i="81" s="1"/>
  <c r="GC71" i="81" s="1"/>
  <c r="GD71" i="81" s="1"/>
  <c r="GE71" i="81" s="1"/>
  <c r="GF71" i="81" s="1"/>
  <c r="GG71" i="81" s="1"/>
  <c r="GH71" i="81" s="1"/>
  <c r="GI71" i="81" s="1"/>
  <c r="GJ71" i="81" s="1"/>
  <c r="GK71" i="81" s="1"/>
  <c r="GL71" i="81" s="1"/>
  <c r="GM71" i="81" s="1"/>
  <c r="GN71" i="81" s="1"/>
  <c r="GO71" i="81" s="1"/>
  <c r="GP71" i="81" s="1"/>
  <c r="GQ71" i="81" s="1"/>
  <c r="GR71" i="81" s="1"/>
  <c r="GS71" i="81" s="1"/>
  <c r="GT71" i="81" s="1"/>
  <c r="GU71" i="81" s="1"/>
  <c r="GV71" i="81" s="1"/>
  <c r="GW71" i="81" s="1"/>
  <c r="GX71" i="81" s="1"/>
  <c r="GY71" i="81" s="1"/>
  <c r="GZ71" i="81" s="1"/>
  <c r="HA71" i="81" s="1"/>
  <c r="HB71" i="81" s="1"/>
  <c r="HC71" i="81" s="1"/>
  <c r="HD71" i="81" s="1"/>
  <c r="HE71" i="81" s="1"/>
  <c r="HF71" i="81" s="1"/>
  <c r="HG71" i="81" s="1"/>
  <c r="HH71" i="81" s="1"/>
  <c r="HI71" i="81" s="1"/>
  <c r="W54" i="80"/>
  <c r="X54" i="80" s="1"/>
  <c r="Y54" i="80" s="1"/>
  <c r="Z54" i="80" s="1"/>
  <c r="AA54" i="80" s="1"/>
  <c r="AB54" i="80" s="1"/>
  <c r="AC54" i="80" s="1"/>
  <c r="AD54" i="80" s="1"/>
  <c r="AE54" i="80" s="1"/>
  <c r="AF54" i="80" s="1"/>
  <c r="AG54" i="80" s="1"/>
  <c r="AH54" i="80" s="1"/>
  <c r="AI54" i="80" s="1"/>
  <c r="AJ54" i="80" s="1"/>
  <c r="AK54" i="80" s="1"/>
  <c r="AL54" i="80" s="1"/>
  <c r="AM54" i="80" s="1"/>
  <c r="AN54" i="80" s="1"/>
  <c r="AO54" i="80" s="1"/>
  <c r="AP54" i="80" s="1"/>
  <c r="AQ54" i="80" s="1"/>
  <c r="AR54" i="80" s="1"/>
  <c r="AS54" i="80" s="1"/>
  <c r="AT54" i="80" s="1"/>
  <c r="AU54" i="80" s="1"/>
  <c r="AV54" i="80" s="1"/>
  <c r="AW54" i="80" s="1"/>
  <c r="AX54" i="80" s="1"/>
  <c r="AY54" i="80" s="1"/>
  <c r="AZ54" i="80" s="1"/>
  <c r="BA54" i="80" s="1"/>
  <c r="BB54" i="80" s="1"/>
  <c r="BC54" i="80" s="1"/>
  <c r="BD54" i="80" s="1"/>
  <c r="BE54" i="80" s="1"/>
  <c r="BF54" i="80" s="1"/>
  <c r="BG54" i="80" s="1"/>
  <c r="BH54" i="80" s="1"/>
  <c r="BI54" i="80" s="1"/>
  <c r="BJ54" i="80" s="1"/>
  <c r="BK54" i="80" s="1"/>
  <c r="BL54" i="80" s="1"/>
  <c r="BM54" i="80" s="1"/>
  <c r="BN54" i="80" s="1"/>
  <c r="BO54" i="80" s="1"/>
  <c r="BP54" i="80" s="1"/>
  <c r="BQ54" i="80" s="1"/>
  <c r="BR54" i="80" s="1"/>
  <c r="BS54" i="80" s="1"/>
  <c r="BT54" i="80" s="1"/>
  <c r="BU54" i="80" s="1"/>
  <c r="BV54" i="80" s="1"/>
  <c r="BW54" i="80" s="1"/>
  <c r="BX54" i="80" s="1"/>
  <c r="BY54" i="80" s="1"/>
  <c r="BZ54" i="80" s="1"/>
  <c r="CA54" i="80" s="1"/>
  <c r="CB54" i="80" s="1"/>
  <c r="CC54" i="80" s="1"/>
  <c r="CD54" i="80" s="1"/>
  <c r="CE54" i="80" s="1"/>
  <c r="CF54" i="80" s="1"/>
  <c r="CG54" i="80" s="1"/>
  <c r="CH54" i="80" s="1"/>
  <c r="CI54" i="80" s="1"/>
  <c r="CJ54" i="80" s="1"/>
  <c r="CK54" i="80" s="1"/>
  <c r="CL54" i="80" s="1"/>
  <c r="CM54" i="80" s="1"/>
  <c r="CN54" i="80" s="1"/>
  <c r="CO54" i="80" s="1"/>
  <c r="CP54" i="80" s="1"/>
  <c r="CQ54" i="80" s="1"/>
  <c r="CR54" i="80" s="1"/>
  <c r="CS54" i="80" s="1"/>
  <c r="CT54" i="80" s="1"/>
  <c r="CU54" i="80" s="1"/>
  <c r="CV54" i="80" s="1"/>
  <c r="CW54" i="80" s="1"/>
  <c r="CX54" i="80" s="1"/>
  <c r="CY54" i="80" s="1"/>
  <c r="CZ54" i="80" s="1"/>
  <c r="DA54" i="80" s="1"/>
  <c r="DB54" i="80" s="1"/>
  <c r="DC54" i="80" s="1"/>
  <c r="DD54" i="80" s="1"/>
  <c r="DE54" i="80" s="1"/>
  <c r="DF54" i="80" s="1"/>
  <c r="DG54" i="80" s="1"/>
  <c r="DH54" i="80" s="1"/>
  <c r="DI54" i="80" s="1"/>
  <c r="DJ54" i="80" s="1"/>
  <c r="DK54" i="80" s="1"/>
  <c r="DL54" i="80" s="1"/>
  <c r="DM54" i="80" s="1"/>
  <c r="DN54" i="80" s="1"/>
  <c r="DO54" i="80" s="1"/>
  <c r="DP54" i="80" s="1"/>
  <c r="DQ54" i="80" s="1"/>
  <c r="DR54" i="80" s="1"/>
  <c r="DS54" i="80" s="1"/>
  <c r="DT54" i="80" s="1"/>
  <c r="DU54" i="80" s="1"/>
  <c r="DV54" i="80" s="1"/>
  <c r="DW54" i="80" s="1"/>
  <c r="DX54" i="80" s="1"/>
  <c r="DY54" i="80" s="1"/>
  <c r="DZ54" i="80" s="1"/>
  <c r="EA54" i="80" s="1"/>
  <c r="EB54" i="80" s="1"/>
  <c r="EC54" i="80" s="1"/>
  <c r="ED54" i="80" s="1"/>
  <c r="EE54" i="80" s="1"/>
  <c r="EF54" i="80" s="1"/>
  <c r="EG54" i="80" s="1"/>
  <c r="EH54" i="80" s="1"/>
  <c r="EI54" i="80" s="1"/>
  <c r="EJ54" i="80" s="1"/>
  <c r="EK54" i="80" s="1"/>
  <c r="EL54" i="80" s="1"/>
  <c r="EM54" i="80" s="1"/>
  <c r="EN54" i="80" s="1"/>
  <c r="EO54" i="80" s="1"/>
  <c r="EP54" i="80" s="1"/>
  <c r="EQ54" i="80" s="1"/>
  <c r="ER54" i="80" s="1"/>
  <c r="ES54" i="80" s="1"/>
  <c r="ET54" i="80" s="1"/>
  <c r="EU54" i="80" s="1"/>
  <c r="EV54" i="80" s="1"/>
  <c r="EW54" i="80" s="1"/>
  <c r="EX54" i="80" s="1"/>
  <c r="EY54" i="80" s="1"/>
  <c r="EZ54" i="80" s="1"/>
  <c r="FA54" i="80" s="1"/>
  <c r="FB54" i="80" s="1"/>
  <c r="FC54" i="80" s="1"/>
  <c r="FD54" i="80" s="1"/>
  <c r="FE54" i="80" s="1"/>
  <c r="FF54" i="80" s="1"/>
  <c r="FG54" i="80" s="1"/>
  <c r="FH54" i="80" s="1"/>
  <c r="FI54" i="80" s="1"/>
  <c r="FJ54" i="80" s="1"/>
  <c r="FK54" i="80" s="1"/>
  <c r="FL54" i="80" s="1"/>
  <c r="FM54" i="80" s="1"/>
  <c r="FN54" i="80" s="1"/>
  <c r="FO54" i="80" s="1"/>
  <c r="FP54" i="80" s="1"/>
  <c r="FQ54" i="80" s="1"/>
  <c r="FR54" i="80" s="1"/>
  <c r="FS54" i="80" s="1"/>
  <c r="FT54" i="80" s="1"/>
  <c r="FU54" i="80" s="1"/>
  <c r="FV54" i="80" s="1"/>
  <c r="FW54" i="80" s="1"/>
  <c r="FX54" i="80" s="1"/>
  <c r="FY54" i="80" s="1"/>
  <c r="FZ54" i="80" s="1"/>
  <c r="GA54" i="80" s="1"/>
  <c r="GB54" i="80" s="1"/>
  <c r="GC54" i="80" s="1"/>
  <c r="GD54" i="80" s="1"/>
  <c r="GE54" i="80" s="1"/>
  <c r="GF54" i="80" s="1"/>
  <c r="GG54" i="80" s="1"/>
  <c r="GH54" i="80" s="1"/>
  <c r="GI54" i="80" s="1"/>
  <c r="GJ54" i="80" s="1"/>
  <c r="GK54" i="80" s="1"/>
  <c r="GL54" i="80" s="1"/>
  <c r="GM54" i="80" s="1"/>
  <c r="GN54" i="80" s="1"/>
  <c r="GO54" i="80" s="1"/>
  <c r="GP54" i="80" s="1"/>
  <c r="GQ54" i="80" s="1"/>
  <c r="GR54" i="80" s="1"/>
  <c r="GS54" i="80" s="1"/>
  <c r="GT54" i="80" s="1"/>
  <c r="GU54" i="80" s="1"/>
  <c r="GV54" i="80" s="1"/>
  <c r="GW54" i="80" s="1"/>
  <c r="GX54" i="80" s="1"/>
  <c r="GY54" i="80" s="1"/>
  <c r="GZ54" i="80" s="1"/>
  <c r="HA54" i="80" s="1"/>
  <c r="HB54" i="80" s="1"/>
  <c r="HC54" i="80" s="1"/>
  <c r="HD54" i="80" s="1"/>
  <c r="HE54" i="80" s="1"/>
  <c r="HF54" i="80" s="1"/>
  <c r="HG54" i="80" s="1"/>
  <c r="HH54" i="80" s="1"/>
  <c r="HI54" i="80" s="1"/>
  <c r="O58" i="80"/>
  <c r="O102" i="78"/>
  <c r="O112" i="78"/>
  <c r="O102" i="81"/>
  <c r="O112" i="81"/>
  <c r="O102" i="80"/>
  <c r="O112" i="80"/>
  <c r="O103" i="78"/>
  <c r="O113" i="78"/>
  <c r="O106" i="78"/>
  <c r="O115" i="80"/>
  <c r="O110" i="80"/>
  <c r="O101" i="80"/>
  <c r="O105" i="78"/>
  <c r="O114" i="80"/>
  <c r="O105" i="81"/>
  <c r="O114" i="78"/>
  <c r="O105" i="80"/>
  <c r="O114" i="81"/>
  <c r="O106" i="80"/>
  <c r="O115" i="81"/>
  <c r="O110" i="81"/>
  <c r="O101" i="81"/>
  <c r="O111" i="80"/>
  <c r="O107" i="81"/>
  <c r="O109" i="78"/>
  <c r="O107" i="80"/>
  <c r="O109" i="81"/>
  <c r="O107" i="78"/>
  <c r="O109" i="80"/>
  <c r="O110" i="78"/>
  <c r="O101" i="78"/>
  <c r="O111" i="81"/>
  <c r="O103" i="80"/>
  <c r="O113" i="80"/>
  <c r="O108" i="78"/>
  <c r="O116" i="78"/>
  <c r="O108" i="81"/>
  <c r="O116" i="81"/>
  <c r="O108" i="80"/>
  <c r="O116" i="80"/>
  <c r="O111" i="78"/>
  <c r="O103" i="81"/>
  <c r="O113" i="81"/>
  <c r="O106" i="81"/>
  <c r="O115" i="78"/>
  <c r="W63" i="78"/>
  <c r="X63" i="78" s="1"/>
  <c r="Y63" i="78" s="1"/>
  <c r="Z63" i="78" s="1"/>
  <c r="AA63" i="78" s="1"/>
  <c r="AB63" i="78" s="1"/>
  <c r="AC63" i="78" s="1"/>
  <c r="AD63" i="78" s="1"/>
  <c r="AE63" i="78" s="1"/>
  <c r="AF63" i="78" s="1"/>
  <c r="AG63" i="78" s="1"/>
  <c r="AH63" i="78" s="1"/>
  <c r="AI63" i="78" s="1"/>
  <c r="AJ63" i="78" s="1"/>
  <c r="AK63" i="78" s="1"/>
  <c r="AL63" i="78" s="1"/>
  <c r="AM63" i="78" s="1"/>
  <c r="AN63" i="78" s="1"/>
  <c r="AO63" i="78" s="1"/>
  <c r="AP63" i="78" s="1"/>
  <c r="AQ63" i="78" s="1"/>
  <c r="AR63" i="78" s="1"/>
  <c r="AS63" i="78" s="1"/>
  <c r="AT63" i="78" s="1"/>
  <c r="AU63" i="78" s="1"/>
  <c r="AV63" i="78" s="1"/>
  <c r="AW63" i="78" s="1"/>
  <c r="AX63" i="78" s="1"/>
  <c r="AY63" i="78" s="1"/>
  <c r="AZ63" i="78" s="1"/>
  <c r="BA63" i="78" s="1"/>
  <c r="BB63" i="78" s="1"/>
  <c r="BC63" i="78" s="1"/>
  <c r="BD63" i="78" s="1"/>
  <c r="BE63" i="78" s="1"/>
  <c r="BF63" i="78" s="1"/>
  <c r="BG63" i="78" s="1"/>
  <c r="BH63" i="78" s="1"/>
  <c r="BI63" i="78" s="1"/>
  <c r="BJ63" i="78" s="1"/>
  <c r="BK63" i="78" s="1"/>
  <c r="BL63" i="78" s="1"/>
  <c r="BM63" i="78" s="1"/>
  <c r="BN63" i="78" s="1"/>
  <c r="BO63" i="78" s="1"/>
  <c r="BP63" i="78" s="1"/>
  <c r="BQ63" i="78" s="1"/>
  <c r="BR63" i="78" s="1"/>
  <c r="BS63" i="78" s="1"/>
  <c r="BT63" i="78" s="1"/>
  <c r="BU63" i="78" s="1"/>
  <c r="BV63" i="78" s="1"/>
  <c r="BW63" i="78" s="1"/>
  <c r="BX63" i="78" s="1"/>
  <c r="BY63" i="78" s="1"/>
  <c r="BZ63" i="78" s="1"/>
  <c r="CA63" i="78" s="1"/>
  <c r="CB63" i="78" s="1"/>
  <c r="CC63" i="78" s="1"/>
  <c r="CD63" i="78" s="1"/>
  <c r="CE63" i="78" s="1"/>
  <c r="CF63" i="78" s="1"/>
  <c r="CG63" i="78" s="1"/>
  <c r="CH63" i="78" s="1"/>
  <c r="CI63" i="78" s="1"/>
  <c r="CJ63" i="78" s="1"/>
  <c r="CK63" i="78" s="1"/>
  <c r="CL63" i="78" s="1"/>
  <c r="CM63" i="78" s="1"/>
  <c r="CN63" i="78" s="1"/>
  <c r="CO63" i="78" s="1"/>
  <c r="CP63" i="78" s="1"/>
  <c r="CQ63" i="78" s="1"/>
  <c r="CR63" i="78" s="1"/>
  <c r="CS63" i="78" s="1"/>
  <c r="CT63" i="78" s="1"/>
  <c r="CU63" i="78" s="1"/>
  <c r="CV63" i="78" s="1"/>
  <c r="CW63" i="78" s="1"/>
  <c r="CX63" i="78" s="1"/>
  <c r="CY63" i="78" s="1"/>
  <c r="CZ63" i="78" s="1"/>
  <c r="DA63" i="78" s="1"/>
  <c r="DB63" i="78" s="1"/>
  <c r="DC63" i="78" s="1"/>
  <c r="DD63" i="78" s="1"/>
  <c r="DE63" i="78" s="1"/>
  <c r="DF63" i="78" s="1"/>
  <c r="DG63" i="78" s="1"/>
  <c r="DH63" i="78" s="1"/>
  <c r="DI63" i="78" s="1"/>
  <c r="DJ63" i="78" s="1"/>
  <c r="DK63" i="78" s="1"/>
  <c r="DL63" i="78" s="1"/>
  <c r="DM63" i="78" s="1"/>
  <c r="DN63" i="78" s="1"/>
  <c r="DO63" i="78" s="1"/>
  <c r="DP63" i="78" s="1"/>
  <c r="DQ63" i="78" s="1"/>
  <c r="DR63" i="78" s="1"/>
  <c r="DS63" i="78" s="1"/>
  <c r="DT63" i="78" s="1"/>
  <c r="DU63" i="78" s="1"/>
  <c r="DV63" i="78" s="1"/>
  <c r="DW63" i="78" s="1"/>
  <c r="DX63" i="78" s="1"/>
  <c r="DY63" i="78" s="1"/>
  <c r="DZ63" i="78" s="1"/>
  <c r="EA63" i="78" s="1"/>
  <c r="EB63" i="78" s="1"/>
  <c r="EC63" i="78" s="1"/>
  <c r="ED63" i="78" s="1"/>
  <c r="EE63" i="78" s="1"/>
  <c r="EF63" i="78" s="1"/>
  <c r="EG63" i="78" s="1"/>
  <c r="EH63" i="78" s="1"/>
  <c r="EI63" i="78" s="1"/>
  <c r="EJ63" i="78" s="1"/>
  <c r="EK63" i="78" s="1"/>
  <c r="EL63" i="78" s="1"/>
  <c r="EM63" i="78" s="1"/>
  <c r="EN63" i="78" s="1"/>
  <c r="EO63" i="78" s="1"/>
  <c r="EP63" i="78" s="1"/>
  <c r="EQ63" i="78" s="1"/>
  <c r="ER63" i="78" s="1"/>
  <c r="ES63" i="78" s="1"/>
  <c r="ET63" i="78" s="1"/>
  <c r="EU63" i="78" s="1"/>
  <c r="EV63" i="78" s="1"/>
  <c r="EW63" i="78" s="1"/>
  <c r="EX63" i="78" s="1"/>
  <c r="EY63" i="78" s="1"/>
  <c r="EZ63" i="78" s="1"/>
  <c r="FA63" i="78" s="1"/>
  <c r="FB63" i="78" s="1"/>
  <c r="FC63" i="78" s="1"/>
  <c r="FD63" i="78" s="1"/>
  <c r="FE63" i="78" s="1"/>
  <c r="FF63" i="78" s="1"/>
  <c r="FG63" i="78" s="1"/>
  <c r="FH63" i="78" s="1"/>
  <c r="FI63" i="78" s="1"/>
  <c r="FJ63" i="78" s="1"/>
  <c r="FK63" i="78" s="1"/>
  <c r="FL63" i="78" s="1"/>
  <c r="FM63" i="78" s="1"/>
  <c r="FN63" i="78" s="1"/>
  <c r="FO63" i="78" s="1"/>
  <c r="FP63" i="78" s="1"/>
  <c r="FQ63" i="78" s="1"/>
  <c r="FR63" i="78" s="1"/>
  <c r="FS63" i="78" s="1"/>
  <c r="FT63" i="78" s="1"/>
  <c r="FU63" i="78" s="1"/>
  <c r="FV63" i="78" s="1"/>
  <c r="FW63" i="78" s="1"/>
  <c r="FX63" i="78" s="1"/>
  <c r="FY63" i="78" s="1"/>
  <c r="FZ63" i="78" s="1"/>
  <c r="GA63" i="78" s="1"/>
  <c r="GB63" i="78" s="1"/>
  <c r="GC63" i="78" s="1"/>
  <c r="GD63" i="78" s="1"/>
  <c r="GE63" i="78" s="1"/>
  <c r="GF63" i="78" s="1"/>
  <c r="GG63" i="78" s="1"/>
  <c r="GH63" i="78" s="1"/>
  <c r="GI63" i="78" s="1"/>
  <c r="GJ63" i="78" s="1"/>
  <c r="GK63" i="78" s="1"/>
  <c r="GL63" i="78" s="1"/>
  <c r="GM63" i="78" s="1"/>
  <c r="GN63" i="78" s="1"/>
  <c r="GO63" i="78" s="1"/>
  <c r="GP63" i="78" s="1"/>
  <c r="GQ63" i="78" s="1"/>
  <c r="GR63" i="78" s="1"/>
  <c r="GS63" i="78" s="1"/>
  <c r="GT63" i="78" s="1"/>
  <c r="GU63" i="78" s="1"/>
  <c r="GV63" i="78" s="1"/>
  <c r="GW63" i="78" s="1"/>
  <c r="GX63" i="78" s="1"/>
  <c r="GY63" i="78" s="1"/>
  <c r="GZ63" i="78" s="1"/>
  <c r="HA63" i="78" s="1"/>
  <c r="HB63" i="78" s="1"/>
  <c r="HC63" i="78" s="1"/>
  <c r="HD63" i="78" s="1"/>
  <c r="HE63" i="78" s="1"/>
  <c r="HF63" i="78" s="1"/>
  <c r="HG63" i="78" s="1"/>
  <c r="HH63" i="78" s="1"/>
  <c r="HI63" i="78" s="1"/>
  <c r="O57" i="80"/>
  <c r="O70" i="80"/>
  <c r="O61" i="81"/>
  <c r="O60" i="81"/>
  <c r="O63" i="81"/>
  <c r="O66" i="80"/>
  <c r="O56" i="80"/>
  <c r="O67" i="80"/>
  <c r="O54" i="80"/>
  <c r="O56" i="81"/>
  <c r="O65" i="80"/>
  <c r="O67" i="81"/>
  <c r="O68" i="81"/>
  <c r="O60" i="80"/>
  <c r="O69" i="81"/>
  <c r="O61" i="80"/>
  <c r="O62" i="80"/>
  <c r="O62" i="81"/>
  <c r="O57" i="78"/>
  <c r="O70" i="81"/>
  <c r="O63" i="80"/>
  <c r="O56" i="78"/>
  <c r="O68" i="80"/>
  <c r="O65" i="81"/>
  <c r="O61" i="78"/>
  <c r="O69" i="78"/>
  <c r="O71" i="80"/>
  <c r="O54" i="81"/>
  <c r="O66" i="81"/>
  <c r="O58" i="78"/>
  <c r="O60" i="78"/>
  <c r="O68" i="78"/>
  <c r="O57" i="81"/>
  <c r="O67" i="78"/>
  <c r="O58" i="81"/>
  <c r="O65" i="78"/>
  <c r="O71" i="78"/>
  <c r="O69" i="80"/>
  <c r="O62" i="78"/>
  <c r="O54" i="78"/>
  <c r="O66" i="78"/>
  <c r="O70" i="78"/>
  <c r="O71" i="81"/>
  <c r="O64" i="80"/>
  <c r="O64" i="81"/>
  <c r="O64" i="78"/>
  <c r="O100" i="78"/>
  <c r="O100" i="81"/>
  <c r="O100" i="80"/>
  <c r="B106" i="80"/>
  <c r="B106" i="81"/>
  <c r="B106" i="78"/>
  <c r="B66" i="80"/>
  <c r="B66" i="81"/>
  <c r="B66" i="78"/>
  <c r="A66" i="80"/>
  <c r="A66" i="81"/>
  <c r="A66" i="78"/>
  <c r="B68" i="80"/>
  <c r="B68" i="81"/>
  <c r="B68" i="78"/>
  <c r="B61" i="81"/>
  <c r="B61" i="78"/>
  <c r="B61" i="80"/>
  <c r="A111" i="80"/>
  <c r="A111" i="81"/>
  <c r="A111" i="78"/>
  <c r="A68" i="80"/>
  <c r="A68" i="81"/>
  <c r="A68" i="78"/>
  <c r="A61" i="80"/>
  <c r="A61" i="81"/>
  <c r="A61" i="78"/>
  <c r="B113" i="81"/>
  <c r="B113" i="80"/>
  <c r="B113" i="78"/>
  <c r="D29" i="77"/>
  <c r="D28" i="77"/>
  <c r="O63" i="78" l="1"/>
  <c r="O73" i="78" s="1"/>
  <c r="D11" i="56" s="1"/>
  <c r="O74" i="80"/>
  <c r="C12" i="56" s="1"/>
  <c r="O74" i="81"/>
  <c r="E12" i="56" s="1"/>
  <c r="O73" i="81"/>
  <c r="E11" i="56" s="1"/>
  <c r="O73" i="80"/>
  <c r="C11" i="56" s="1"/>
  <c r="B205" i="25"/>
  <c r="D183" i="25"/>
  <c r="D181" i="25"/>
  <c r="E148" i="25"/>
  <c r="B170" i="25"/>
  <c r="D146" i="25"/>
  <c r="B135" i="25"/>
  <c r="D113" i="25"/>
  <c r="D111" i="25"/>
  <c r="D79" i="25"/>
  <c r="E43" i="25"/>
  <c r="E78" i="25" s="1"/>
  <c r="D44" i="25"/>
  <c r="D148" i="25"/>
  <c r="D184" i="25" l="1"/>
  <c r="D80" i="25"/>
  <c r="O74" i="78"/>
  <c r="D12" i="56" s="1"/>
  <c r="D149" i="25"/>
  <c r="D45" i="25"/>
  <c r="E183" i="25"/>
  <c r="G18" i="61"/>
  <c r="K18" i="61" s="1"/>
  <c r="L18" i="61" s="1"/>
  <c r="M18" i="61" s="1"/>
  <c r="D81" i="25" l="1"/>
  <c r="D185" i="25"/>
  <c r="D150" i="25"/>
  <c r="D46" i="25"/>
  <c r="C18" i="61"/>
  <c r="B18" i="61"/>
  <c r="B18" i="20"/>
  <c r="A18" i="20"/>
  <c r="D186" i="25" l="1"/>
  <c r="D82" i="25"/>
  <c r="D83" i="25" s="1"/>
  <c r="D84" i="25" s="1"/>
  <c r="D85" i="25" s="1"/>
  <c r="D86" i="25" s="1"/>
  <c r="D151" i="25"/>
  <c r="D47" i="25"/>
  <c r="D48" i="25" s="1"/>
  <c r="A59" i="20"/>
  <c r="A20" i="78"/>
  <c r="A20" i="81"/>
  <c r="A20" i="80"/>
  <c r="B59" i="20"/>
  <c r="B20" i="81"/>
  <c r="B20" i="80"/>
  <c r="B20" i="78"/>
  <c r="A100" i="20"/>
  <c r="B100" i="20"/>
  <c r="K90" i="65"/>
  <c r="D49" i="25" l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153" i="25"/>
  <c r="G153" i="25" s="1"/>
  <c r="H153" i="25" s="1"/>
  <c r="D187" i="25"/>
  <c r="D152" i="25"/>
  <c r="B110" i="80"/>
  <c r="B110" i="81"/>
  <c r="B110" i="78"/>
  <c r="A110" i="80"/>
  <c r="A110" i="81"/>
  <c r="A110" i="78"/>
  <c r="B65" i="81"/>
  <c r="B65" i="80"/>
  <c r="B65" i="78"/>
  <c r="A65" i="80"/>
  <c r="A65" i="81"/>
  <c r="A65" i="78"/>
  <c r="D91" i="65"/>
  <c r="D189" i="25" l="1"/>
  <c r="D154" i="25"/>
  <c r="H63" i="76"/>
  <c r="L52" i="76"/>
  <c r="M52" i="76" s="1"/>
  <c r="L51" i="76"/>
  <c r="M51" i="76" s="1"/>
  <c r="D22" i="56" s="1"/>
  <c r="D124" i="76"/>
  <c r="C124" i="76"/>
  <c r="D190" i="25" l="1"/>
  <c r="D155" i="25"/>
  <c r="E22" i="56"/>
  <c r="C125" i="76"/>
  <c r="D125" i="76"/>
  <c r="D191" i="25" l="1"/>
  <c r="D87" i="25"/>
  <c r="D156" i="25"/>
  <c r="E125" i="76"/>
  <c r="E124" i="76"/>
  <c r="D192" i="25" l="1"/>
  <c r="D88" i="25"/>
  <c r="D157" i="25"/>
  <c r="L50" i="76"/>
  <c r="M50" i="76" s="1"/>
  <c r="D193" i="25" l="1"/>
  <c r="D89" i="25"/>
  <c r="D158" i="25"/>
  <c r="M53" i="76"/>
  <c r="C22" i="56"/>
  <c r="D194" i="25" l="1"/>
  <c r="D90" i="25"/>
  <c r="D159" i="25"/>
  <c r="D195" i="25" l="1"/>
  <c r="D91" i="25"/>
  <c r="D160" i="25"/>
  <c r="F186" i="25"/>
  <c r="G186" i="25" s="1"/>
  <c r="H186" i="25" s="1"/>
  <c r="F195" i="25"/>
  <c r="G195" i="25" s="1"/>
  <c r="H195" i="25" s="1"/>
  <c r="F151" i="25"/>
  <c r="G151" i="25" s="1"/>
  <c r="H151" i="25" s="1"/>
  <c r="F160" i="25"/>
  <c r="G160" i="25" s="1"/>
  <c r="H160" i="25" s="1"/>
  <c r="F117" i="25"/>
  <c r="G117" i="25" s="1"/>
  <c r="H117" i="25" s="1"/>
  <c r="F122" i="25"/>
  <c r="G122" i="25" s="1"/>
  <c r="H122" i="25" s="1"/>
  <c r="F187" i="25"/>
  <c r="G187" i="25" s="1"/>
  <c r="H187" i="25" s="1"/>
  <c r="F196" i="25"/>
  <c r="F152" i="25"/>
  <c r="G152" i="25" s="1"/>
  <c r="H152" i="25" s="1"/>
  <c r="F161" i="25"/>
  <c r="F123" i="25"/>
  <c r="G123" i="25" s="1"/>
  <c r="H123" i="25" s="1"/>
  <c r="F129" i="25"/>
  <c r="G129" i="25" s="1"/>
  <c r="H129" i="25" s="1"/>
  <c r="F115" i="25"/>
  <c r="G115" i="25" s="1"/>
  <c r="H115" i="25" s="1"/>
  <c r="F119" i="25"/>
  <c r="G119" i="25" s="1"/>
  <c r="H119" i="25" s="1"/>
  <c r="F126" i="25"/>
  <c r="G126" i="25" s="1"/>
  <c r="H126" i="25" s="1"/>
  <c r="F130" i="25"/>
  <c r="G130" i="25" s="1"/>
  <c r="H130" i="25" s="1"/>
  <c r="F163" i="25"/>
  <c r="F191" i="25"/>
  <c r="G191" i="25" s="1"/>
  <c r="H191" i="25" s="1"/>
  <c r="F156" i="25"/>
  <c r="G156" i="25" s="1"/>
  <c r="H156" i="25" s="1"/>
  <c r="F124" i="25"/>
  <c r="G124" i="25" s="1"/>
  <c r="H124" i="25" s="1"/>
  <c r="F165" i="25"/>
  <c r="F116" i="25"/>
  <c r="G116" i="25" s="1"/>
  <c r="H116" i="25" s="1"/>
  <c r="F184" i="25"/>
  <c r="G184" i="25" s="1"/>
  <c r="H184" i="25" s="1"/>
  <c r="F158" i="25"/>
  <c r="G158" i="25" s="1"/>
  <c r="H158" i="25" s="1"/>
  <c r="F194" i="25"/>
  <c r="G194" i="25" s="1"/>
  <c r="H194" i="25" s="1"/>
  <c r="F125" i="25"/>
  <c r="G125" i="25" s="1"/>
  <c r="H125" i="25" s="1"/>
  <c r="F189" i="25"/>
  <c r="G189" i="25" s="1"/>
  <c r="H189" i="25" s="1"/>
  <c r="F197" i="25"/>
  <c r="F154" i="25"/>
  <c r="G154" i="25" s="1"/>
  <c r="H154" i="25" s="1"/>
  <c r="F162" i="25"/>
  <c r="F190" i="25"/>
  <c r="G190" i="25" s="1"/>
  <c r="H190" i="25" s="1"/>
  <c r="F198" i="25"/>
  <c r="F155" i="25"/>
  <c r="G155" i="25" s="1"/>
  <c r="H155" i="25" s="1"/>
  <c r="F199" i="25"/>
  <c r="F164" i="25"/>
  <c r="F120" i="25"/>
  <c r="G120" i="25" s="1"/>
  <c r="H120" i="25" s="1"/>
  <c r="F127" i="25"/>
  <c r="G127" i="25" s="1"/>
  <c r="H127" i="25" s="1"/>
  <c r="F192" i="25"/>
  <c r="G192" i="25" s="1"/>
  <c r="H192" i="25" s="1"/>
  <c r="F200" i="25"/>
  <c r="F157" i="25"/>
  <c r="G157" i="25" s="1"/>
  <c r="H157" i="25" s="1"/>
  <c r="F149" i="25"/>
  <c r="G149" i="25" s="1"/>
  <c r="H149" i="25" s="1"/>
  <c r="F128" i="25"/>
  <c r="G128" i="25" s="1"/>
  <c r="H128" i="25" s="1"/>
  <c r="F159" i="25"/>
  <c r="G159" i="25" s="1"/>
  <c r="H159" i="25" s="1"/>
  <c r="F193" i="25"/>
  <c r="G193" i="25" s="1"/>
  <c r="H193" i="25" s="1"/>
  <c r="F185" i="25"/>
  <c r="G185" i="25" s="1"/>
  <c r="H185" i="25" s="1"/>
  <c r="F150" i="25"/>
  <c r="G150" i="25" s="1"/>
  <c r="H150" i="25" s="1"/>
  <c r="F114" i="25"/>
  <c r="G114" i="25" s="1"/>
  <c r="H114" i="25" s="1"/>
  <c r="F121" i="25"/>
  <c r="G121" i="25" s="1"/>
  <c r="H121" i="25" s="1"/>
  <c r="F16" i="25"/>
  <c r="G16" i="25" s="1"/>
  <c r="H16" i="25" s="1"/>
  <c r="F17" i="25"/>
  <c r="G17" i="25" s="1"/>
  <c r="H17" i="25" s="1"/>
  <c r="F9" i="25"/>
  <c r="G9" i="25" s="1"/>
  <c r="H9" i="25" s="1"/>
  <c r="F18" i="25"/>
  <c r="G18" i="25" s="1"/>
  <c r="H18" i="25" s="1"/>
  <c r="F10" i="25"/>
  <c r="G10" i="25" s="1"/>
  <c r="H10" i="25" s="1"/>
  <c r="F19" i="25"/>
  <c r="G19" i="25" s="1"/>
  <c r="H19" i="25" s="1"/>
  <c r="F20" i="25"/>
  <c r="G20" i="25" s="1"/>
  <c r="H20" i="25" s="1"/>
  <c r="F15" i="25"/>
  <c r="G15" i="25" s="1"/>
  <c r="H15" i="25" s="1"/>
  <c r="F11" i="25"/>
  <c r="G11" i="25" s="1"/>
  <c r="H11" i="25" s="1"/>
  <c r="F12" i="25"/>
  <c r="G12" i="25" s="1"/>
  <c r="H12" i="25" s="1"/>
  <c r="F21" i="25"/>
  <c r="G21" i="25" s="1"/>
  <c r="H21" i="25" s="1"/>
  <c r="F23" i="25"/>
  <c r="F14" i="25"/>
  <c r="G14" i="25" s="1"/>
  <c r="H14" i="25" s="1"/>
  <c r="F22" i="25"/>
  <c r="G22" i="25" s="1"/>
  <c r="H22" i="25" s="1"/>
  <c r="F43" i="25"/>
  <c r="F183" i="25"/>
  <c r="F8" i="25"/>
  <c r="F148" i="25"/>
  <c r="G148" i="25" s="1"/>
  <c r="H148" i="25" s="1"/>
  <c r="F113" i="25"/>
  <c r="G113" i="25" s="1"/>
  <c r="H113" i="25" s="1"/>
  <c r="F78" i="25"/>
  <c r="G78" i="25" s="1"/>
  <c r="D196" i="25" l="1"/>
  <c r="G196" i="25" s="1"/>
  <c r="H196" i="25" s="1"/>
  <c r="D92" i="25"/>
  <c r="D161" i="25"/>
  <c r="G161" i="25" s="1"/>
  <c r="H161" i="25" s="1"/>
  <c r="F24" i="25"/>
  <c r="G23" i="25"/>
  <c r="H23" i="25" s="1"/>
  <c r="F79" i="25"/>
  <c r="H78" i="25"/>
  <c r="G8" i="25"/>
  <c r="H8" i="25" s="1"/>
  <c r="G183" i="25"/>
  <c r="H183" i="25" s="1"/>
  <c r="F44" i="25"/>
  <c r="G44" i="25" s="1"/>
  <c r="H44" i="25" s="1"/>
  <c r="G43" i="25"/>
  <c r="H43" i="25" s="1"/>
  <c r="E92" i="65"/>
  <c r="J90" i="65"/>
  <c r="I90" i="65"/>
  <c r="H90" i="65"/>
  <c r="G90" i="65"/>
  <c r="F90" i="65"/>
  <c r="E90" i="65"/>
  <c r="F89" i="65"/>
  <c r="E89" i="65"/>
  <c r="D197" i="25" l="1"/>
  <c r="G197" i="25" s="1"/>
  <c r="H197" i="25" s="1"/>
  <c r="D93" i="25"/>
  <c r="D162" i="25"/>
  <c r="G162" i="25" s="1"/>
  <c r="H162" i="25" s="1"/>
  <c r="G79" i="25"/>
  <c r="H79" i="25" s="1"/>
  <c r="F80" i="25"/>
  <c r="F25" i="25"/>
  <c r="G25" i="25" s="1"/>
  <c r="H25" i="25" s="1"/>
  <c r="G24" i="25"/>
  <c r="H24" i="25" s="1"/>
  <c r="F45" i="25"/>
  <c r="G45" i="25" s="1"/>
  <c r="H45" i="25" s="1"/>
  <c r="G92" i="65"/>
  <c r="I92" i="65"/>
  <c r="K92" i="65"/>
  <c r="H92" i="65"/>
  <c r="J92" i="65"/>
  <c r="F92" i="65"/>
  <c r="D198" i="25" l="1"/>
  <c r="G198" i="25" s="1"/>
  <c r="H198" i="25" s="1"/>
  <c r="D94" i="25"/>
  <c r="D163" i="25"/>
  <c r="G163" i="25" s="1"/>
  <c r="H163" i="25" s="1"/>
  <c r="F81" i="25"/>
  <c r="G80" i="25"/>
  <c r="H80" i="25" s="1"/>
  <c r="F46" i="25"/>
  <c r="G8" i="61"/>
  <c r="K8" i="61" s="1"/>
  <c r="L8" i="61" s="1"/>
  <c r="M8" i="61" s="1"/>
  <c r="G10" i="61"/>
  <c r="K10" i="61" s="1"/>
  <c r="L10" i="61" s="1"/>
  <c r="M10" i="61" s="1"/>
  <c r="G15" i="61"/>
  <c r="K15" i="61" s="1"/>
  <c r="L15" i="61" s="1"/>
  <c r="M15" i="61" s="1"/>
  <c r="C89" i="20"/>
  <c r="B8" i="61"/>
  <c r="C8" i="61"/>
  <c r="B9" i="61"/>
  <c r="C9" i="61"/>
  <c r="B10" i="61"/>
  <c r="C10" i="61"/>
  <c r="B11" i="61"/>
  <c r="C11" i="61"/>
  <c r="B13" i="61"/>
  <c r="C13" i="61"/>
  <c r="B15" i="61"/>
  <c r="C15" i="61"/>
  <c r="B16" i="61"/>
  <c r="C16" i="61"/>
  <c r="B17" i="61"/>
  <c r="C17" i="61"/>
  <c r="B20" i="61"/>
  <c r="C20" i="61"/>
  <c r="B22" i="61"/>
  <c r="C22" i="61"/>
  <c r="B23" i="61"/>
  <c r="C23" i="61"/>
  <c r="B24" i="61"/>
  <c r="C24" i="61"/>
  <c r="C7" i="61"/>
  <c r="B7" i="61"/>
  <c r="G17" i="61"/>
  <c r="K17" i="61" s="1"/>
  <c r="L17" i="61" s="1"/>
  <c r="M17" i="61" s="1"/>
  <c r="G16" i="61"/>
  <c r="K16" i="61" s="1"/>
  <c r="L16" i="61" s="1"/>
  <c r="M16" i="61" s="1"/>
  <c r="G13" i="61"/>
  <c r="K13" i="61" s="1"/>
  <c r="L13" i="61" s="1"/>
  <c r="M13" i="61" s="1"/>
  <c r="G11" i="61"/>
  <c r="K11" i="61" s="1"/>
  <c r="L11" i="61" s="1"/>
  <c r="M11" i="61" s="1"/>
  <c r="G9" i="61"/>
  <c r="K9" i="61" s="1"/>
  <c r="L9" i="61" s="1"/>
  <c r="M9" i="61" s="1"/>
  <c r="J7" i="61"/>
  <c r="G7" i="61"/>
  <c r="D199" i="25" l="1"/>
  <c r="G199" i="25" s="1"/>
  <c r="H199" i="25" s="1"/>
  <c r="D95" i="25"/>
  <c r="D200" i="25" s="1"/>
  <c r="G200" i="25" s="1"/>
  <c r="H200" i="25" s="1"/>
  <c r="D99" i="80"/>
  <c r="D99" i="81"/>
  <c r="D99" i="78"/>
  <c r="D164" i="25"/>
  <c r="G164" i="25" s="1"/>
  <c r="H164" i="25" s="1"/>
  <c r="D165" i="25"/>
  <c r="G165" i="25" s="1"/>
  <c r="H165" i="25" s="1"/>
  <c r="G46" i="25"/>
  <c r="H46" i="25" s="1"/>
  <c r="F47" i="25"/>
  <c r="F48" i="25" s="1"/>
  <c r="F82" i="25"/>
  <c r="F83" i="25" s="1"/>
  <c r="G81" i="25"/>
  <c r="H81" i="25" s="1"/>
  <c r="K7" i="61"/>
  <c r="L7" i="61" s="1"/>
  <c r="M7" i="61" s="1"/>
  <c r="F84" i="25" l="1"/>
  <c r="F85" i="25" s="1"/>
  <c r="F86" i="25" s="1"/>
  <c r="F87" i="25" s="1"/>
  <c r="F88" i="25" s="1"/>
  <c r="G83" i="25"/>
  <c r="H83" i="25" s="1"/>
  <c r="F49" i="25"/>
  <c r="F50" i="25" s="1"/>
  <c r="G48" i="25"/>
  <c r="H48" i="25" s="1"/>
  <c r="G47" i="25"/>
  <c r="H47" i="25" s="1"/>
  <c r="G82" i="25"/>
  <c r="H82" i="25" s="1"/>
  <c r="M26" i="61"/>
  <c r="D19" i="56" s="1"/>
  <c r="M25" i="61"/>
  <c r="D18" i="56" s="1"/>
  <c r="G49" i="25" l="1"/>
  <c r="H49" i="25" s="1"/>
  <c r="G84" i="25"/>
  <c r="H84" i="25" s="1"/>
  <c r="A8" i="20"/>
  <c r="B8" i="20"/>
  <c r="A9" i="20"/>
  <c r="B9" i="20"/>
  <c r="A10" i="20"/>
  <c r="B10" i="20"/>
  <c r="A11" i="20"/>
  <c r="B11" i="20"/>
  <c r="A13" i="20"/>
  <c r="A15" i="78" s="1"/>
  <c r="B13" i="20"/>
  <c r="A15" i="20"/>
  <c r="B15" i="20"/>
  <c r="A16" i="20"/>
  <c r="B16" i="20"/>
  <c r="A17" i="20"/>
  <c r="B17" i="20"/>
  <c r="A20" i="20"/>
  <c r="B20" i="20"/>
  <c r="A22" i="20"/>
  <c r="B22" i="20"/>
  <c r="A23" i="20"/>
  <c r="B23" i="20"/>
  <c r="A24" i="20"/>
  <c r="B24" i="20"/>
  <c r="B7" i="20"/>
  <c r="A7" i="20"/>
  <c r="G85" i="25" l="1"/>
  <c r="H85" i="25" s="1"/>
  <c r="F51" i="25"/>
  <c r="G50" i="25"/>
  <c r="H50" i="25" s="1"/>
  <c r="B26" i="81"/>
  <c r="B26" i="80"/>
  <c r="B26" i="78"/>
  <c r="B24" i="81"/>
  <c r="B24" i="80"/>
  <c r="B24" i="78"/>
  <c r="B19" i="78"/>
  <c r="B19" i="81"/>
  <c r="B19" i="80"/>
  <c r="B17" i="78"/>
  <c r="B17" i="81"/>
  <c r="B17" i="80"/>
  <c r="B13" i="80"/>
  <c r="B13" i="81"/>
  <c r="B13" i="78"/>
  <c r="B11" i="80"/>
  <c r="B11" i="81"/>
  <c r="B11" i="78"/>
  <c r="A24" i="81"/>
  <c r="A24" i="78"/>
  <c r="A24" i="80"/>
  <c r="A19" i="78"/>
  <c r="A19" i="81"/>
  <c r="A19" i="80"/>
  <c r="A17" i="78"/>
  <c r="A17" i="81"/>
  <c r="A17" i="80"/>
  <c r="A13" i="81"/>
  <c r="A13" i="78"/>
  <c r="A13" i="80"/>
  <c r="A11" i="81"/>
  <c r="A11" i="78"/>
  <c r="A11" i="80"/>
  <c r="A26" i="81"/>
  <c r="A26" i="78"/>
  <c r="A26" i="80"/>
  <c r="A9" i="78"/>
  <c r="A9" i="81"/>
  <c r="A9" i="80"/>
  <c r="B25" i="81"/>
  <c r="B25" i="78"/>
  <c r="B25" i="80"/>
  <c r="B22" i="81"/>
  <c r="B22" i="80"/>
  <c r="B22" i="78"/>
  <c r="B18" i="81"/>
  <c r="B18" i="80"/>
  <c r="B18" i="78"/>
  <c r="B15" i="78"/>
  <c r="B15" i="81"/>
  <c r="B15" i="80"/>
  <c r="B12" i="78"/>
  <c r="B12" i="80"/>
  <c r="B12" i="81"/>
  <c r="B10" i="78"/>
  <c r="B10" i="80"/>
  <c r="B10" i="81"/>
  <c r="B9" i="78"/>
  <c r="B9" i="80"/>
  <c r="B9" i="81"/>
  <c r="A25" i="81"/>
  <c r="A25" i="78"/>
  <c r="A25" i="80"/>
  <c r="A22" i="81"/>
  <c r="A22" i="78"/>
  <c r="A22" i="80"/>
  <c r="A18" i="78"/>
  <c r="A18" i="81"/>
  <c r="A18" i="80"/>
  <c r="A15" i="81"/>
  <c r="A15" i="80"/>
  <c r="A12" i="81"/>
  <c r="A12" i="80"/>
  <c r="A12" i="78"/>
  <c r="A10" i="78"/>
  <c r="A10" i="81"/>
  <c r="A10" i="80"/>
  <c r="A64" i="20"/>
  <c r="B64" i="20"/>
  <c r="A90" i="20"/>
  <c r="B90" i="20"/>
  <c r="A91" i="20"/>
  <c r="B91" i="20"/>
  <c r="A92" i="20"/>
  <c r="B92" i="20"/>
  <c r="A93" i="20"/>
  <c r="B93" i="20"/>
  <c r="A95" i="20"/>
  <c r="B95" i="20"/>
  <c r="A97" i="20"/>
  <c r="B97" i="20"/>
  <c r="A98" i="20"/>
  <c r="B98" i="20"/>
  <c r="A99" i="20"/>
  <c r="B99" i="20"/>
  <c r="A102" i="20"/>
  <c r="B102" i="20"/>
  <c r="A104" i="20"/>
  <c r="B104" i="20"/>
  <c r="A105" i="20"/>
  <c r="B105" i="20"/>
  <c r="A106" i="20"/>
  <c r="B106" i="20"/>
  <c r="A49" i="20"/>
  <c r="B49" i="20"/>
  <c r="A50" i="20"/>
  <c r="B50" i="20"/>
  <c r="A51" i="20"/>
  <c r="B51" i="20"/>
  <c r="A52" i="20"/>
  <c r="B52" i="20"/>
  <c r="A54" i="20"/>
  <c r="B54" i="20"/>
  <c r="A56" i="20"/>
  <c r="B56" i="20"/>
  <c r="A57" i="20"/>
  <c r="B57" i="20"/>
  <c r="A58" i="20"/>
  <c r="B58" i="20"/>
  <c r="A61" i="20"/>
  <c r="B61" i="20"/>
  <c r="A63" i="20"/>
  <c r="B63" i="20"/>
  <c r="A65" i="20"/>
  <c r="B65" i="20"/>
  <c r="F52" i="25" l="1"/>
  <c r="G51" i="25"/>
  <c r="H51" i="25" s="1"/>
  <c r="G86" i="25"/>
  <c r="H86" i="25" s="1"/>
  <c r="B69" i="80"/>
  <c r="B69" i="78"/>
  <c r="B69" i="81"/>
  <c r="B64" i="80"/>
  <c r="B64" i="81"/>
  <c r="B64" i="78"/>
  <c r="B62" i="80"/>
  <c r="B62" i="81"/>
  <c r="B62" i="78"/>
  <c r="B58" i="78"/>
  <c r="B58" i="80"/>
  <c r="B58" i="81"/>
  <c r="B56" i="80"/>
  <c r="B56" i="81"/>
  <c r="B56" i="78"/>
  <c r="B116" i="80"/>
  <c r="B116" i="81"/>
  <c r="B116" i="78"/>
  <c r="B114" i="80"/>
  <c r="B114" i="81"/>
  <c r="B114" i="78"/>
  <c r="B109" i="81"/>
  <c r="B109" i="78"/>
  <c r="B109" i="80"/>
  <c r="B107" i="80"/>
  <c r="B107" i="81"/>
  <c r="B107" i="78"/>
  <c r="B103" i="80"/>
  <c r="B103" i="81"/>
  <c r="B103" i="78"/>
  <c r="B101" i="80"/>
  <c r="B101" i="81"/>
  <c r="B101" i="78"/>
  <c r="B70" i="80"/>
  <c r="B70" i="81"/>
  <c r="B70" i="78"/>
  <c r="A69" i="80"/>
  <c r="A69" i="81"/>
  <c r="A69" i="78"/>
  <c r="A64" i="80"/>
  <c r="A64" i="81"/>
  <c r="A64" i="78"/>
  <c r="A62" i="80"/>
  <c r="A62" i="81"/>
  <c r="A62" i="78"/>
  <c r="A58" i="80"/>
  <c r="A58" i="81"/>
  <c r="A58" i="78"/>
  <c r="A56" i="80"/>
  <c r="A56" i="81"/>
  <c r="A56" i="78"/>
  <c r="A116" i="80"/>
  <c r="A116" i="81"/>
  <c r="A116" i="78"/>
  <c r="A114" i="80"/>
  <c r="A114" i="81"/>
  <c r="A114" i="78"/>
  <c r="A109" i="80"/>
  <c r="A109" i="81"/>
  <c r="A109" i="78"/>
  <c r="A107" i="80"/>
  <c r="A107" i="81"/>
  <c r="A107" i="78"/>
  <c r="A103" i="80"/>
  <c r="A103" i="81"/>
  <c r="A103" i="78"/>
  <c r="A101" i="80"/>
  <c r="A101" i="81"/>
  <c r="A101" i="78"/>
  <c r="A70" i="80"/>
  <c r="A70" i="81"/>
  <c r="A70" i="78"/>
  <c r="B71" i="81"/>
  <c r="B71" i="80"/>
  <c r="B71" i="78"/>
  <c r="B67" i="81"/>
  <c r="B67" i="78"/>
  <c r="B67" i="80"/>
  <c r="B63" i="80"/>
  <c r="B63" i="78"/>
  <c r="B63" i="81"/>
  <c r="B60" i="80"/>
  <c r="B60" i="81"/>
  <c r="B60" i="78"/>
  <c r="B57" i="80"/>
  <c r="B57" i="81"/>
  <c r="B57" i="78"/>
  <c r="B55" i="80"/>
  <c r="B55" i="81"/>
  <c r="B55" i="78"/>
  <c r="B115" i="81"/>
  <c r="B115" i="78"/>
  <c r="B115" i="80"/>
  <c r="B112" i="80"/>
  <c r="B112" i="81"/>
  <c r="B112" i="78"/>
  <c r="B108" i="80"/>
  <c r="B108" i="81"/>
  <c r="B108" i="78"/>
  <c r="B105" i="80"/>
  <c r="B105" i="81"/>
  <c r="B105" i="78"/>
  <c r="B102" i="80"/>
  <c r="B102" i="78"/>
  <c r="B102" i="81"/>
  <c r="B100" i="81"/>
  <c r="B100" i="80"/>
  <c r="B100" i="78"/>
  <c r="A71" i="80"/>
  <c r="A71" i="81"/>
  <c r="A71" i="78"/>
  <c r="A67" i="80"/>
  <c r="A67" i="81"/>
  <c r="A67" i="78"/>
  <c r="A63" i="80"/>
  <c r="A63" i="81"/>
  <c r="A63" i="78"/>
  <c r="A60" i="80"/>
  <c r="A60" i="81"/>
  <c r="A60" i="78"/>
  <c r="A57" i="80"/>
  <c r="A57" i="81"/>
  <c r="A57" i="78"/>
  <c r="A55" i="80"/>
  <c r="A55" i="81"/>
  <c r="A55" i="78"/>
  <c r="A115" i="80"/>
  <c r="A115" i="81"/>
  <c r="A115" i="78"/>
  <c r="A112" i="80"/>
  <c r="A112" i="81"/>
  <c r="A112" i="78"/>
  <c r="A108" i="80"/>
  <c r="A108" i="81"/>
  <c r="A108" i="78"/>
  <c r="A105" i="80"/>
  <c r="A105" i="81"/>
  <c r="A105" i="78"/>
  <c r="A102" i="80"/>
  <c r="A102" i="81"/>
  <c r="A102" i="78"/>
  <c r="A100" i="80"/>
  <c r="A100" i="81"/>
  <c r="A100" i="78"/>
  <c r="A89" i="20"/>
  <c r="B89" i="20"/>
  <c r="A48" i="20"/>
  <c r="B48" i="20"/>
  <c r="G87" i="25" l="1"/>
  <c r="H87" i="25" s="1"/>
  <c r="F53" i="25"/>
  <c r="G52" i="25"/>
  <c r="H52" i="25" s="1"/>
  <c r="B54" i="80"/>
  <c r="B54" i="81"/>
  <c r="B54" i="78"/>
  <c r="A54" i="81"/>
  <c r="A54" i="80"/>
  <c r="A54" i="78"/>
  <c r="B99" i="78"/>
  <c r="B99" i="81"/>
  <c r="B99" i="80"/>
  <c r="A99" i="78"/>
  <c r="A99" i="80"/>
  <c r="A99" i="81"/>
  <c r="F54" i="25" l="1"/>
  <c r="G53" i="25"/>
  <c r="H53" i="25" s="1"/>
  <c r="F89" i="25"/>
  <c r="G88" i="25"/>
  <c r="H88" i="25" s="1"/>
  <c r="E48" i="20"/>
  <c r="E89" i="20"/>
  <c r="G89" i="20"/>
  <c r="G26" i="20"/>
  <c r="J7" i="20"/>
  <c r="H89" i="20"/>
  <c r="I89" i="20"/>
  <c r="I26" i="20"/>
  <c r="E7" i="20"/>
  <c r="E99" i="80" l="1"/>
  <c r="E99" i="78"/>
  <c r="E99" i="81"/>
  <c r="F90" i="25"/>
  <c r="G89" i="25"/>
  <c r="H89" i="25" s="1"/>
  <c r="F55" i="25"/>
  <c r="G54" i="25"/>
  <c r="H54" i="25" s="1"/>
  <c r="G99" i="80"/>
  <c r="G99" i="81"/>
  <c r="G99" i="78"/>
  <c r="F99" i="78"/>
  <c r="F99" i="80"/>
  <c r="F99" i="81"/>
  <c r="E67" i="20"/>
  <c r="M48" i="20"/>
  <c r="K48" i="20"/>
  <c r="H108" i="20"/>
  <c r="I67" i="20"/>
  <c r="H67" i="20"/>
  <c r="E108" i="20"/>
  <c r="G67" i="20"/>
  <c r="J48" i="20"/>
  <c r="G108" i="20"/>
  <c r="J89" i="20"/>
  <c r="M89" i="20"/>
  <c r="K89" i="20"/>
  <c r="J26" i="20"/>
  <c r="I108" i="20"/>
  <c r="E26" i="20"/>
  <c r="K7" i="20"/>
  <c r="F7" i="20"/>
  <c r="M7" i="20"/>
  <c r="F56" i="25" l="1"/>
  <c r="G55" i="25"/>
  <c r="H55" i="25" s="1"/>
  <c r="F91" i="25"/>
  <c r="G90" i="25"/>
  <c r="H90" i="25" s="1"/>
  <c r="H99" i="81"/>
  <c r="R99" i="81" s="1"/>
  <c r="H99" i="80"/>
  <c r="R99" i="80" s="1"/>
  <c r="H99" i="78"/>
  <c r="R99" i="78" s="1"/>
  <c r="K67" i="20"/>
  <c r="C7" i="56" s="1"/>
  <c r="M67" i="20"/>
  <c r="E7" i="56" s="1"/>
  <c r="J108" i="20"/>
  <c r="F89" i="20"/>
  <c r="F108" i="20" s="1"/>
  <c r="K108" i="20"/>
  <c r="C8" i="56" s="1"/>
  <c r="M108" i="20"/>
  <c r="E8" i="56" s="1"/>
  <c r="J67" i="20"/>
  <c r="F48" i="20"/>
  <c r="K26" i="20"/>
  <c r="C6" i="56" s="1"/>
  <c r="M26" i="20"/>
  <c r="E6" i="56" s="1"/>
  <c r="L7" i="20"/>
  <c r="I99" i="81" l="1"/>
  <c r="J99" i="81" s="1"/>
  <c r="K99" i="81" s="1"/>
  <c r="L99" i="81" s="1"/>
  <c r="M99" i="81" s="1"/>
  <c r="I99" i="80"/>
  <c r="J99" i="80" s="1"/>
  <c r="K99" i="80" s="1"/>
  <c r="L99" i="80" s="1"/>
  <c r="M99" i="80" s="1"/>
  <c r="F92" i="25"/>
  <c r="G91" i="25"/>
  <c r="H91" i="25" s="1"/>
  <c r="F57" i="25"/>
  <c r="G56" i="25"/>
  <c r="H56" i="25" s="1"/>
  <c r="I99" i="78"/>
  <c r="J99" i="78" s="1"/>
  <c r="K99" i="78" s="1"/>
  <c r="L99" i="78" s="1"/>
  <c r="M99" i="78" s="1"/>
  <c r="S99" i="80"/>
  <c r="T99" i="80" s="1"/>
  <c r="U99" i="80" s="1"/>
  <c r="V99" i="80" s="1"/>
  <c r="S99" i="81"/>
  <c r="T99" i="81" s="1"/>
  <c r="U99" i="81" s="1"/>
  <c r="V99" i="81" s="1"/>
  <c r="W99" i="81" s="1"/>
  <c r="X99" i="81" s="1"/>
  <c r="Y99" i="81" s="1"/>
  <c r="Z99" i="81" s="1"/>
  <c r="AA99" i="81" s="1"/>
  <c r="AB99" i="81" s="1"/>
  <c r="AC99" i="81" s="1"/>
  <c r="AD99" i="81" s="1"/>
  <c r="AE99" i="81" s="1"/>
  <c r="AF99" i="81" s="1"/>
  <c r="AG99" i="81" s="1"/>
  <c r="AH99" i="81" s="1"/>
  <c r="AI99" i="81" s="1"/>
  <c r="AJ99" i="81" s="1"/>
  <c r="AK99" i="81" s="1"/>
  <c r="AL99" i="81" s="1"/>
  <c r="AM99" i="81" s="1"/>
  <c r="AN99" i="81" s="1"/>
  <c r="AO99" i="81" s="1"/>
  <c r="AP99" i="81" s="1"/>
  <c r="AQ99" i="81" s="1"/>
  <c r="AR99" i="81" s="1"/>
  <c r="AS99" i="81" s="1"/>
  <c r="AT99" i="81" s="1"/>
  <c r="AU99" i="81" s="1"/>
  <c r="AV99" i="81" s="1"/>
  <c r="AW99" i="81" s="1"/>
  <c r="AX99" i="81" s="1"/>
  <c r="AY99" i="81" s="1"/>
  <c r="AZ99" i="81" s="1"/>
  <c r="BA99" i="81" s="1"/>
  <c r="BB99" i="81" s="1"/>
  <c r="BC99" i="81" s="1"/>
  <c r="BD99" i="81" s="1"/>
  <c r="BE99" i="81" s="1"/>
  <c r="BF99" i="81" s="1"/>
  <c r="BG99" i="81" s="1"/>
  <c r="BH99" i="81" s="1"/>
  <c r="BI99" i="81" s="1"/>
  <c r="BJ99" i="81" s="1"/>
  <c r="BK99" i="81" s="1"/>
  <c r="BL99" i="81" s="1"/>
  <c r="BM99" i="81" s="1"/>
  <c r="BN99" i="81" s="1"/>
  <c r="BO99" i="81" s="1"/>
  <c r="BP99" i="81" s="1"/>
  <c r="BQ99" i="81" s="1"/>
  <c r="BR99" i="81" s="1"/>
  <c r="BS99" i="81" s="1"/>
  <c r="BT99" i="81" s="1"/>
  <c r="BU99" i="81" s="1"/>
  <c r="BV99" i="81" s="1"/>
  <c r="BW99" i="81" s="1"/>
  <c r="BX99" i="81" s="1"/>
  <c r="BY99" i="81" s="1"/>
  <c r="BZ99" i="81" s="1"/>
  <c r="CA99" i="81" s="1"/>
  <c r="CB99" i="81" s="1"/>
  <c r="CC99" i="81" s="1"/>
  <c r="CD99" i="81" s="1"/>
  <c r="CE99" i="81" s="1"/>
  <c r="CF99" i="81" s="1"/>
  <c r="CG99" i="81" s="1"/>
  <c r="CH99" i="81" s="1"/>
  <c r="CI99" i="81" s="1"/>
  <c r="CJ99" i="81" s="1"/>
  <c r="CK99" i="81" s="1"/>
  <c r="CL99" i="81" s="1"/>
  <c r="CM99" i="81" s="1"/>
  <c r="CN99" i="81" s="1"/>
  <c r="CO99" i="81" s="1"/>
  <c r="CP99" i="81" s="1"/>
  <c r="CQ99" i="81" s="1"/>
  <c r="CR99" i="81" s="1"/>
  <c r="CS99" i="81" s="1"/>
  <c r="CT99" i="81" s="1"/>
  <c r="CU99" i="81" s="1"/>
  <c r="CV99" i="81" s="1"/>
  <c r="CW99" i="81" s="1"/>
  <c r="CX99" i="81" s="1"/>
  <c r="CY99" i="81" s="1"/>
  <c r="CZ99" i="81" s="1"/>
  <c r="DA99" i="81" s="1"/>
  <c r="DB99" i="81" s="1"/>
  <c r="DC99" i="81" s="1"/>
  <c r="DD99" i="81" s="1"/>
  <c r="DE99" i="81" s="1"/>
  <c r="DF99" i="81" s="1"/>
  <c r="DG99" i="81" s="1"/>
  <c r="DH99" i="81" s="1"/>
  <c r="DI99" i="81" s="1"/>
  <c r="DJ99" i="81" s="1"/>
  <c r="DK99" i="81" s="1"/>
  <c r="DL99" i="81" s="1"/>
  <c r="DM99" i="81" s="1"/>
  <c r="DN99" i="81" s="1"/>
  <c r="DO99" i="81" s="1"/>
  <c r="DP99" i="81" s="1"/>
  <c r="DQ99" i="81" s="1"/>
  <c r="DR99" i="81" s="1"/>
  <c r="DS99" i="81" s="1"/>
  <c r="DT99" i="81" s="1"/>
  <c r="DU99" i="81" s="1"/>
  <c r="DV99" i="81" s="1"/>
  <c r="DW99" i="81" s="1"/>
  <c r="DX99" i="81" s="1"/>
  <c r="DY99" i="81" s="1"/>
  <c r="DZ99" i="81" s="1"/>
  <c r="EA99" i="81" s="1"/>
  <c r="EB99" i="81" s="1"/>
  <c r="EC99" i="81" s="1"/>
  <c r="ED99" i="81" s="1"/>
  <c r="EE99" i="81" s="1"/>
  <c r="EF99" i="81" s="1"/>
  <c r="EG99" i="81" s="1"/>
  <c r="EH99" i="81" s="1"/>
  <c r="EI99" i="81" s="1"/>
  <c r="EJ99" i="81" s="1"/>
  <c r="EK99" i="81" s="1"/>
  <c r="EL99" i="81" s="1"/>
  <c r="EM99" i="81" s="1"/>
  <c r="EN99" i="81" s="1"/>
  <c r="EO99" i="81" s="1"/>
  <c r="EP99" i="81" s="1"/>
  <c r="EQ99" i="81" s="1"/>
  <c r="ER99" i="81" s="1"/>
  <c r="ES99" i="81" s="1"/>
  <c r="ET99" i="81" s="1"/>
  <c r="EU99" i="81" s="1"/>
  <c r="EV99" i="81" s="1"/>
  <c r="EW99" i="81" s="1"/>
  <c r="EX99" i="81" s="1"/>
  <c r="EY99" i="81" s="1"/>
  <c r="EZ99" i="81" s="1"/>
  <c r="FA99" i="81" s="1"/>
  <c r="FB99" i="81" s="1"/>
  <c r="FC99" i="81" s="1"/>
  <c r="FD99" i="81" s="1"/>
  <c r="FE99" i="81" s="1"/>
  <c r="FF99" i="81" s="1"/>
  <c r="FG99" i="81" s="1"/>
  <c r="FH99" i="81" s="1"/>
  <c r="FI99" i="81" s="1"/>
  <c r="FJ99" i="81" s="1"/>
  <c r="FK99" i="81" s="1"/>
  <c r="FL99" i="81" s="1"/>
  <c r="FM99" i="81" s="1"/>
  <c r="FN99" i="81" s="1"/>
  <c r="FO99" i="81" s="1"/>
  <c r="FP99" i="81" s="1"/>
  <c r="FQ99" i="81" s="1"/>
  <c r="FR99" i="81" s="1"/>
  <c r="FS99" i="81" s="1"/>
  <c r="FT99" i="81" s="1"/>
  <c r="FU99" i="81" s="1"/>
  <c r="FV99" i="81" s="1"/>
  <c r="FW99" i="81" s="1"/>
  <c r="FX99" i="81" s="1"/>
  <c r="FY99" i="81" s="1"/>
  <c r="FZ99" i="81" s="1"/>
  <c r="GA99" i="81" s="1"/>
  <c r="GB99" i="81" s="1"/>
  <c r="GC99" i="81" s="1"/>
  <c r="GD99" i="81" s="1"/>
  <c r="GE99" i="81" s="1"/>
  <c r="GF99" i="81" s="1"/>
  <c r="GG99" i="81" s="1"/>
  <c r="GH99" i="81" s="1"/>
  <c r="GI99" i="81" s="1"/>
  <c r="GJ99" i="81" s="1"/>
  <c r="GK99" i="81" s="1"/>
  <c r="GL99" i="81" s="1"/>
  <c r="GM99" i="81" s="1"/>
  <c r="GN99" i="81" s="1"/>
  <c r="GO99" i="81" s="1"/>
  <c r="GP99" i="81" s="1"/>
  <c r="GQ99" i="81" s="1"/>
  <c r="GR99" i="81" s="1"/>
  <c r="GS99" i="81" s="1"/>
  <c r="GT99" i="81" s="1"/>
  <c r="GU99" i="81" s="1"/>
  <c r="GV99" i="81" s="1"/>
  <c r="GW99" i="81" s="1"/>
  <c r="GX99" i="81" s="1"/>
  <c r="GY99" i="81" s="1"/>
  <c r="GZ99" i="81" s="1"/>
  <c r="HA99" i="81" s="1"/>
  <c r="HB99" i="81" s="1"/>
  <c r="HC99" i="81" s="1"/>
  <c r="HD99" i="81" s="1"/>
  <c r="HE99" i="81" s="1"/>
  <c r="HF99" i="81" s="1"/>
  <c r="HG99" i="81" s="1"/>
  <c r="HH99" i="81" s="1"/>
  <c r="HI99" i="81" s="1"/>
  <c r="S99" i="78"/>
  <c r="T99" i="78" s="1"/>
  <c r="U99" i="78" s="1"/>
  <c r="V99" i="78" s="1"/>
  <c r="H201" i="25"/>
  <c r="C15" i="56" s="1"/>
  <c r="H166" i="25"/>
  <c r="H131" i="25"/>
  <c r="H26" i="25"/>
  <c r="L48" i="20"/>
  <c r="F67" i="20"/>
  <c r="L89" i="20"/>
  <c r="L26" i="20"/>
  <c r="D6" i="56" s="1"/>
  <c r="F26" i="20"/>
  <c r="W99" i="78" l="1"/>
  <c r="X99" i="78" s="1"/>
  <c r="Y99" i="78" s="1"/>
  <c r="Z99" i="78" s="1"/>
  <c r="AA99" i="78" s="1"/>
  <c r="AB99" i="78" s="1"/>
  <c r="AC99" i="78" s="1"/>
  <c r="AD99" i="78" s="1"/>
  <c r="AE99" i="78" s="1"/>
  <c r="AF99" i="78" s="1"/>
  <c r="AG99" i="78" s="1"/>
  <c r="AH99" i="78" s="1"/>
  <c r="AI99" i="78" s="1"/>
  <c r="AJ99" i="78" s="1"/>
  <c r="AK99" i="78" s="1"/>
  <c r="AL99" i="78" s="1"/>
  <c r="AM99" i="78" s="1"/>
  <c r="AN99" i="78" s="1"/>
  <c r="AO99" i="78" s="1"/>
  <c r="AP99" i="78" s="1"/>
  <c r="AQ99" i="78" s="1"/>
  <c r="AR99" i="78" s="1"/>
  <c r="AS99" i="78" s="1"/>
  <c r="AT99" i="78" s="1"/>
  <c r="AU99" i="78" s="1"/>
  <c r="AV99" i="78" s="1"/>
  <c r="AW99" i="78" s="1"/>
  <c r="AX99" i="78" s="1"/>
  <c r="AY99" i="78" s="1"/>
  <c r="AZ99" i="78" s="1"/>
  <c r="BA99" i="78" s="1"/>
  <c r="BB99" i="78" s="1"/>
  <c r="BC99" i="78" s="1"/>
  <c r="BD99" i="78" s="1"/>
  <c r="BE99" i="78" s="1"/>
  <c r="BF99" i="78" s="1"/>
  <c r="BG99" i="78" s="1"/>
  <c r="BH99" i="78" s="1"/>
  <c r="BI99" i="78" s="1"/>
  <c r="BJ99" i="78" s="1"/>
  <c r="BK99" i="78" s="1"/>
  <c r="BL99" i="78" s="1"/>
  <c r="BM99" i="78" s="1"/>
  <c r="BN99" i="78" s="1"/>
  <c r="BO99" i="78" s="1"/>
  <c r="BP99" i="78" s="1"/>
  <c r="BQ99" i="78" s="1"/>
  <c r="BR99" i="78" s="1"/>
  <c r="BS99" i="78" s="1"/>
  <c r="BT99" i="78" s="1"/>
  <c r="BU99" i="78" s="1"/>
  <c r="BV99" i="78" s="1"/>
  <c r="BW99" i="78" s="1"/>
  <c r="BX99" i="78" s="1"/>
  <c r="BY99" i="78" s="1"/>
  <c r="BZ99" i="78" s="1"/>
  <c r="CA99" i="78" s="1"/>
  <c r="CB99" i="78" s="1"/>
  <c r="CC99" i="78" s="1"/>
  <c r="CD99" i="78" s="1"/>
  <c r="CE99" i="78" s="1"/>
  <c r="CF99" i="78" s="1"/>
  <c r="CG99" i="78" s="1"/>
  <c r="CH99" i="78" s="1"/>
  <c r="CI99" i="78" s="1"/>
  <c r="CJ99" i="78" s="1"/>
  <c r="CK99" i="78" s="1"/>
  <c r="CL99" i="78" s="1"/>
  <c r="CM99" i="78" s="1"/>
  <c r="CN99" i="78" s="1"/>
  <c r="CO99" i="78" s="1"/>
  <c r="CP99" i="78" s="1"/>
  <c r="CQ99" i="78" s="1"/>
  <c r="CR99" i="78" s="1"/>
  <c r="CS99" i="78" s="1"/>
  <c r="CT99" i="78" s="1"/>
  <c r="CU99" i="78" s="1"/>
  <c r="CV99" i="78" s="1"/>
  <c r="CW99" i="78" s="1"/>
  <c r="CX99" i="78" s="1"/>
  <c r="CY99" i="78" s="1"/>
  <c r="CZ99" i="78" s="1"/>
  <c r="DA99" i="78" s="1"/>
  <c r="DB99" i="78" s="1"/>
  <c r="DC99" i="78" s="1"/>
  <c r="DD99" i="78" s="1"/>
  <c r="DE99" i="78" s="1"/>
  <c r="DF99" i="78" s="1"/>
  <c r="DG99" i="78" s="1"/>
  <c r="DH99" i="78" s="1"/>
  <c r="DI99" i="78" s="1"/>
  <c r="DJ99" i="78" s="1"/>
  <c r="DK99" i="78" s="1"/>
  <c r="DL99" i="78" s="1"/>
  <c r="DM99" i="78" s="1"/>
  <c r="DN99" i="78" s="1"/>
  <c r="DO99" i="78" s="1"/>
  <c r="DP99" i="78" s="1"/>
  <c r="DQ99" i="78" s="1"/>
  <c r="DR99" i="78" s="1"/>
  <c r="DS99" i="78" s="1"/>
  <c r="DT99" i="78" s="1"/>
  <c r="DU99" i="78" s="1"/>
  <c r="DV99" i="78" s="1"/>
  <c r="DW99" i="78" s="1"/>
  <c r="DX99" i="78" s="1"/>
  <c r="DY99" i="78" s="1"/>
  <c r="DZ99" i="78" s="1"/>
  <c r="EA99" i="78" s="1"/>
  <c r="EB99" i="78" s="1"/>
  <c r="EC99" i="78" s="1"/>
  <c r="ED99" i="78" s="1"/>
  <c r="EE99" i="78" s="1"/>
  <c r="EF99" i="78" s="1"/>
  <c r="EG99" i="78" s="1"/>
  <c r="EH99" i="78" s="1"/>
  <c r="EI99" i="78" s="1"/>
  <c r="EJ99" i="78" s="1"/>
  <c r="EK99" i="78" s="1"/>
  <c r="EL99" i="78" s="1"/>
  <c r="EM99" i="78" s="1"/>
  <c r="EN99" i="78" s="1"/>
  <c r="EO99" i="78" s="1"/>
  <c r="EP99" i="78" s="1"/>
  <c r="EQ99" i="78" s="1"/>
  <c r="ER99" i="78" s="1"/>
  <c r="ES99" i="78" s="1"/>
  <c r="ET99" i="78" s="1"/>
  <c r="EU99" i="78" s="1"/>
  <c r="EV99" i="78" s="1"/>
  <c r="EW99" i="78" s="1"/>
  <c r="EX99" i="78" s="1"/>
  <c r="EY99" i="78" s="1"/>
  <c r="EZ99" i="78" s="1"/>
  <c r="FA99" i="78" s="1"/>
  <c r="FB99" i="78" s="1"/>
  <c r="FC99" i="78" s="1"/>
  <c r="FD99" i="78" s="1"/>
  <c r="FE99" i="78" s="1"/>
  <c r="FF99" i="78" s="1"/>
  <c r="FG99" i="78" s="1"/>
  <c r="FH99" i="78" s="1"/>
  <c r="FI99" i="78" s="1"/>
  <c r="FJ99" i="78" s="1"/>
  <c r="FK99" i="78" s="1"/>
  <c r="FL99" i="78" s="1"/>
  <c r="FM99" i="78" s="1"/>
  <c r="FN99" i="78" s="1"/>
  <c r="FO99" i="78" s="1"/>
  <c r="FP99" i="78" s="1"/>
  <c r="FQ99" i="78" s="1"/>
  <c r="FR99" i="78" s="1"/>
  <c r="FS99" i="78" s="1"/>
  <c r="FT99" i="78" s="1"/>
  <c r="FU99" i="78" s="1"/>
  <c r="FV99" i="78" s="1"/>
  <c r="FW99" i="78" s="1"/>
  <c r="FX99" i="78" s="1"/>
  <c r="FY99" i="78" s="1"/>
  <c r="FZ99" i="78" s="1"/>
  <c r="GA99" i="78" s="1"/>
  <c r="GB99" i="78" s="1"/>
  <c r="GC99" i="78" s="1"/>
  <c r="GD99" i="78" s="1"/>
  <c r="GE99" i="78" s="1"/>
  <c r="GF99" i="78" s="1"/>
  <c r="GG99" i="78" s="1"/>
  <c r="GH99" i="78" s="1"/>
  <c r="GI99" i="78" s="1"/>
  <c r="GJ99" i="78" s="1"/>
  <c r="GK99" i="78" s="1"/>
  <c r="GL99" i="78" s="1"/>
  <c r="GM99" i="78" s="1"/>
  <c r="GN99" i="78" s="1"/>
  <c r="GO99" i="78" s="1"/>
  <c r="GP99" i="78" s="1"/>
  <c r="GQ99" i="78" s="1"/>
  <c r="GR99" i="78" s="1"/>
  <c r="GS99" i="78" s="1"/>
  <c r="GT99" i="78" s="1"/>
  <c r="GU99" i="78" s="1"/>
  <c r="GV99" i="78" s="1"/>
  <c r="GW99" i="78" s="1"/>
  <c r="GX99" i="78" s="1"/>
  <c r="GY99" i="78" s="1"/>
  <c r="GZ99" i="78" s="1"/>
  <c r="HA99" i="78" s="1"/>
  <c r="HB99" i="78" s="1"/>
  <c r="HC99" i="78" s="1"/>
  <c r="HD99" i="78" s="1"/>
  <c r="HE99" i="78" s="1"/>
  <c r="HF99" i="78" s="1"/>
  <c r="HG99" i="78" s="1"/>
  <c r="HH99" i="78" s="1"/>
  <c r="HI99" i="78" s="1"/>
  <c r="W99" i="80"/>
  <c r="X99" i="80" s="1"/>
  <c r="Y99" i="80" s="1"/>
  <c r="Z99" i="80" s="1"/>
  <c r="AA99" i="80" s="1"/>
  <c r="AB99" i="80" s="1"/>
  <c r="AC99" i="80" s="1"/>
  <c r="AD99" i="80" s="1"/>
  <c r="AE99" i="80" s="1"/>
  <c r="AF99" i="80" s="1"/>
  <c r="AG99" i="80" s="1"/>
  <c r="AH99" i="80" s="1"/>
  <c r="AI99" i="80" s="1"/>
  <c r="AJ99" i="80" s="1"/>
  <c r="AK99" i="80" s="1"/>
  <c r="AL99" i="80" s="1"/>
  <c r="AM99" i="80" s="1"/>
  <c r="AN99" i="80" s="1"/>
  <c r="AO99" i="80" s="1"/>
  <c r="AP99" i="80" s="1"/>
  <c r="AQ99" i="80" s="1"/>
  <c r="AR99" i="80" s="1"/>
  <c r="AS99" i="80" s="1"/>
  <c r="AT99" i="80" s="1"/>
  <c r="AU99" i="80" s="1"/>
  <c r="AV99" i="80" s="1"/>
  <c r="AW99" i="80" s="1"/>
  <c r="AX99" i="80" s="1"/>
  <c r="AY99" i="80" s="1"/>
  <c r="AZ99" i="80" s="1"/>
  <c r="BA99" i="80" s="1"/>
  <c r="BB99" i="80" s="1"/>
  <c r="BC99" i="80" s="1"/>
  <c r="BD99" i="80" s="1"/>
  <c r="BE99" i="80" s="1"/>
  <c r="BF99" i="80" s="1"/>
  <c r="BG99" i="80" s="1"/>
  <c r="BH99" i="80" s="1"/>
  <c r="BI99" i="80" s="1"/>
  <c r="BJ99" i="80" s="1"/>
  <c r="BK99" i="80" s="1"/>
  <c r="BL99" i="80" s="1"/>
  <c r="BM99" i="80" s="1"/>
  <c r="BN99" i="80" s="1"/>
  <c r="BO99" i="80" s="1"/>
  <c r="BP99" i="80" s="1"/>
  <c r="BQ99" i="80" s="1"/>
  <c r="BR99" i="80" s="1"/>
  <c r="BS99" i="80" s="1"/>
  <c r="BT99" i="80" s="1"/>
  <c r="BU99" i="80" s="1"/>
  <c r="BV99" i="80" s="1"/>
  <c r="BW99" i="80" s="1"/>
  <c r="BX99" i="80" s="1"/>
  <c r="BY99" i="80" s="1"/>
  <c r="BZ99" i="80" s="1"/>
  <c r="CA99" i="80" s="1"/>
  <c r="CB99" i="80" s="1"/>
  <c r="CC99" i="80" s="1"/>
  <c r="CD99" i="80" s="1"/>
  <c r="CE99" i="80" s="1"/>
  <c r="CF99" i="80" s="1"/>
  <c r="CG99" i="80" s="1"/>
  <c r="CH99" i="80" s="1"/>
  <c r="CI99" i="80" s="1"/>
  <c r="CJ99" i="80" s="1"/>
  <c r="CK99" i="80" s="1"/>
  <c r="CL99" i="80" s="1"/>
  <c r="CM99" i="80" s="1"/>
  <c r="CN99" i="80" s="1"/>
  <c r="CO99" i="80" s="1"/>
  <c r="CP99" i="80" s="1"/>
  <c r="CQ99" i="80" s="1"/>
  <c r="CR99" i="80" s="1"/>
  <c r="CS99" i="80" s="1"/>
  <c r="CT99" i="80" s="1"/>
  <c r="CU99" i="80" s="1"/>
  <c r="CV99" i="80" s="1"/>
  <c r="CW99" i="80" s="1"/>
  <c r="CX99" i="80" s="1"/>
  <c r="CY99" i="80" s="1"/>
  <c r="CZ99" i="80" s="1"/>
  <c r="DA99" i="80" s="1"/>
  <c r="DB99" i="80" s="1"/>
  <c r="DC99" i="80" s="1"/>
  <c r="DD99" i="80" s="1"/>
  <c r="DE99" i="80" s="1"/>
  <c r="DF99" i="80" s="1"/>
  <c r="DG99" i="80" s="1"/>
  <c r="DH99" i="80" s="1"/>
  <c r="DI99" i="80" s="1"/>
  <c r="DJ99" i="80" s="1"/>
  <c r="DK99" i="80" s="1"/>
  <c r="DL99" i="80" s="1"/>
  <c r="DM99" i="80" s="1"/>
  <c r="DN99" i="80" s="1"/>
  <c r="DO99" i="80" s="1"/>
  <c r="DP99" i="80" s="1"/>
  <c r="DQ99" i="80" s="1"/>
  <c r="DR99" i="80" s="1"/>
  <c r="DS99" i="80" s="1"/>
  <c r="DT99" i="80" s="1"/>
  <c r="DU99" i="80" s="1"/>
  <c r="DV99" i="80" s="1"/>
  <c r="DW99" i="80" s="1"/>
  <c r="DX99" i="80" s="1"/>
  <c r="DY99" i="80" s="1"/>
  <c r="DZ99" i="80" s="1"/>
  <c r="EA99" i="80" s="1"/>
  <c r="EB99" i="80" s="1"/>
  <c r="EC99" i="80" s="1"/>
  <c r="ED99" i="80" s="1"/>
  <c r="EE99" i="80" s="1"/>
  <c r="EF99" i="80" s="1"/>
  <c r="EG99" i="80" s="1"/>
  <c r="EH99" i="80" s="1"/>
  <c r="EI99" i="80" s="1"/>
  <c r="EJ99" i="80" s="1"/>
  <c r="EK99" i="80" s="1"/>
  <c r="EL99" i="80" s="1"/>
  <c r="EM99" i="80" s="1"/>
  <c r="EN99" i="80" s="1"/>
  <c r="EO99" i="80" s="1"/>
  <c r="EP99" i="80" s="1"/>
  <c r="EQ99" i="80" s="1"/>
  <c r="ER99" i="80" s="1"/>
  <c r="ES99" i="80" s="1"/>
  <c r="ET99" i="80" s="1"/>
  <c r="EU99" i="80" s="1"/>
  <c r="EV99" i="80" s="1"/>
  <c r="EW99" i="80" s="1"/>
  <c r="EX99" i="80" s="1"/>
  <c r="EY99" i="80" s="1"/>
  <c r="EZ99" i="80" s="1"/>
  <c r="FA99" i="80" s="1"/>
  <c r="FB99" i="80" s="1"/>
  <c r="FC99" i="80" s="1"/>
  <c r="FD99" i="80" s="1"/>
  <c r="FE99" i="80" s="1"/>
  <c r="FF99" i="80" s="1"/>
  <c r="FG99" i="80" s="1"/>
  <c r="FH99" i="80" s="1"/>
  <c r="FI99" i="80" s="1"/>
  <c r="FJ99" i="80" s="1"/>
  <c r="FK99" i="80" s="1"/>
  <c r="FL99" i="80" s="1"/>
  <c r="FM99" i="80" s="1"/>
  <c r="FN99" i="80" s="1"/>
  <c r="FO99" i="80" s="1"/>
  <c r="FP99" i="80" s="1"/>
  <c r="FQ99" i="80" s="1"/>
  <c r="FR99" i="80" s="1"/>
  <c r="FS99" i="80" s="1"/>
  <c r="FT99" i="80" s="1"/>
  <c r="FU99" i="80" s="1"/>
  <c r="FV99" i="80" s="1"/>
  <c r="FW99" i="80" s="1"/>
  <c r="FX99" i="80" s="1"/>
  <c r="FY99" i="80" s="1"/>
  <c r="FZ99" i="80" s="1"/>
  <c r="GA99" i="80" s="1"/>
  <c r="GB99" i="80" s="1"/>
  <c r="GC99" i="80" s="1"/>
  <c r="GD99" i="80" s="1"/>
  <c r="GE99" i="80" s="1"/>
  <c r="GF99" i="80" s="1"/>
  <c r="GG99" i="80" s="1"/>
  <c r="GH99" i="80" s="1"/>
  <c r="GI99" i="80" s="1"/>
  <c r="GJ99" i="80" s="1"/>
  <c r="GK99" i="80" s="1"/>
  <c r="GL99" i="80" s="1"/>
  <c r="GM99" i="80" s="1"/>
  <c r="GN99" i="80" s="1"/>
  <c r="GO99" i="80" s="1"/>
  <c r="GP99" i="80" s="1"/>
  <c r="GQ99" i="80" s="1"/>
  <c r="GR99" i="80" s="1"/>
  <c r="GS99" i="80" s="1"/>
  <c r="GT99" i="80" s="1"/>
  <c r="GU99" i="80" s="1"/>
  <c r="GV99" i="80" s="1"/>
  <c r="GW99" i="80" s="1"/>
  <c r="GX99" i="80" s="1"/>
  <c r="GY99" i="80" s="1"/>
  <c r="GZ99" i="80" s="1"/>
  <c r="HA99" i="80" s="1"/>
  <c r="HB99" i="80" s="1"/>
  <c r="HC99" i="80" s="1"/>
  <c r="HD99" i="80" s="1"/>
  <c r="HE99" i="80" s="1"/>
  <c r="HF99" i="80" s="1"/>
  <c r="HG99" i="80" s="1"/>
  <c r="HH99" i="80" s="1"/>
  <c r="HI99" i="80" s="1"/>
  <c r="F58" i="25"/>
  <c r="G57" i="25"/>
  <c r="H57" i="25" s="1"/>
  <c r="F93" i="25"/>
  <c r="G92" i="25"/>
  <c r="H92" i="25" s="1"/>
  <c r="O99" i="81"/>
  <c r="L108" i="20"/>
  <c r="D8" i="56" s="1"/>
  <c r="L67" i="20"/>
  <c r="D7" i="56" s="1"/>
  <c r="O99" i="78" l="1"/>
  <c r="O119" i="78" s="1"/>
  <c r="O99" i="80"/>
  <c r="O119" i="80" s="1"/>
  <c r="F94" i="25"/>
  <c r="G93" i="25"/>
  <c r="H93" i="25" s="1"/>
  <c r="F59" i="25"/>
  <c r="G58" i="25"/>
  <c r="H58" i="25" s="1"/>
  <c r="O119" i="81"/>
  <c r="O118" i="81"/>
  <c r="O118" i="78" l="1"/>
  <c r="O118" i="80"/>
  <c r="F60" i="25"/>
  <c r="G60" i="25" s="1"/>
  <c r="H60" i="25" s="1"/>
  <c r="G59" i="25"/>
  <c r="H59" i="25" s="1"/>
  <c r="F95" i="25"/>
  <c r="G95" i="25" s="1"/>
  <c r="H95" i="25" s="1"/>
  <c r="G94" i="25"/>
  <c r="H94" i="25" s="1"/>
  <c r="H96" i="25"/>
  <c r="E15" i="56" s="1"/>
  <c r="D16" i="56" s="1"/>
  <c r="H61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Hoegler</author>
  </authors>
  <commentList>
    <comment ref="K12" authorId="0" shapeId="0" xr:uid="{A18ADBB9-2045-4276-93DC-6E958C34477B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However, the PSC allows for a cash return on working capital and may also authorize, on a case-by-case basis, a cash return on a portion, typically 50%, of a utility's electric and gas CWIP through adders that are incorporated into the return on rate base. Utilities can request either 100% CWIP or 100% allowance for funds used during construction or on major capital projects.</t>
        </r>
      </text>
    </comment>
    <comment ref="K13" authorId="0" shapeId="0" xr:uid="{57E4729E-6667-4E9B-980F-78B00CD2CB1B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However, the PSC allows for a cash return on working capital and may also authorize, on a case-by-case basis, a cash return on a portion, typically 50%, of a utility's electric and gas CWIP through adders that are incorporated into the return on rate base. Utilities can request either 100% CWIP or 100% allowance for funds used during construction or on major capital projects.</t>
        </r>
      </text>
    </comment>
  </commentList>
</comments>
</file>

<file path=xl/sharedStrings.xml><?xml version="1.0" encoding="utf-8"?>
<sst xmlns="http://schemas.openxmlformats.org/spreadsheetml/2006/main" count="5041" uniqueCount="1772">
  <si>
    <t>SUMMARY OF ROE ANALYSES RESULTS</t>
  </si>
  <si>
    <t xml:space="preserve">Constant Growth DCF  </t>
  </si>
  <si>
    <t>Mean Low</t>
  </si>
  <si>
    <t>Mean</t>
  </si>
  <si>
    <t>Mean High</t>
  </si>
  <si>
    <t>30-Day Average</t>
  </si>
  <si>
    <t>90-Day Average</t>
  </si>
  <si>
    <t>180-Day Average</t>
  </si>
  <si>
    <t xml:space="preserve">Multi-Stage DCF  </t>
  </si>
  <si>
    <t>Low Growth</t>
  </si>
  <si>
    <t>Mean Growth</t>
  </si>
  <si>
    <t>High Growth</t>
  </si>
  <si>
    <t>90-Day Median</t>
  </si>
  <si>
    <t>Capital Asset Pricing Model</t>
  </si>
  <si>
    <t>Bloomberg Beta</t>
  </si>
  <si>
    <t>Value Line Beta</t>
  </si>
  <si>
    <t>CAPM</t>
  </si>
  <si>
    <t>Overall CAPM Average Result</t>
  </si>
  <si>
    <t>Expected Earnings</t>
  </si>
  <si>
    <t>Average</t>
  </si>
  <si>
    <t>Median</t>
  </si>
  <si>
    <t>Treasury Yield Plus Risk Premium</t>
  </si>
  <si>
    <t>Current 30-day Average Treasury Bond Yield</t>
  </si>
  <si>
    <t>Near-Term Blue Chip Forecast Yield</t>
  </si>
  <si>
    <t>Long-Term Blue Chip Forecast Yield</t>
  </si>
  <si>
    <t>Risk Premium Analysis</t>
  </si>
  <si>
    <t>PROXY GROUP SCREENING DATA AND RESULTS - FINAL PROXY GROUP</t>
  </si>
  <si>
    <t>[1]</t>
  </si>
  <si>
    <t>[2]</t>
  </si>
  <si>
    <t>[3]</t>
  </si>
  <si>
    <t>[4]</t>
  </si>
  <si>
    <t>[5]</t>
  </si>
  <si>
    <t>[6]</t>
  </si>
  <si>
    <t>[7]</t>
  </si>
  <si>
    <t>[8]</t>
  </si>
  <si>
    <t>Company</t>
  </si>
  <si>
    <t>Ticker</t>
  </si>
  <si>
    <t>Dividends</t>
  </si>
  <si>
    <t>S&amp;P Credit Rating Between BBB- and AAA</t>
  </si>
  <si>
    <t>Covered by More Than 1 Analyst</t>
  </si>
  <si>
    <t>Owns Regulated Generation in Rate Base</t>
  </si>
  <si>
    <t xml:space="preserve">% Regulated Operating Income of Total Income 
&gt; 60% </t>
  </si>
  <si>
    <t xml:space="preserve">% Regulated Electric Income of Total Regulated Income 
&gt; 80% </t>
  </si>
  <si>
    <t>ALLETE, Inc.</t>
  </si>
  <si>
    <t>ALE</t>
  </si>
  <si>
    <t>Yes</t>
  </si>
  <si>
    <t>BBB</t>
  </si>
  <si>
    <t>Alliant Energy Corporation</t>
  </si>
  <si>
    <t>LNT</t>
  </si>
  <si>
    <t>A-</t>
  </si>
  <si>
    <t>Ameren Corporation</t>
  </si>
  <si>
    <t>AEE</t>
  </si>
  <si>
    <t>BBB+</t>
  </si>
  <si>
    <t>American Electric Power Company, Inc.</t>
  </si>
  <si>
    <t>AEP</t>
  </si>
  <si>
    <t>Duke Energy Corporation</t>
  </si>
  <si>
    <t>DUK</t>
  </si>
  <si>
    <t>Entergy Corporation</t>
  </si>
  <si>
    <t>ETR</t>
  </si>
  <si>
    <t>Exelon Corporation</t>
  </si>
  <si>
    <t>EXC</t>
  </si>
  <si>
    <t xml:space="preserve">Evergy, Inc. </t>
  </si>
  <si>
    <t>EVRG</t>
  </si>
  <si>
    <t>Hawaiian Electric Industries, Inc.</t>
  </si>
  <si>
    <t>HE</t>
  </si>
  <si>
    <t>BBB-</t>
  </si>
  <si>
    <t>IDACORP, Inc.</t>
  </si>
  <si>
    <t>IDA</t>
  </si>
  <si>
    <t>NextEra Energy, Inc.</t>
  </si>
  <si>
    <t>NEE</t>
  </si>
  <si>
    <t>NorthWestern Corporation</t>
  </si>
  <si>
    <t>NWE</t>
  </si>
  <si>
    <t>OGE Energy Corp.</t>
  </si>
  <si>
    <t>OGE</t>
  </si>
  <si>
    <t>Otter Tail Corporation</t>
  </si>
  <si>
    <t>OTTR</t>
  </si>
  <si>
    <t>Pinnacle West Capital Corporation</t>
  </si>
  <si>
    <t>PNW</t>
  </si>
  <si>
    <t>Portland General Electric Company</t>
  </si>
  <si>
    <t>POR</t>
  </si>
  <si>
    <t>Xcel Energy Inc.</t>
  </si>
  <si>
    <t>XEL</t>
  </si>
  <si>
    <t xml:space="preserve"> </t>
  </si>
  <si>
    <t>Notes:</t>
  </si>
  <si>
    <t>[1] Source: Bloomberg Professional</t>
  </si>
  <si>
    <t>[2] Source: SNL Financial</t>
  </si>
  <si>
    <t>[3] Source: Yahoo! Finance and Zacks</t>
  </si>
  <si>
    <t>[4] Source: Yahoo! Finance, Value Line Investment Survey, and Zacks</t>
  </si>
  <si>
    <t>[5] Source: SNL Financial</t>
  </si>
  <si>
    <t>[6] - [7] Source: Form 10-Ks for 2017, 2018 &amp; 2019, three-year average</t>
  </si>
  <si>
    <t>[8] SNL Financial News Releases</t>
  </si>
  <si>
    <t>30-DAY CONSTANT GROWTH DCF</t>
  </si>
  <si>
    <t>[9]</t>
  </si>
  <si>
    <t>[10]</t>
  </si>
  <si>
    <t>[11]</t>
  </si>
  <si>
    <t>Annualized Dividend</t>
  </si>
  <si>
    <t>Stock Price</t>
  </si>
  <si>
    <t>Dividend Yield</t>
  </si>
  <si>
    <t>Expected Dividend Yield</t>
  </si>
  <si>
    <t>Value Line Earnings Growth</t>
  </si>
  <si>
    <t>Yahoo! Finance Earnings Growth</t>
  </si>
  <si>
    <t>Zacks Earnings Growth</t>
  </si>
  <si>
    <t>Average Growth</t>
  </si>
  <si>
    <t>Low DCF ROE</t>
  </si>
  <si>
    <t>Mean DCF ROE</t>
  </si>
  <si>
    <t>High DCF ROE</t>
  </si>
  <si>
    <t>NA%</t>
  </si>
  <si>
    <t>Negative</t>
  </si>
  <si>
    <t>PROXY GROUP MEAN</t>
  </si>
  <si>
    <t>Notes</t>
  </si>
  <si>
    <t>[3] Equals [1] / [2]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</si>
  <si>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</si>
  <si>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</si>
  <si>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</si>
  <si>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</si>
  <si>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</si>
  <si>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</si>
  <si>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[10] Equals [4] + [8]</t>
  </si>
  <si>
    <t>[11] Equals [3] x (1 + 0.50 x Maximum ([5], [6], [7]) + Maximum ([5], [6], [7])</t>
  </si>
  <si>
    <t>90-DAY CONSTANT GROWTH DCF</t>
  </si>
  <si>
    <t>180-DAY CONSTANT GROWTH DCF</t>
  </si>
  <si>
    <t>30-DAY MULTI-STAGE DCF -- MEAN GROWTH RATE</t>
  </si>
  <si>
    <t>First Stage</t>
  </si>
  <si>
    <t>Second Stage</t>
  </si>
  <si>
    <t>Second Stage Growth</t>
  </si>
  <si>
    <t>Stock</t>
  </si>
  <si>
    <t>Annualized</t>
  </si>
  <si>
    <t>Value Line</t>
  </si>
  <si>
    <t>Yahoo! Finance</t>
  </si>
  <si>
    <t>Zacks</t>
  </si>
  <si>
    <t>Third Stage</t>
  </si>
  <si>
    <t>Price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</si>
  <si>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</si>
  <si>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</si>
  <si>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</si>
  <si>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</si>
  <si>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</si>
  <si>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</si>
  <si>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</si>
  <si>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</si>
  <si>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</si>
  <si>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</si>
  <si>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</si>
  <si>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</si>
  <si>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</si>
  <si>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</si>
  <si>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</si>
  <si>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</si>
  <si>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</si>
  <si>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</si>
  <si>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</si>
  <si>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</si>
  <si>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</si>
  <si>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</si>
  <si>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</si>
  <si>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</si>
  <si>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</si>
  <si>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</si>
  <si>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</si>
  <si>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</si>
  <si>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</si>
  <si>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</si>
  <si>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</si>
  <si>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</si>
  <si>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</si>
  <si>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</si>
  <si>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</si>
  <si>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</si>
  <si>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</si>
  <si>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</si>
  <si>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</si>
  <si>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</si>
  <si>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</si>
  <si>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</si>
  <si>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</si>
  <si>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</si>
  <si>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</si>
  <si>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</si>
  <si>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</si>
  <si>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</si>
  <si>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</si>
  <si>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</si>
  <si>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</si>
  <si>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</si>
  <si>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</si>
  <si>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</si>
  <si>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</si>
  <si>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</si>
  <si>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</si>
  <si>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</si>
  <si>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</si>
  <si>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</si>
  <si>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</si>
  <si>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</si>
  <si>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</si>
  <si>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</si>
  <si>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</si>
  <si>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</si>
  <si>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</si>
  <si>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</si>
  <si>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</si>
  <si>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</si>
  <si>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</si>
  <si>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</si>
  <si>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</si>
  <si>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</si>
  <si>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</si>
  <si>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</si>
  <si>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</si>
  <si>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</si>
  <si>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</si>
  <si>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</si>
  <si>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</si>
  <si>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</si>
  <si>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</si>
  <si>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</si>
  <si>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</si>
  <si>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</si>
  <si>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</si>
  <si>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</si>
  <si>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</si>
  <si>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</si>
  <si>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</si>
  <si>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</si>
  <si>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</si>
  <si>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</si>
  <si>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</si>
  <si>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</si>
  <si>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</si>
  <si>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</si>
  <si>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</si>
  <si>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</si>
  <si>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</si>
  <si>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</si>
  <si>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</si>
  <si>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</si>
  <si>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Year 105</t>
  </si>
  <si>
    <t>Year 106</t>
  </si>
  <si>
    <t>Year 107</t>
  </si>
  <si>
    <t>Year 108</t>
  </si>
  <si>
    <t>Year 109</t>
  </si>
  <si>
    <t>Year 110</t>
  </si>
  <si>
    <t>Year 111</t>
  </si>
  <si>
    <t>Year 112</t>
  </si>
  <si>
    <t>Year 113</t>
  </si>
  <si>
    <t>Year 114</t>
  </si>
  <si>
    <t>Year 115</t>
  </si>
  <si>
    <t>Year 116</t>
  </si>
  <si>
    <t>Year 117</t>
  </si>
  <si>
    <t>Year 118</t>
  </si>
  <si>
    <t>Year 119</t>
  </si>
  <si>
    <t>Year 120</t>
  </si>
  <si>
    <t>Year 121</t>
  </si>
  <si>
    <t>Year 122</t>
  </si>
  <si>
    <t>Year 123</t>
  </si>
  <si>
    <t>Year 124</t>
  </si>
  <si>
    <t>Year 125</t>
  </si>
  <si>
    <t>Year 126</t>
  </si>
  <si>
    <t>Year 127</t>
  </si>
  <si>
    <t>Year 128</t>
  </si>
  <si>
    <t>Year 129</t>
  </si>
  <si>
    <t>Year 130</t>
  </si>
  <si>
    <t>Year 131</t>
  </si>
  <si>
    <t>Year 132</t>
  </si>
  <si>
    <t>Year 133</t>
  </si>
  <si>
    <t>Year 134</t>
  </si>
  <si>
    <t>Year 135</t>
  </si>
  <si>
    <t>Year 136</t>
  </si>
  <si>
    <t>Year 137</t>
  </si>
  <si>
    <t>Year 138</t>
  </si>
  <si>
    <t>Year 139</t>
  </si>
  <si>
    <t>Year 140</t>
  </si>
  <si>
    <t>Year 141</t>
  </si>
  <si>
    <t>Year 142</t>
  </si>
  <si>
    <t>Year 143</t>
  </si>
  <si>
    <t>Year 144</t>
  </si>
  <si>
    <t>Year 145</t>
  </si>
  <si>
    <t>Year 146</t>
  </si>
  <si>
    <t>Year 147</t>
  </si>
  <si>
    <t>Year 148</t>
  </si>
  <si>
    <t>Year 149</t>
  </si>
  <si>
    <t>Year 150</t>
  </si>
  <si>
    <t>Year 151</t>
  </si>
  <si>
    <t>Year 152</t>
  </si>
  <si>
    <t>Year 153</t>
  </si>
  <si>
    <t>Year 154</t>
  </si>
  <si>
    <t>Year 155</t>
  </si>
  <si>
    <t>Year 156</t>
  </si>
  <si>
    <t>Year 157</t>
  </si>
  <si>
    <t>Year 158</t>
  </si>
  <si>
    <t>Year 159</t>
  </si>
  <si>
    <t>Year 160</t>
  </si>
  <si>
    <t>Year 161</t>
  </si>
  <si>
    <t>Year 162</t>
  </si>
  <si>
    <t>Year 163</t>
  </si>
  <si>
    <t>Year 164</t>
  </si>
  <si>
    <t>Year 165</t>
  </si>
  <si>
    <t>Year 166</t>
  </si>
  <si>
    <t>Year 167</t>
  </si>
  <si>
    <t>Year 168</t>
  </si>
  <si>
    <t>Year 169</t>
  </si>
  <si>
    <t>Year 170</t>
  </si>
  <si>
    <t>Year 171</t>
  </si>
  <si>
    <t>Year 172</t>
  </si>
  <si>
    <t>Year 173</t>
  </si>
  <si>
    <t>Year 174</t>
  </si>
  <si>
    <t>Year 175</t>
  </si>
  <si>
    <t>Year 176</t>
  </si>
  <si>
    <t>Year 177</t>
  </si>
  <si>
    <t>Year 178</t>
  </si>
  <si>
    <t>Year 179</t>
  </si>
  <si>
    <t>Year 180</t>
  </si>
  <si>
    <t>Year 181</t>
  </si>
  <si>
    <t>Year 182</t>
  </si>
  <si>
    <t>Year 183</t>
  </si>
  <si>
    <t>Year 184</t>
  </si>
  <si>
    <t>Year 185</t>
  </si>
  <si>
    <t>Year 186</t>
  </si>
  <si>
    <t>Year 187</t>
  </si>
  <si>
    <t>Year 188</t>
  </si>
  <si>
    <t>Year 189</t>
  </si>
  <si>
    <t>Year 190</t>
  </si>
  <si>
    <t>Year 191</t>
  </si>
  <si>
    <t>Year 192</t>
  </si>
  <si>
    <t>Year 193</t>
  </si>
  <si>
    <t>Year 194</t>
  </si>
  <si>
    <t>Year 195</t>
  </si>
  <si>
    <t>Year 196</t>
  </si>
  <si>
    <t>Year 197</t>
  </si>
  <si>
    <t>Year 198</t>
  </si>
  <si>
    <t>Year 199</t>
  </si>
  <si>
    <t>Year 200</t>
  </si>
  <si>
    <t>Dividend</t>
  </si>
  <si>
    <t>EPS Growth</t>
  </si>
  <si>
    <t>Growth</t>
  </si>
  <si>
    <t>ROE</t>
  </si>
  <si>
    <t>90-DAY MULTI-STAGE DCF -- MEAN GROWTH RATE</t>
  </si>
  <si>
    <t>180-DAY MULTI-STAGE DCF -- MEAN GROWTH RATE</t>
  </si>
  <si>
    <t>30-DAY MULTI-STAGE DCF -- LOW GROWTH RATE</t>
  </si>
  <si>
    <t>90-DAY MULTI-STAGE DCF -- LOW GROWTH RATE</t>
  </si>
  <si>
    <t>180-DAY MULTI-STAGE DCF -- LOW GROWTH RATE</t>
  </si>
  <si>
    <t>30-DAY MULTI-STAGE DCF -- HIGH GROWTH RATE</t>
  </si>
  <si>
    <t>90-DAY MULTI-STAGE DCF -- HIGH GROWTH RATE</t>
  </si>
  <si>
    <t>180-DAY MULTI-STAGE DCF -- HIGH GROWTH RATE</t>
  </si>
  <si>
    <t>CALCULATION OF LONG-TERM GDP GROWTH RATE</t>
  </si>
  <si>
    <t>Real GDP ($ Billions) [1]</t>
  </si>
  <si>
    <t>Compound Annual Growth Rate</t>
  </si>
  <si>
    <t>Consumer Price Index (YoY % Change) [2]</t>
  </si>
  <si>
    <t>2027-2031</t>
  </si>
  <si>
    <t>Consumer Price Index (All-Urban) [3]</t>
  </si>
  <si>
    <t>GDP Chain-type Price Index (2012=1.000) [3]</t>
  </si>
  <si>
    <t>Average Inflation Forecast</t>
  </si>
  <si>
    <t>Long-Term GDP Growth Rate</t>
  </si>
  <si>
    <t>[2] Blue Chip Financial Forecasts, Vol. 39, No. 12, December 1, 2020, at 14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</si>
  <si>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</si>
  <si>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</si>
  <si>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</si>
  <si>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</si>
  <si>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</si>
  <si>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</si>
  <si>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</si>
  <si>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[2] Source: Value Line</t>
  </si>
  <si>
    <t>[4] Equals [3] - [1]</t>
  </si>
  <si>
    <t>[5] Equals [1] + [2] x [4]</t>
  </si>
  <si>
    <t>CAPITAL ASSET PRICING MODEL -- NEAR-TERM PROJECTED RISK-FREE RATE &amp; VL BETA</t>
  </si>
  <si>
    <t>CAPITAL ASSET PRICING MODEL -- LONG-TERM PROJECTED RISK-FREE RATE &amp; VL BETA</t>
  </si>
  <si>
    <t>Projected 30-year U.S. Treasury bond yield (2022 - 2026)</t>
  </si>
  <si>
    <t>[1] Source: Blue Chip Financial Forecasts, Vol. 39, No. 12, December 1, 2020, at 14</t>
  </si>
  <si>
    <t>CAPITAL ASSET PRICING MODEL -- CURRENT RISK-FREE RATE &amp; BLOOMBERG BETA</t>
  </si>
  <si>
    <t>[2] Source: Bloomberg Professional</t>
  </si>
  <si>
    <t>CAPITAL ASSET PRICING MODEL -- NEAR-TERM PROJECTED RISK-FREE RATE &amp; BLOOMBERG BETA</t>
  </si>
  <si>
    <t>CAPITAL ASSET PRICING MODEL -- LONG-TERM PROJECTED RISK-FREE RATE &amp; BLOOMBERG BETA</t>
  </si>
  <si>
    <t>Risk Premium -- Electric Utilities</t>
  </si>
  <si>
    <t>Average Authorized Electric ROE</t>
  </si>
  <si>
    <t>U.S. Govt. 30-year Treasury</t>
  </si>
  <si>
    <t>Risk Premium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</si>
  <si>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</si>
  <si>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</si>
  <si>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</si>
  <si>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</si>
  <si>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</si>
  <si>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</si>
  <si>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</si>
  <si>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</si>
  <si>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</si>
  <si>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</si>
  <si>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</si>
  <si>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</si>
  <si>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</si>
  <si>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</si>
  <si>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</si>
  <si>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</si>
  <si>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</si>
  <si>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</si>
  <si>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SUMMARY OUTPUT</t>
  </si>
  <si>
    <t>1996.4</t>
  </si>
  <si>
    <t>1997.1</t>
  </si>
  <si>
    <t>Regression Statistics</t>
  </si>
  <si>
    <t>1997.2</t>
  </si>
  <si>
    <t>Multiple R</t>
  </si>
  <si>
    <t>1997.3</t>
  </si>
  <si>
    <t>R Square</t>
  </si>
  <si>
    <t>1997.4</t>
  </si>
  <si>
    <t>Adjusted R Square</t>
  </si>
  <si>
    <t>Standard Error</t>
  </si>
  <si>
    <t>1998.2</t>
  </si>
  <si>
    <t>Observations</t>
  </si>
  <si>
    <t>1998.3</t>
  </si>
  <si>
    <t>1998.4</t>
  </si>
  <si>
    <t>ANOVA</t>
  </si>
  <si>
    <t>1999.1</t>
  </si>
  <si>
    <t>df</t>
  </si>
  <si>
    <t>SS</t>
  </si>
  <si>
    <t>MS</t>
  </si>
  <si>
    <t>F</t>
  </si>
  <si>
    <t>Significance F</t>
  </si>
  <si>
    <t>1999.2</t>
  </si>
  <si>
    <t>Regression</t>
  </si>
  <si>
    <t>Residual</t>
  </si>
  <si>
    <t>1999.4</t>
  </si>
  <si>
    <t>Total</t>
  </si>
  <si>
    <t>2000.1</t>
  </si>
  <si>
    <t>2000.2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</si>
  <si>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</si>
  <si>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</si>
  <si>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</si>
  <si>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</si>
  <si>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</si>
  <si>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</si>
  <si>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</si>
  <si>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2000.3</t>
  </si>
  <si>
    <t>Intercept</t>
  </si>
  <si>
    <t>2000.4</t>
  </si>
  <si>
    <t>X Variable 1</t>
  </si>
  <si>
    <t>2001.1</t>
  </si>
  <si>
    <t>2001.2</t>
  </si>
  <si>
    <t>2001.4</t>
  </si>
  <si>
    <t>2002.1</t>
  </si>
  <si>
    <t>U.S. Govt.</t>
  </si>
  <si>
    <t>2002.2</t>
  </si>
  <si>
    <t>30-year</t>
  </si>
  <si>
    <t>Risk</t>
  </si>
  <si>
    <t>2002.3</t>
  </si>
  <si>
    <t>Treasury</t>
  </si>
  <si>
    <t>Premium</t>
  </si>
  <si>
    <t>2002.4</t>
  </si>
  <si>
    <t>2003.1</t>
  </si>
  <si>
    <t>Current 30-day average of 30-year U.S. Treasury bond yield [4]</t>
  </si>
  <si>
    <t>2003.2</t>
  </si>
  <si>
    <t>Blue Chip Consensus Forecast (Q2 2021 - Q2 2022) [5]</t>
  </si>
  <si>
    <t>2003.3</t>
  </si>
  <si>
    <t>Blue Chip Consensus Forecast (2022-2026) [6]</t>
  </si>
  <si>
    <t>2003.4</t>
  </si>
  <si>
    <t>AVERAGE</t>
  </si>
  <si>
    <t>2004.1</t>
  </si>
  <si>
    <t>2004.2</t>
  </si>
  <si>
    <t>2004.3</t>
  </si>
  <si>
    <t>2004.4</t>
  </si>
  <si>
    <t>[2] Source: Bloomberg Professional, quarterly bond yields are the average of each trading day in the quarter</t>
  </si>
  <si>
    <t>2005.1</t>
  </si>
  <si>
    <t>[3] Equals Column [1] − Column [2]</t>
  </si>
  <si>
    <t>2005.2</t>
  </si>
  <si>
    <t>2005.3</t>
  </si>
  <si>
    <t>2005.4</t>
  </si>
  <si>
    <t>[6] Source: Blue Chip Financial Forecasts, Vol. 39, No. 12, December 1, 2020, at 14</t>
  </si>
  <si>
    <t>2006.1</t>
  </si>
  <si>
    <t>[7] See notes [4] &amp; [5]</t>
  </si>
  <si>
    <t>2006.2</t>
  </si>
  <si>
    <t>2006.3</t>
  </si>
  <si>
    <t>[9] Equals Column [6] + Column [7]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</si>
  <si>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</si>
  <si>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</si>
  <si>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</si>
  <si>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</si>
  <si>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</si>
  <si>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</si>
  <si>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</si>
  <si>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</si>
  <si>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</si>
  <si>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</si>
  <si>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</si>
  <si>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</si>
  <si>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</si>
  <si>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</si>
  <si>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</si>
  <si>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</si>
  <si>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</si>
  <si>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</si>
  <si>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</si>
  <si>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</si>
  <si>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</si>
  <si>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</si>
  <si>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</si>
  <si>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</si>
  <si>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</si>
  <si>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</si>
  <si>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</si>
  <si>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</si>
  <si>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</si>
  <si>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</si>
  <si>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</si>
  <si>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</si>
  <si>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</si>
  <si>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</si>
  <si>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</si>
  <si>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</si>
  <si>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</si>
  <si>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</si>
  <si>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</si>
  <si>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</si>
  <si>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</si>
  <si>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</si>
  <si>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</si>
  <si>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</si>
  <si>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</si>
  <si>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</si>
  <si>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</si>
  <si>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</si>
  <si>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</si>
  <si>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</si>
  <si>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</si>
  <si>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</si>
  <si>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</si>
  <si>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</si>
  <si>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</si>
  <si>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</si>
  <si>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EXPECTED EARNINGS ANALYSIS</t>
  </si>
  <si>
    <t>Adjustment Factor</t>
  </si>
  <si>
    <t>Adjusted Return on Common Equity</t>
  </si>
  <si>
    <t>[1] Source: Value Line</t>
  </si>
  <si>
    <t>[3] Source: Value Line</t>
  </si>
  <si>
    <t>[4] Equals [2] x [3]</t>
  </si>
  <si>
    <t>[6] Source: Value Line</t>
  </si>
  <si>
    <t>[7] Equals [5] x [6]</t>
  </si>
  <si>
    <t>[8] Equals ([7] / [4]) ^ (1/5) - 1</t>
  </si>
  <si>
    <t>[9] Equals 2 x (1 + [8]) / (2 + [8])</t>
  </si>
  <si>
    <t>[10] Equals [1] x [9]</t>
  </si>
  <si>
    <t>RELATIVE MARKET CAPITALIZATION</t>
  </si>
  <si>
    <t>Market Capitalization ($billions)</t>
  </si>
  <si>
    <t>Market to Book Ratio</t>
  </si>
  <si>
    <t>Empire [3]</t>
  </si>
  <si>
    <t>EMP</t>
  </si>
  <si>
    <t>Proxy Group Average</t>
  </si>
  <si>
    <t>Proxy Group Median</t>
  </si>
  <si>
    <t>[3] Empire's implied market capitalization was derived by multiplying the total common equity for</t>
  </si>
  <si>
    <t xml:space="preserve">     Empire of $1.032 billion as of September 30, 2020, by the price/book ratio for the proxy </t>
  </si>
  <si>
    <t>($ Millions)</t>
  </si>
  <si>
    <t>Cap. Ex. /</t>
  </si>
  <si>
    <t>Net Plant</t>
  </si>
  <si>
    <t>Capital Spending per Share</t>
  </si>
  <si>
    <t>Common Shares Outstanding</t>
  </si>
  <si>
    <t>Capital Expenditures</t>
  </si>
  <si>
    <t>Empire District Electric</t>
  </si>
  <si>
    <t>Capital Expenditures [8]</t>
  </si>
  <si>
    <t>Net Plant [9]</t>
  </si>
  <si>
    <t>Empire CapEx Total (2021 - 2025)</t>
  </si>
  <si>
    <t>Empire CapEx Annual Average</t>
  </si>
  <si>
    <t>Ratio of Empire to the Proxy Group Median</t>
  </si>
  <si>
    <t xml:space="preserve">[7] Equals (Column [2] + [3] + [4] + [5] + [6]) /  Column [1] </t>
  </si>
  <si>
    <t>[8] Company-provided data</t>
  </si>
  <si>
    <t>[9] Company-provided data</t>
  </si>
  <si>
    <t>2021-2025</t>
  </si>
  <si>
    <t>Liberty-Empire/Proxy Group</t>
  </si>
  <si>
    <t>CapEx data for Empire is for the period from 2021-2025</t>
  </si>
  <si>
    <t xml:space="preserve">COMPARISON OF  PROXY GROUP COMPANIES  </t>
  </si>
  <si>
    <t>REGULATORY FRAMEWORK - ADJUSTMENT CLAUSES</t>
  </si>
  <si>
    <t xml:space="preserve">     Decoupling     </t>
  </si>
  <si>
    <t>New Capital</t>
  </si>
  <si>
    <t xml:space="preserve">Generation </t>
  </si>
  <si>
    <t>Generic</t>
  </si>
  <si>
    <t>CWIP in</t>
  </si>
  <si>
    <t>Proxy Group Company</t>
  </si>
  <si>
    <t>Operation State</t>
  </si>
  <si>
    <t>Service Type</t>
  </si>
  <si>
    <t>Test Year</t>
  </si>
  <si>
    <t>Rate Base</t>
  </si>
  <si>
    <t>Full</t>
  </si>
  <si>
    <t>Partial</t>
  </si>
  <si>
    <t>Capacity</t>
  </si>
  <si>
    <t>Infrastructure</t>
  </si>
  <si>
    <t>Minnesota</t>
  </si>
  <si>
    <t>Electric</t>
  </si>
  <si>
    <t>Fully Forecast</t>
  </si>
  <si>
    <t/>
  </si>
  <si>
    <t>Iowa</t>
  </si>
  <si>
    <t>Historical</t>
  </si>
  <si>
    <t>Known &amp; measurable</t>
  </si>
  <si>
    <t>Gas</t>
  </si>
  <si>
    <t>Wisconsin</t>
  </si>
  <si>
    <t>No</t>
  </si>
  <si>
    <t>Illinois</t>
  </si>
  <si>
    <t>x</t>
  </si>
  <si>
    <t>Missouri</t>
  </si>
  <si>
    <t>Year End</t>
  </si>
  <si>
    <t>Arkansas</t>
  </si>
  <si>
    <t>Indiana</t>
  </si>
  <si>
    <t>Rider</t>
  </si>
  <si>
    <t>Kentucky</t>
  </si>
  <si>
    <t>Louisiana</t>
  </si>
  <si>
    <t>Large projects only</t>
  </si>
  <si>
    <t>Michigan</t>
  </si>
  <si>
    <t>Ohio</t>
  </si>
  <si>
    <t>Partially Forecast</t>
  </si>
  <si>
    <t>Oklahoma</t>
  </si>
  <si>
    <t>Tennessee</t>
  </si>
  <si>
    <t>Texas</t>
  </si>
  <si>
    <t>Surcharge</t>
  </si>
  <si>
    <t>Virginia</t>
  </si>
  <si>
    <t>West Virginia</t>
  </si>
  <si>
    <t>Florida</t>
  </si>
  <si>
    <t>North Carolina</t>
  </si>
  <si>
    <t>South Carolina</t>
  </si>
  <si>
    <t>N/A</t>
  </si>
  <si>
    <t>Louisiana-NOCC</t>
  </si>
  <si>
    <t>Mississippi</t>
  </si>
  <si>
    <t>Exelon</t>
  </si>
  <si>
    <t>Delaware</t>
  </si>
  <si>
    <t>District of Columbia</t>
  </si>
  <si>
    <t>Maryland</t>
  </si>
  <si>
    <t>New Jersey</t>
  </si>
  <si>
    <t>Pennsylvania</t>
  </si>
  <si>
    <t>Evergy, Inc.</t>
  </si>
  <si>
    <t>Kansas</t>
  </si>
  <si>
    <t>Hawaiian Electric Industries Inc.</t>
  </si>
  <si>
    <t>Hawaii</t>
  </si>
  <si>
    <t>IDACORP</t>
  </si>
  <si>
    <t>Idaho</t>
  </si>
  <si>
    <t>Oregon</t>
  </si>
  <si>
    <t>Montana</t>
  </si>
  <si>
    <t>Nebraska</t>
  </si>
  <si>
    <t>South Dakota</t>
  </si>
  <si>
    <t>OGE Energy Corporation</t>
  </si>
  <si>
    <t>North Dakota</t>
  </si>
  <si>
    <t>Arizona</t>
  </si>
  <si>
    <t>Colorado</t>
  </si>
  <si>
    <t>New Mexico</t>
  </si>
  <si>
    <t>Proxy Company Totals</t>
  </si>
  <si>
    <t>Total Jurisdictions</t>
  </si>
  <si>
    <t>Percent of Jurisdictions</t>
  </si>
  <si>
    <t>Liberty-Empire</t>
  </si>
  <si>
    <t xml:space="preserve">Historical </t>
  </si>
  <si>
    <t xml:space="preserve">[1] Source: S&amp;P Global Market Intelligence, Regulatory Focus: Adjustment Clauses, dated November 12, 2019. Operating subsidiaries not covered in this report were excluded from this exhibit. </t>
  </si>
  <si>
    <t>[2] Source: "Alternative Regulation for Evolving Utility Challenges," Prepared by Pacific Economics Group Research for Edison Electric Institute, Table 6, November 2015; S&amp;P RRA Research; Company Investor Presentations.</t>
  </si>
  <si>
    <t>[3] Source: S&amp;P Global Market Intelligence, Regulatory Focus: Adjustment Clauses, dated November 12, 2019.</t>
  </si>
  <si>
    <t>[4] Source: S&amp;P Global Market Intelligence, Regulatory Research Associates, Commission Profiles</t>
  </si>
  <si>
    <t xml:space="preserve">[5] This exhibit includes the adjustment mechanisms for the electric and gas distribution companies. </t>
  </si>
  <si>
    <t>CAPITAL STRUCTURE ANALYSIS</t>
  </si>
  <si>
    <t>COMMON EQUITY RATIO [1]</t>
  </si>
  <si>
    <t>LONG-TERM DEBT RATIO [1]</t>
  </si>
  <si>
    <t>2020Q3</t>
  </si>
  <si>
    <t>2020Q2</t>
  </si>
  <si>
    <t>2020Q1</t>
  </si>
  <si>
    <t>2019Q4</t>
  </si>
  <si>
    <t>2019Q3</t>
  </si>
  <si>
    <t>2019Q2</t>
  </si>
  <si>
    <t>2019Q1</t>
  </si>
  <si>
    <t>2018Q4</t>
  </si>
  <si>
    <t>MEAN</t>
  </si>
  <si>
    <t>LOW</t>
  </si>
  <si>
    <t>HIGH</t>
  </si>
  <si>
    <t>COMMON EQUITY RATIO - UTILITY OPERATING COMPANIES [2]</t>
  </si>
  <si>
    <t>LONG-TERM DEBT RATIO - UTILITY OPERATING COMPANIES [2]</t>
  </si>
  <si>
    <t>Company Name</t>
  </si>
  <si>
    <t>ALLETE (Minnesota Power)</t>
  </si>
  <si>
    <t>Superior Water, Light and Power Company</t>
  </si>
  <si>
    <t>Interstate Power and Light Company</t>
  </si>
  <si>
    <t>Wisconsin Power and Light Company</t>
  </si>
  <si>
    <t>Ameren Illinois Company</t>
  </si>
  <si>
    <t>Union Electric Company</t>
  </si>
  <si>
    <t>AEP Texas, Inc.</t>
  </si>
  <si>
    <t>Appalachian Power Company</t>
  </si>
  <si>
    <t>Indiana Michigan Power Company</t>
  </si>
  <si>
    <t>Kentucky Power Company</t>
  </si>
  <si>
    <t>Kingsport Power Company</t>
  </si>
  <si>
    <t>Ohio Power Company</t>
  </si>
  <si>
    <t>Public Service Company of Oklahoma</t>
  </si>
  <si>
    <t>Southwestern Electric Power Company</t>
  </si>
  <si>
    <t>Wheeling Power Company</t>
  </si>
  <si>
    <t>Duke Energy Carolinas, LLC</t>
  </si>
  <si>
    <t>Duke Energy Florida, LLC</t>
  </si>
  <si>
    <t>Duke Energy Indiana, LLC</t>
  </si>
  <si>
    <t>Duke Energy Kentucky, Inc.</t>
  </si>
  <si>
    <t>Duke Energy Ohio, Inc.</t>
  </si>
  <si>
    <t>Duke Energy Progress, LLC</t>
  </si>
  <si>
    <t>Entergy Arkansas, Inc.</t>
  </si>
  <si>
    <t>Entergy Louisiana, LLC</t>
  </si>
  <si>
    <t>Entergy Mississippi, Inc.</t>
  </si>
  <si>
    <t>Entergy New Orleans, LLC</t>
  </si>
  <si>
    <t>Entergy Texas, Inc.</t>
  </si>
  <si>
    <t>Atlantic City Electric Company</t>
  </si>
  <si>
    <t>Baltimore Gas and Electric Company</t>
  </si>
  <si>
    <t>Commonwealth Edison Company</t>
  </si>
  <si>
    <t>Delmarva Power &amp; Light Company</t>
  </si>
  <si>
    <t>PECO Energy Company</t>
  </si>
  <si>
    <t>Potomac Electric Power Company</t>
  </si>
  <si>
    <t>Kansas City Power &amp; Light Company</t>
  </si>
  <si>
    <t>Kansas Gas and Electric Company</t>
  </si>
  <si>
    <t>KCP&amp;L Greater Missouri Operations Company</t>
  </si>
  <si>
    <t>Westar Energy (KPL)</t>
  </si>
  <si>
    <t>Hawaiian Electric Company, Inc.</t>
  </si>
  <si>
    <t>Idaho Power Co.</t>
  </si>
  <si>
    <t>Florida Power &amp; Light Company</t>
  </si>
  <si>
    <t>Gulf Power Company</t>
  </si>
  <si>
    <t>Oklahoma Gas and Electric Company</t>
  </si>
  <si>
    <t>Otter Tail Power Company</t>
  </si>
  <si>
    <t>Arizona Public Service Company</t>
  </si>
  <si>
    <t>Northern States Power Company - MN</t>
  </si>
  <si>
    <t>Northern States Power Company - WI</t>
  </si>
  <si>
    <t>Public Service Company of Colorado</t>
  </si>
  <si>
    <t>Southwestern Public Service Company</t>
  </si>
  <si>
    <t>[1] Ratios are weighted by actual common capital, preferred capital, and long-term debt of Operating Subsidiaries.</t>
  </si>
  <si>
    <t xml:space="preserve">[2] Natural Gas and Electric Operating Subsidiaries with data listed as N/A from SNL Financial have been excluded from the analysis.  </t>
  </si>
  <si>
    <t>[2] Source: Bloomberg Professional, equals 30-day average as of March 31, 2021</t>
  </si>
  <si>
    <t>[2] Source: Bloomberg Professional, equals 90-day average as of March 31, 2021</t>
  </si>
  <si>
    <t>[2] Source: Bloomberg Professional, equals 180-day average as of March 31, 2021</t>
  </si>
  <si>
    <t>[1] Bureau of Economic Analysis, March 25, 2021</t>
  </si>
  <si>
    <t>[3] Energy Information Administration, Annual Energy Outlook 2021 at Table 20, February 3, 2021</t>
  </si>
  <si>
    <t>Near-term projected 30-year U.S. Treasury bond yield (Q3 2021 - Q3 2022)</t>
  </si>
  <si>
    <t>[1] Source: Blue Chip Financial Forecasts, Vol. 40, No. 4, April 1, 2021, at 2</t>
  </si>
  <si>
    <t>Value Line ROE
2024-2026</t>
  </si>
  <si>
    <t>Value Line
Total Capital
2020</t>
  </si>
  <si>
    <t>Value Line
Common Equity Ratio 
2020</t>
  </si>
  <si>
    <t>Total Equity 
2020</t>
  </si>
  <si>
    <t>Value Line
Total Capital
2024-2026</t>
  </si>
  <si>
    <t>Value Line
Common Equity Ratio
2024-2026</t>
  </si>
  <si>
    <t>Total Equity 
2024-2026</t>
  </si>
  <si>
    <t>[4] Source: Bloomberg Professional, 30-day average as of March 31, 2021</t>
  </si>
  <si>
    <t>[5] Source: Blue Chip Financial Forecasts, Vol. 40, No. 4, April 1, 2021, at 2</t>
  </si>
  <si>
    <t>AS OF March 31, 2021</t>
  </si>
  <si>
    <t xml:space="preserve">[1] and [2] Source: Bloomberg Professional as of March 31, 2021. </t>
  </si>
  <si>
    <t>2022-2026 CAPITAL EXPENDITURES AS A PERCENT OF 2020 NET PLANT</t>
  </si>
  <si>
    <t>2024-2026</t>
  </si>
  <si>
    <t>2022-2026</t>
  </si>
  <si>
    <t>[1] - [6] Source: Value Line, dated January 22, 2021, February 12, 2021, and March 12, 2021</t>
  </si>
  <si>
    <t>[1] Estimate of the S&amp;P 500 Dividend Yield</t>
  </si>
  <si>
    <t>[2] Estimate of the S&amp;P 500 Growth Rate</t>
  </si>
  <si>
    <t>[3] S&amp;P 500 Estimated Required Market Return</t>
  </si>
  <si>
    <t>MARKET RISK PREMIUM DERIVED FROM S&amp;P 500 DIVIDEND YIELD</t>
  </si>
  <si>
    <t>[1] Sum of [6]</t>
  </si>
  <si>
    <t>[2] Sum of [8]</t>
  </si>
  <si>
    <t>[3] Equals ([1] x (1 + 0.5 x [2])) + [2]</t>
  </si>
  <si>
    <t xml:space="preserve">Cap-Weighted </t>
  </si>
  <si>
    <t>Weight in</t>
  </si>
  <si>
    <t>Current</t>
  </si>
  <si>
    <t>Cap-Weighted</t>
  </si>
  <si>
    <t>Long-Term</t>
  </si>
  <si>
    <t>Name</t>
  </si>
  <si>
    <t>Index</t>
  </si>
  <si>
    <t>Growth Est.</t>
  </si>
  <si>
    <t>LyondellBasell Industries NV</t>
  </si>
  <si>
    <t>LYB</t>
  </si>
  <si>
    <t>American Express Co</t>
  </si>
  <si>
    <t>AXP</t>
  </si>
  <si>
    <t>Verizon Communications Inc</t>
  </si>
  <si>
    <t>VZ</t>
  </si>
  <si>
    <t>Broadcom Inc</t>
  </si>
  <si>
    <t>AVGO</t>
  </si>
  <si>
    <t>Boeing Co/The</t>
  </si>
  <si>
    <t>BA</t>
  </si>
  <si>
    <t>n/a</t>
  </si>
  <si>
    <t>Caterpillar Inc</t>
  </si>
  <si>
    <t>CAT</t>
  </si>
  <si>
    <t>JPMorgan Chase &amp; Co</t>
  </si>
  <si>
    <t>JPM</t>
  </si>
  <si>
    <t>Chevron Corp</t>
  </si>
  <si>
    <t>CVX</t>
  </si>
  <si>
    <t>Coca-Cola Co/The</t>
  </si>
  <si>
    <t>KO</t>
  </si>
  <si>
    <t>AbbVie Inc</t>
  </si>
  <si>
    <t>ABBV</t>
  </si>
  <si>
    <t>Walt Disney Co/The</t>
  </si>
  <si>
    <t>DIS</t>
  </si>
  <si>
    <t>FleetCor Technologies Inc</t>
  </si>
  <si>
    <t>FLT</t>
  </si>
  <si>
    <t>Extra Space Storage Inc</t>
  </si>
  <si>
    <t>EXR</t>
  </si>
  <si>
    <t>Exxon Mobil Corp</t>
  </si>
  <si>
    <t>XOM</t>
  </si>
  <si>
    <t>Phillips 66</t>
  </si>
  <si>
    <t>PSX</t>
  </si>
  <si>
    <t>General Electric Co</t>
  </si>
  <si>
    <t>GE</t>
  </si>
  <si>
    <t>HP Inc</t>
  </si>
  <si>
    <t>HPQ</t>
  </si>
  <si>
    <t>Home Depot Inc/The</t>
  </si>
  <si>
    <t>HD</t>
  </si>
  <si>
    <t>Monolithic Power Systems Inc</t>
  </si>
  <si>
    <t>MPWR</t>
  </si>
  <si>
    <t>International Business Machines Corp</t>
  </si>
  <si>
    <t>IBM</t>
  </si>
  <si>
    <t>Johnson &amp; Johnson</t>
  </si>
  <si>
    <t>JNJ</t>
  </si>
  <si>
    <t>McDonald's Corp</t>
  </si>
  <si>
    <t>MCD</t>
  </si>
  <si>
    <t>Merck &amp; Co Inc</t>
  </si>
  <si>
    <t>MRK</t>
  </si>
  <si>
    <t>3M Co</t>
  </si>
  <si>
    <t>MMM</t>
  </si>
  <si>
    <t>American Water Works Co Inc</t>
  </si>
  <si>
    <t>AWK</t>
  </si>
  <si>
    <t>Bank of America Corp</t>
  </si>
  <si>
    <t>BAC</t>
  </si>
  <si>
    <t>Baker Hughes Co</t>
  </si>
  <si>
    <t>BKR</t>
  </si>
  <si>
    <t>Pfizer Inc</t>
  </si>
  <si>
    <t>PFE</t>
  </si>
  <si>
    <t>Procter &amp; Gamble Co/The</t>
  </si>
  <si>
    <t>PG</t>
  </si>
  <si>
    <t>AT&amp;T Inc</t>
  </si>
  <si>
    <t>T</t>
  </si>
  <si>
    <t>Travelers Cos Inc/The</t>
  </si>
  <si>
    <t>TRV</t>
  </si>
  <si>
    <t>Raytheon Technologies Corp</t>
  </si>
  <si>
    <t>RTX</t>
  </si>
  <si>
    <t>Analog Devices Inc</t>
  </si>
  <si>
    <t>ADI</t>
  </si>
  <si>
    <t>Walmart Inc</t>
  </si>
  <si>
    <t>WMT</t>
  </si>
  <si>
    <t>Cisco Systems Inc/Delaware</t>
  </si>
  <si>
    <t>CSCO</t>
  </si>
  <si>
    <t>Intel Corp</t>
  </si>
  <si>
    <t>INTC</t>
  </si>
  <si>
    <t>General Motors Co</t>
  </si>
  <si>
    <t>GM</t>
  </si>
  <si>
    <t>Microsoft Corp</t>
  </si>
  <si>
    <t>MSFT</t>
  </si>
  <si>
    <t>Dollar General Corp</t>
  </si>
  <si>
    <t>DG</t>
  </si>
  <si>
    <t>Cigna Corp</t>
  </si>
  <si>
    <t>CI</t>
  </si>
  <si>
    <t>Kinder Morgan Inc</t>
  </si>
  <si>
    <t>KMI</t>
  </si>
  <si>
    <t>Citigroup Inc</t>
  </si>
  <si>
    <t>C</t>
  </si>
  <si>
    <t>American International Group Inc</t>
  </si>
  <si>
    <t>AIG</t>
  </si>
  <si>
    <t>Honeywell International Inc</t>
  </si>
  <si>
    <t>HON</t>
  </si>
  <si>
    <t>Altria Group Inc</t>
  </si>
  <si>
    <t>MO</t>
  </si>
  <si>
    <t>HCA Healthcare Inc</t>
  </si>
  <si>
    <t>HCA</t>
  </si>
  <si>
    <t>Under Armour Inc</t>
  </si>
  <si>
    <t>UAA</t>
  </si>
  <si>
    <t>International Paper Co</t>
  </si>
  <si>
    <t>IP</t>
  </si>
  <si>
    <t>Hewlett Packard Enterprise Co</t>
  </si>
  <si>
    <t>HPE</t>
  </si>
  <si>
    <t>Abbott Laboratories</t>
  </si>
  <si>
    <t>ABT</t>
  </si>
  <si>
    <t>Aflac Inc</t>
  </si>
  <si>
    <t>AFL</t>
  </si>
  <si>
    <t>Air Products and Chemicals Inc</t>
  </si>
  <si>
    <t>APD</t>
  </si>
  <si>
    <t>Royal Caribbean Cruises Ltd</t>
  </si>
  <si>
    <t>RCL</t>
  </si>
  <si>
    <t>Hess Corp</t>
  </si>
  <si>
    <t>HES</t>
  </si>
  <si>
    <t>Archer-Daniels-Midland Co</t>
  </si>
  <si>
    <t>ADM</t>
  </si>
  <si>
    <t>Automatic Data Processing Inc</t>
  </si>
  <si>
    <t>ADP</t>
  </si>
  <si>
    <t>Verisk Analytics Inc</t>
  </si>
  <si>
    <t>VRSK</t>
  </si>
  <si>
    <t>AutoZone Inc</t>
  </si>
  <si>
    <t>AZO</t>
  </si>
  <si>
    <t>Avery Dennison Corp</t>
  </si>
  <si>
    <t>AVY</t>
  </si>
  <si>
    <t>Enphase Energy Inc</t>
  </si>
  <si>
    <t>ENPH</t>
  </si>
  <si>
    <t>MSCI Inc</t>
  </si>
  <si>
    <t>MSCI</t>
  </si>
  <si>
    <t>Ball Corp</t>
  </si>
  <si>
    <t>BLL</t>
  </si>
  <si>
    <t>Carrier Global Corp</t>
  </si>
  <si>
    <t>CARR</t>
  </si>
  <si>
    <t>Bank of New York Mellon Corp/The</t>
  </si>
  <si>
    <t>BK</t>
  </si>
  <si>
    <t>Otis Worldwide Corp</t>
  </si>
  <si>
    <t>OTIS</t>
  </si>
  <si>
    <t>Baxter International Inc</t>
  </si>
  <si>
    <t>BAX</t>
  </si>
  <si>
    <t>Becton Dickinson and Co</t>
  </si>
  <si>
    <t>BDX</t>
  </si>
  <si>
    <t>Berkshire Hathaway Inc</t>
  </si>
  <si>
    <t>BRK/B</t>
  </si>
  <si>
    <t>Best Buy Co Inc</t>
  </si>
  <si>
    <t>BBY</t>
  </si>
  <si>
    <t>Boston Scientific Corp</t>
  </si>
  <si>
    <t>BSX</t>
  </si>
  <si>
    <t>Bristol-Myers Squibb Co</t>
  </si>
  <si>
    <t>BMY</t>
  </si>
  <si>
    <t>Fortune Brands Home &amp; Security Inc</t>
  </si>
  <si>
    <t>FBHS</t>
  </si>
  <si>
    <t>Brown-Forman Corp</t>
  </si>
  <si>
    <t>BF/B</t>
  </si>
  <si>
    <t>Cabot Oil &amp; Gas Corp</t>
  </si>
  <si>
    <t>COG</t>
  </si>
  <si>
    <t>Campbell Soup Co</t>
  </si>
  <si>
    <t>CPB</t>
  </si>
  <si>
    <t>Kansas City Southern</t>
  </si>
  <si>
    <t>KSU</t>
  </si>
  <si>
    <t>Hilton Worldwide Holdings Inc</t>
  </si>
  <si>
    <t>HLT</t>
  </si>
  <si>
    <t>Carnival Corp</t>
  </si>
  <si>
    <t>CCL</t>
  </si>
  <si>
    <t>Qorvo Inc</t>
  </si>
  <si>
    <t>QRVO</t>
  </si>
  <si>
    <t>Lumen Technologies Inc</t>
  </si>
  <si>
    <t>LUMN</t>
  </si>
  <si>
    <t>UDR Inc</t>
  </si>
  <si>
    <t>UDR</t>
  </si>
  <si>
    <t>Clorox Co/The</t>
  </si>
  <si>
    <t>CLX</t>
  </si>
  <si>
    <t>Paycom Software Inc</t>
  </si>
  <si>
    <t>PAYC</t>
  </si>
  <si>
    <t>CMS Energy Corp</t>
  </si>
  <si>
    <t>CMS</t>
  </si>
  <si>
    <t>Newell Brands Inc</t>
  </si>
  <si>
    <t>NWL</t>
  </si>
  <si>
    <t>Colgate-Palmolive Co</t>
  </si>
  <si>
    <t>CL</t>
  </si>
  <si>
    <t>Comerica Inc</t>
  </si>
  <si>
    <t>CMA</t>
  </si>
  <si>
    <t>IPG Photonics Corp</t>
  </si>
  <si>
    <t>IPGP</t>
  </si>
  <si>
    <t>Conagra Brands Inc</t>
  </si>
  <si>
    <t>CAG</t>
  </si>
  <si>
    <t>Consolidated Edison Inc</t>
  </si>
  <si>
    <t>ED</t>
  </si>
  <si>
    <t>Corning Inc</t>
  </si>
  <si>
    <t>GLW</t>
  </si>
  <si>
    <t>Cummins Inc</t>
  </si>
  <si>
    <t>CMI</t>
  </si>
  <si>
    <t>Caesars Entertainment Inc</t>
  </si>
  <si>
    <t>CZR</t>
  </si>
  <si>
    <t>Danaher Corp</t>
  </si>
  <si>
    <t>DHR</t>
  </si>
  <si>
    <t>Target Corp</t>
  </si>
  <si>
    <t>TGT</t>
  </si>
  <si>
    <t>Deere &amp; Co</t>
  </si>
  <si>
    <t>DE</t>
  </si>
  <si>
    <t>Dominion Energy Inc</t>
  </si>
  <si>
    <t>D</t>
  </si>
  <si>
    <t>Dover Corp</t>
  </si>
  <si>
    <t>DOV</t>
  </si>
  <si>
    <t>Alliant Energy Corp</t>
  </si>
  <si>
    <t>Duke Energy Corp</t>
  </si>
  <si>
    <t>Regency Centers Corp</t>
  </si>
  <si>
    <t>REG</t>
  </si>
  <si>
    <t>Eaton Corp PLC</t>
  </si>
  <si>
    <t>ETN</t>
  </si>
  <si>
    <t>Ecolab Inc</t>
  </si>
  <si>
    <t>ECL</t>
  </si>
  <si>
    <t>PerkinElmer Inc</t>
  </si>
  <si>
    <t>PKI</t>
  </si>
  <si>
    <t>Emerson Electric Co</t>
  </si>
  <si>
    <t>EMR</t>
  </si>
  <si>
    <t>EOG Resources Inc</t>
  </si>
  <si>
    <t>EOG</t>
  </si>
  <si>
    <t>Aon PLC</t>
  </si>
  <si>
    <t>AON</t>
  </si>
  <si>
    <t>Entergy Corp</t>
  </si>
  <si>
    <t>Equifax Inc</t>
  </si>
  <si>
    <t>EFX</t>
  </si>
  <si>
    <t>IQVIA Holdings Inc</t>
  </si>
  <si>
    <t>IQV</t>
  </si>
  <si>
    <t>Gartner Inc</t>
  </si>
  <si>
    <t>IT</t>
  </si>
  <si>
    <t>FedEx Corp</t>
  </si>
  <si>
    <t>FDX</t>
  </si>
  <si>
    <t>FMC Corp</t>
  </si>
  <si>
    <t>FMC</t>
  </si>
  <si>
    <t>Ford Motor Co</t>
  </si>
  <si>
    <t>NextEra Energy Inc</t>
  </si>
  <si>
    <t>Franklin Resources Inc</t>
  </si>
  <si>
    <t>BEN</t>
  </si>
  <si>
    <t>Freeport-McMoRan Inc</t>
  </si>
  <si>
    <t>FCX</t>
  </si>
  <si>
    <t>Gap Inc/The</t>
  </si>
  <si>
    <t>GPS</t>
  </si>
  <si>
    <t>Dexcom Inc</t>
  </si>
  <si>
    <t>DXCM</t>
  </si>
  <si>
    <t>General Dynamics Corp</t>
  </si>
  <si>
    <t>GD</t>
  </si>
  <si>
    <t>General Mills Inc</t>
  </si>
  <si>
    <t>GIS</t>
  </si>
  <si>
    <t>Genuine Parts Co</t>
  </si>
  <si>
    <t>GPC</t>
  </si>
  <si>
    <t>Atmos Energy Corp</t>
  </si>
  <si>
    <t>ATO</t>
  </si>
  <si>
    <t>WW Grainger Inc</t>
  </si>
  <si>
    <t>GWW</t>
  </si>
  <si>
    <t>Halliburton Co</t>
  </si>
  <si>
    <t>HAL</t>
  </si>
  <si>
    <t>L3Harris Technologies Inc</t>
  </si>
  <si>
    <t>LHX</t>
  </si>
  <si>
    <t>Healthpeak Properties Inc</t>
  </si>
  <si>
    <t>PEAK</t>
  </si>
  <si>
    <t>Catalent Inc</t>
  </si>
  <si>
    <t>CTLT</t>
  </si>
  <si>
    <t>Fortive Corp</t>
  </si>
  <si>
    <t>FTV</t>
  </si>
  <si>
    <t>Hershey Co/The</t>
  </si>
  <si>
    <t>HSY</t>
  </si>
  <si>
    <t>Synchrony Financial</t>
  </si>
  <si>
    <t>SYF</t>
  </si>
  <si>
    <t>Hormel Foods Corp</t>
  </si>
  <si>
    <t>HRL</t>
  </si>
  <si>
    <t>Arthur J Gallagher &amp; Co</t>
  </si>
  <si>
    <t>AJG</t>
  </si>
  <si>
    <t>Mondelez International Inc</t>
  </si>
  <si>
    <t>MDLZ</t>
  </si>
  <si>
    <t>CenterPoint Energy Inc</t>
  </si>
  <si>
    <t>CNP</t>
  </si>
  <si>
    <t>Humana Inc</t>
  </si>
  <si>
    <t>HUM</t>
  </si>
  <si>
    <t>Willis Towers Watson PLC</t>
  </si>
  <si>
    <t>WLTW</t>
  </si>
  <si>
    <t>Illinois Tool Works Inc</t>
  </si>
  <si>
    <t>ITW</t>
  </si>
  <si>
    <t>CDW Corp/DE</t>
  </si>
  <si>
    <t>CDW</t>
  </si>
  <si>
    <t>Trane Technologies PLC</t>
  </si>
  <si>
    <t>TT</t>
  </si>
  <si>
    <t>Interpublic Group of Cos Inc/The</t>
  </si>
  <si>
    <t>IPG</t>
  </si>
  <si>
    <t>International Flavors &amp; Fragrances Inc</t>
  </si>
  <si>
    <t>IFF</t>
  </si>
  <si>
    <t>Jacobs Engineering Group Inc</t>
  </si>
  <si>
    <t>J</t>
  </si>
  <si>
    <t>Generac Holdings Inc</t>
  </si>
  <si>
    <t>GNRC</t>
  </si>
  <si>
    <t>NXP Semiconductors NV</t>
  </si>
  <si>
    <t>NXPI</t>
  </si>
  <si>
    <t>Hanesbrands Inc</t>
  </si>
  <si>
    <t>HBI</t>
  </si>
  <si>
    <t>Kellogg Co</t>
  </si>
  <si>
    <t>K</t>
  </si>
  <si>
    <t>Broadridge Financial Solutions Inc</t>
  </si>
  <si>
    <t>BR</t>
  </si>
  <si>
    <t>Perrigo Co PLC</t>
  </si>
  <si>
    <t>PRGO</t>
  </si>
  <si>
    <t>Kimberly-Clark Corp</t>
  </si>
  <si>
    <t>KMB</t>
  </si>
  <si>
    <t>Kimco Realty Corp</t>
  </si>
  <si>
    <t>KIM</t>
  </si>
  <si>
    <t>Oracle Corp</t>
  </si>
  <si>
    <t>ORCL</t>
  </si>
  <si>
    <t>Kroger Co/The</t>
  </si>
  <si>
    <t>KR</t>
  </si>
  <si>
    <t>Leggett &amp; Platt Inc</t>
  </si>
  <si>
    <t>LEG</t>
  </si>
  <si>
    <t>Lennar Corp</t>
  </si>
  <si>
    <t>LEN</t>
  </si>
  <si>
    <t>Eli Lilly and Co</t>
  </si>
  <si>
    <t>LLY</t>
  </si>
  <si>
    <t>L Brands Inc</t>
  </si>
  <si>
    <t>LB</t>
  </si>
  <si>
    <t>Charter Communications Inc</t>
  </si>
  <si>
    <t>CHTR</t>
  </si>
  <si>
    <t>Lincoln National Corp</t>
  </si>
  <si>
    <t>LNC</t>
  </si>
  <si>
    <t>Loews Corp</t>
  </si>
  <si>
    <t>L</t>
  </si>
  <si>
    <t>Lowe's Cos Inc</t>
  </si>
  <si>
    <t>IDEX Corp</t>
  </si>
  <si>
    <t>IEX</t>
  </si>
  <si>
    <t>Marsh &amp; McLennan Cos Inc</t>
  </si>
  <si>
    <t>MMC</t>
  </si>
  <si>
    <t>Masco Corp</t>
  </si>
  <si>
    <t>MAS</t>
  </si>
  <si>
    <t>S&amp;P Global Inc</t>
  </si>
  <si>
    <t>SPGI</t>
  </si>
  <si>
    <t>Medtronic PLC</t>
  </si>
  <si>
    <t>MDT</t>
  </si>
  <si>
    <t>Viatris Inc</t>
  </si>
  <si>
    <t>VTRS</t>
  </si>
  <si>
    <t>CVS Health Corp</t>
  </si>
  <si>
    <t>CVS</t>
  </si>
  <si>
    <t>DuPont de Nemours Inc</t>
  </si>
  <si>
    <t>DD</t>
  </si>
  <si>
    <t>Micron Technology Inc</t>
  </si>
  <si>
    <t>MU</t>
  </si>
  <si>
    <t>Motorola Solutions Inc</t>
  </si>
  <si>
    <t>MSI</t>
  </si>
  <si>
    <t>Cboe Global Markets Inc</t>
  </si>
  <si>
    <t>CBOE</t>
  </si>
  <si>
    <t>Laboratory Corp of America Holdings</t>
  </si>
  <si>
    <t>LH</t>
  </si>
  <si>
    <t>Newmont Corp</t>
  </si>
  <si>
    <t>NEM</t>
  </si>
  <si>
    <t>NIKE Inc</t>
  </si>
  <si>
    <t>NKE</t>
  </si>
  <si>
    <t>NiSource Inc</t>
  </si>
  <si>
    <t>NI</t>
  </si>
  <si>
    <t>Norfolk Southern Corp</t>
  </si>
  <si>
    <t>NSC</t>
  </si>
  <si>
    <t>Principal Financial Group Inc</t>
  </si>
  <si>
    <t>PFG</t>
  </si>
  <si>
    <t>Eversource Energy</t>
  </si>
  <si>
    <t>ES</t>
  </si>
  <si>
    <t>Northrop Grumman Corp</t>
  </si>
  <si>
    <t>NOC</t>
  </si>
  <si>
    <t>Wells Fargo &amp; Co</t>
  </si>
  <si>
    <t>WFC</t>
  </si>
  <si>
    <t>Nucor Corp</t>
  </si>
  <si>
    <t>NUE</t>
  </si>
  <si>
    <t>PVH Corp</t>
  </si>
  <si>
    <t>PVH</t>
  </si>
  <si>
    <t>Occidental Petroleum Corp</t>
  </si>
  <si>
    <t>OXY</t>
  </si>
  <si>
    <t>Omnicom Group Inc</t>
  </si>
  <si>
    <t>OMC</t>
  </si>
  <si>
    <t>ONEOK Inc</t>
  </si>
  <si>
    <t>OKE</t>
  </si>
  <si>
    <t>Raymond James Financial Inc</t>
  </si>
  <si>
    <t>RJF</t>
  </si>
  <si>
    <t>Parker-Hannifin Corp</t>
  </si>
  <si>
    <t>PH</t>
  </si>
  <si>
    <t>Rollins Inc</t>
  </si>
  <si>
    <t>ROL</t>
  </si>
  <si>
    <t>PPL Corp</t>
  </si>
  <si>
    <t>PPL</t>
  </si>
  <si>
    <t>ConocoPhillips</t>
  </si>
  <si>
    <t>COP</t>
  </si>
  <si>
    <t>PulteGroup Inc</t>
  </si>
  <si>
    <t>PHM</t>
  </si>
  <si>
    <t>Pinnacle West Capital Corp</t>
  </si>
  <si>
    <t>PNC Financial Services Group Inc/The</t>
  </si>
  <si>
    <t>PNC</t>
  </si>
  <si>
    <t>PPG Industries Inc</t>
  </si>
  <si>
    <t>PPG</t>
  </si>
  <si>
    <t>Progressive Corp/The</t>
  </si>
  <si>
    <t>PGR</t>
  </si>
  <si>
    <t>Public Service Enterprise Group Inc</t>
  </si>
  <si>
    <t>PEG</t>
  </si>
  <si>
    <t>Robert Half International Inc</t>
  </si>
  <si>
    <t>RHI</t>
  </si>
  <si>
    <t>Edison International</t>
  </si>
  <si>
    <t>EIX</t>
  </si>
  <si>
    <t>Schlumberger NV</t>
  </si>
  <si>
    <t>SLB</t>
  </si>
  <si>
    <t>Charles Schwab Corp/The</t>
  </si>
  <si>
    <t>SCHW</t>
  </si>
  <si>
    <t>Sherwin-Williams Co/The</t>
  </si>
  <si>
    <t>SHW</t>
  </si>
  <si>
    <t>West Pharmaceutical Services Inc</t>
  </si>
  <si>
    <t>WST</t>
  </si>
  <si>
    <t>J M Smucker Co/The</t>
  </si>
  <si>
    <t>SJM</t>
  </si>
  <si>
    <t>Snap-on Inc</t>
  </si>
  <si>
    <t>SNA</t>
  </si>
  <si>
    <t>AMETEK Inc</t>
  </si>
  <si>
    <t>AME</t>
  </si>
  <si>
    <t>Southern Co/The</t>
  </si>
  <si>
    <t>SO</t>
  </si>
  <si>
    <t>Truist Financial Corp</t>
  </si>
  <si>
    <t>TFC</t>
  </si>
  <si>
    <t>Southwest Airlines Co</t>
  </si>
  <si>
    <t>LUV</t>
  </si>
  <si>
    <t>W R Berkley Corp</t>
  </si>
  <si>
    <t>WRB</t>
  </si>
  <si>
    <t>Stanley Black &amp; Decker Inc</t>
  </si>
  <si>
    <t>SWK</t>
  </si>
  <si>
    <t>Public Storage</t>
  </si>
  <si>
    <t>PSA</t>
  </si>
  <si>
    <t>Arista Networks Inc</t>
  </si>
  <si>
    <t>ANET</t>
  </si>
  <si>
    <t>Sysco Corp</t>
  </si>
  <si>
    <t>SYY</t>
  </si>
  <si>
    <t>Corteva Inc</t>
  </si>
  <si>
    <t>CTVA</t>
  </si>
  <si>
    <t>Texas Instruments Inc</t>
  </si>
  <si>
    <t>TXN</t>
  </si>
  <si>
    <t>Textron Inc</t>
  </si>
  <si>
    <t>TXT</t>
  </si>
  <si>
    <t>Thermo Fisher Scientific Inc</t>
  </si>
  <si>
    <t>TMO</t>
  </si>
  <si>
    <t>TJX Cos Inc/The</t>
  </si>
  <si>
    <t>TJX</t>
  </si>
  <si>
    <t>Globe Life Inc</t>
  </si>
  <si>
    <t>GL</t>
  </si>
  <si>
    <t>Johnson Controls International plc</t>
  </si>
  <si>
    <t>JCI</t>
  </si>
  <si>
    <t>Ulta Beauty Inc</t>
  </si>
  <si>
    <t>ULTA</t>
  </si>
  <si>
    <t>Union Pacific Corp</t>
  </si>
  <si>
    <t>UNP</t>
  </si>
  <si>
    <t>Keysight Technologies Inc</t>
  </si>
  <si>
    <t>KEYS</t>
  </si>
  <si>
    <t>UnitedHealth Group Inc</t>
  </si>
  <si>
    <t>UNH</t>
  </si>
  <si>
    <t>Unum Group</t>
  </si>
  <si>
    <t>UNM</t>
  </si>
  <si>
    <t>Marathon Oil Corp</t>
  </si>
  <si>
    <t>MRO</t>
  </si>
  <si>
    <t>Varian Medical Systems Inc</t>
  </si>
  <si>
    <t>VAR</t>
  </si>
  <si>
    <t>Bio-Rad Laboratories Inc</t>
  </si>
  <si>
    <t>BIO</t>
  </si>
  <si>
    <t>Ventas Inc</t>
  </si>
  <si>
    <t>VTR</t>
  </si>
  <si>
    <t>VF Corp</t>
  </si>
  <si>
    <t>VFC</t>
  </si>
  <si>
    <t>Vornado Realty Trust</t>
  </si>
  <si>
    <t>VNO</t>
  </si>
  <si>
    <t>Vulcan Materials Co</t>
  </si>
  <si>
    <t>VMC</t>
  </si>
  <si>
    <t>Weyerhaeuser Co</t>
  </si>
  <si>
    <t>WY</t>
  </si>
  <si>
    <t>Whirlpool Corp</t>
  </si>
  <si>
    <t>WHR</t>
  </si>
  <si>
    <t>Williams Cos Inc/The</t>
  </si>
  <si>
    <t>WMB</t>
  </si>
  <si>
    <t>WEC Energy Group Inc</t>
  </si>
  <si>
    <t>WEC</t>
  </si>
  <si>
    <t>Adobe Inc</t>
  </si>
  <si>
    <t>ADBE</t>
  </si>
  <si>
    <t>AES Corp/The</t>
  </si>
  <si>
    <t>AES</t>
  </si>
  <si>
    <t>Amgen Inc</t>
  </si>
  <si>
    <t>AMGN</t>
  </si>
  <si>
    <t>Apple Inc</t>
  </si>
  <si>
    <t>AAPL</t>
  </si>
  <si>
    <t>Autodesk Inc</t>
  </si>
  <si>
    <t>ADSK</t>
  </si>
  <si>
    <t>Cintas Corp</t>
  </si>
  <si>
    <t>CTAS</t>
  </si>
  <si>
    <t>Comcast Corp</t>
  </si>
  <si>
    <t>CMCSA</t>
  </si>
  <si>
    <t>Molson Coors Beverage Co</t>
  </si>
  <si>
    <t>TAP</t>
  </si>
  <si>
    <t>KLA Corp</t>
  </si>
  <si>
    <t>KLAC</t>
  </si>
  <si>
    <t>Marriott International Inc/MD</t>
  </si>
  <si>
    <t>MAR</t>
  </si>
  <si>
    <t>McCormick &amp; Co Inc/MD</t>
  </si>
  <si>
    <t>MKC</t>
  </si>
  <si>
    <t>PACCAR Inc</t>
  </si>
  <si>
    <t>PCAR</t>
  </si>
  <si>
    <t>Costco Wholesale Corp</t>
  </si>
  <si>
    <t>COST</t>
  </si>
  <si>
    <t>First Republic Bank/CA</t>
  </si>
  <si>
    <t>FRC</t>
  </si>
  <si>
    <t>Stryker Corp</t>
  </si>
  <si>
    <t>SYK</t>
  </si>
  <si>
    <t>Tyson Foods Inc</t>
  </si>
  <si>
    <t>TSN</t>
  </si>
  <si>
    <t>Lamb Weston Holdings Inc</t>
  </si>
  <si>
    <t>LW</t>
  </si>
  <si>
    <t>Applied Materials Inc</t>
  </si>
  <si>
    <t>AMAT</t>
  </si>
  <si>
    <t>American Airlines Group Inc</t>
  </si>
  <si>
    <t>AAL</t>
  </si>
  <si>
    <t>Cardinal Health Inc</t>
  </si>
  <si>
    <t>CAH</t>
  </si>
  <si>
    <t>Cerner Corp</t>
  </si>
  <si>
    <t>CERN</t>
  </si>
  <si>
    <t>Cincinnati Financial Corp</t>
  </si>
  <si>
    <t>CINF</t>
  </si>
  <si>
    <t>ViacomCBS Inc</t>
  </si>
  <si>
    <t>VIAC</t>
  </si>
  <si>
    <t>DR Horton Inc</t>
  </si>
  <si>
    <t>DHI</t>
  </si>
  <si>
    <t>Electronic Arts Inc</t>
  </si>
  <si>
    <t>EA</t>
  </si>
  <si>
    <t>Expeditors International of Washington Inc</t>
  </si>
  <si>
    <t>EXPD</t>
  </si>
  <si>
    <t>Fastenal Co</t>
  </si>
  <si>
    <t>FAST</t>
  </si>
  <si>
    <t>M&amp;T Bank Corp</t>
  </si>
  <si>
    <t>MTB</t>
  </si>
  <si>
    <t>Xcel Energy Inc</t>
  </si>
  <si>
    <t>Fiserv Inc</t>
  </si>
  <si>
    <t>FISV</t>
  </si>
  <si>
    <t>Fifth Third Bancorp</t>
  </si>
  <si>
    <t>FITB</t>
  </si>
  <si>
    <t>Gilead Sciences Inc</t>
  </si>
  <si>
    <t>GILD</t>
  </si>
  <si>
    <t>Hasbro Inc</t>
  </si>
  <si>
    <t>HAS</t>
  </si>
  <si>
    <t>Huntington Bancshares Inc/OH</t>
  </si>
  <si>
    <t>HBAN</t>
  </si>
  <si>
    <t>Welltower Inc</t>
  </si>
  <si>
    <t>WELL</t>
  </si>
  <si>
    <t>Biogen Inc</t>
  </si>
  <si>
    <t>BIIB</t>
  </si>
  <si>
    <t>Northern Trust Corp</t>
  </si>
  <si>
    <t>NTRS</t>
  </si>
  <si>
    <t>Packaging Corp of America</t>
  </si>
  <si>
    <t>PKG</t>
  </si>
  <si>
    <t>Paychex Inc</t>
  </si>
  <si>
    <t>PAYX</t>
  </si>
  <si>
    <t>People's United Financial Inc</t>
  </si>
  <si>
    <t>PBCT</t>
  </si>
  <si>
    <t>QUALCOMM Inc</t>
  </si>
  <si>
    <t>QCOM</t>
  </si>
  <si>
    <t>Roper Technologies Inc</t>
  </si>
  <si>
    <t>ROP</t>
  </si>
  <si>
    <t>Ross Stores Inc</t>
  </si>
  <si>
    <t>ROST</t>
  </si>
  <si>
    <t>IDEXX Laboratories Inc</t>
  </si>
  <si>
    <t>IDXX</t>
  </si>
  <si>
    <t>Starbucks Corp</t>
  </si>
  <si>
    <t>SBUX</t>
  </si>
  <si>
    <t>KeyCorp</t>
  </si>
  <si>
    <t>KEY</t>
  </si>
  <si>
    <t>Fox Corp</t>
  </si>
  <si>
    <t>FOXA</t>
  </si>
  <si>
    <t>FOX</t>
  </si>
  <si>
    <t>State Street Corp</t>
  </si>
  <si>
    <t>STT</t>
  </si>
  <si>
    <t>Norwegian Cruise Line Holdings Ltd</t>
  </si>
  <si>
    <t>NCLH</t>
  </si>
  <si>
    <t>US Bancorp</t>
  </si>
  <si>
    <t>USB</t>
  </si>
  <si>
    <t>A O Smith Corp</t>
  </si>
  <si>
    <t>AOS</t>
  </si>
  <si>
    <t>NortonLifeLock Inc</t>
  </si>
  <si>
    <t>NLOK</t>
  </si>
  <si>
    <t>T Rowe Price Group Inc</t>
  </si>
  <si>
    <t>TROW</t>
  </si>
  <si>
    <t>Waste Management Inc</t>
  </si>
  <si>
    <t>WM</t>
  </si>
  <si>
    <t>Constellation Brands Inc</t>
  </si>
  <si>
    <t>STZ</t>
  </si>
  <si>
    <t>Xilinx Inc</t>
  </si>
  <si>
    <t>XLNX</t>
  </si>
  <si>
    <t>DENTSPLY SIRONA Inc</t>
  </si>
  <si>
    <t>XRAY</t>
  </si>
  <si>
    <t>Zions Bancorp NA</t>
  </si>
  <si>
    <t>ZION</t>
  </si>
  <si>
    <t>Alaska Air Group Inc</t>
  </si>
  <si>
    <t>ALK</t>
  </si>
  <si>
    <t>Invesco Ltd</t>
  </si>
  <si>
    <t>IVZ</t>
  </si>
  <si>
    <t>Linde PLC</t>
  </si>
  <si>
    <t>LIN</t>
  </si>
  <si>
    <t>Intuit Inc</t>
  </si>
  <si>
    <t>INTU</t>
  </si>
  <si>
    <t>Morgan Stanley</t>
  </si>
  <si>
    <t>Microchip Technology Inc</t>
  </si>
  <si>
    <t>MCHP</t>
  </si>
  <si>
    <t>Chubb Ltd</t>
  </si>
  <si>
    <t>CB</t>
  </si>
  <si>
    <t>Hologic Inc</t>
  </si>
  <si>
    <t>HOLX</t>
  </si>
  <si>
    <t>Citizens Financial Group Inc</t>
  </si>
  <si>
    <t>CFG</t>
  </si>
  <si>
    <t>O'Reilly Automotive Inc</t>
  </si>
  <si>
    <t>ORLY</t>
  </si>
  <si>
    <t>Allstate Corp/The</t>
  </si>
  <si>
    <t>ALL</t>
  </si>
  <si>
    <t>FLIR Systems Inc</t>
  </si>
  <si>
    <t>FLIR</t>
  </si>
  <si>
    <t>Equity Residential</t>
  </si>
  <si>
    <t>EQR</t>
  </si>
  <si>
    <t>BorgWarner Inc</t>
  </si>
  <si>
    <t>BWA</t>
  </si>
  <si>
    <t>Host Hotels &amp; Resorts Inc</t>
  </si>
  <si>
    <t>HST</t>
  </si>
  <si>
    <t>Incyte Corp</t>
  </si>
  <si>
    <t>INCY</t>
  </si>
  <si>
    <t>Simon Property Group Inc</t>
  </si>
  <si>
    <t>SPG</t>
  </si>
  <si>
    <t>Eastman Chemical Co</t>
  </si>
  <si>
    <t>EMN</t>
  </si>
  <si>
    <t>Twitter Inc</t>
  </si>
  <si>
    <t>TWTR</t>
  </si>
  <si>
    <t>AvalonBay Communities Inc</t>
  </si>
  <si>
    <t>AVB</t>
  </si>
  <si>
    <t>Prudential Financial Inc</t>
  </si>
  <si>
    <t>PRU</t>
  </si>
  <si>
    <t>United Parcel Service Inc</t>
  </si>
  <si>
    <t>UPS</t>
  </si>
  <si>
    <t>Walgreens Boots Alliance Inc</t>
  </si>
  <si>
    <t>WBA</t>
  </si>
  <si>
    <t>STERIS PLC</t>
  </si>
  <si>
    <t>STE</t>
  </si>
  <si>
    <t>McKesson Corp</t>
  </si>
  <si>
    <t>MCK</t>
  </si>
  <si>
    <t>Lockheed Martin Corp</t>
  </si>
  <si>
    <t>LMT</t>
  </si>
  <si>
    <t>AmerisourceBergen Corp</t>
  </si>
  <si>
    <t>ABC</t>
  </si>
  <si>
    <t>Capital One Financial Corp</t>
  </si>
  <si>
    <t>COF</t>
  </si>
  <si>
    <t>Waters Corp</t>
  </si>
  <si>
    <t>WAT</t>
  </si>
  <si>
    <t>Dollar Tree Inc</t>
  </si>
  <si>
    <t>DLTR</t>
  </si>
  <si>
    <t>Darden Restaurants Inc</t>
  </si>
  <si>
    <t>DRI</t>
  </si>
  <si>
    <t>Domino's Pizza Inc</t>
  </si>
  <si>
    <t>DPZ</t>
  </si>
  <si>
    <t>NVR Inc</t>
  </si>
  <si>
    <t>NVR</t>
  </si>
  <si>
    <t>NetApp Inc</t>
  </si>
  <si>
    <t>NTAP</t>
  </si>
  <si>
    <t>Citrix Systems Inc</t>
  </si>
  <si>
    <t>CTXS</t>
  </si>
  <si>
    <t>DXC Technology Co</t>
  </si>
  <si>
    <t>DXC</t>
  </si>
  <si>
    <t>Old Dominion Freight Line Inc</t>
  </si>
  <si>
    <t>ODFL</t>
  </si>
  <si>
    <t>DaVita Inc</t>
  </si>
  <si>
    <t>DVA</t>
  </si>
  <si>
    <t>Hartford Financial Services Group Inc/The</t>
  </si>
  <si>
    <t>HIG</t>
  </si>
  <si>
    <t>Iron Mountain Inc</t>
  </si>
  <si>
    <t>IRM</t>
  </si>
  <si>
    <t>Estee Lauder Cos Inc/The</t>
  </si>
  <si>
    <t>EL</t>
  </si>
  <si>
    <t>Cadence Design Systems Inc</t>
  </si>
  <si>
    <t>CDNS</t>
  </si>
  <si>
    <t>Tyler Technologies Inc</t>
  </si>
  <si>
    <t>TYL</t>
  </si>
  <si>
    <t>Universal Health Services Inc</t>
  </si>
  <si>
    <t>UHS</t>
  </si>
  <si>
    <t>Skyworks Solutions Inc</t>
  </si>
  <si>
    <t>SWKS</t>
  </si>
  <si>
    <t>NOV Inc</t>
  </si>
  <si>
    <t>NOV</t>
  </si>
  <si>
    <t>Quest Diagnostics Inc</t>
  </si>
  <si>
    <t>DGX</t>
  </si>
  <si>
    <t>Activision Blizzard Inc</t>
  </si>
  <si>
    <t>ATVI</t>
  </si>
  <si>
    <t>Rockwell Automation Inc</t>
  </si>
  <si>
    <t>ROK</t>
  </si>
  <si>
    <t>Kraft Heinz Co/The</t>
  </si>
  <si>
    <t>KHC</t>
  </si>
  <si>
    <t>American Tower Corp</t>
  </si>
  <si>
    <t>AMT</t>
  </si>
  <si>
    <t>HollyFrontier Corp</t>
  </si>
  <si>
    <t>HFC</t>
  </si>
  <si>
    <t>Regeneron Pharmaceuticals Inc</t>
  </si>
  <si>
    <t>REGN</t>
  </si>
  <si>
    <t>Amazon.com Inc</t>
  </si>
  <si>
    <t>AMZN</t>
  </si>
  <si>
    <t>Jack Henry &amp; Associates Inc</t>
  </si>
  <si>
    <t>JKHY</t>
  </si>
  <si>
    <t>Ralph Lauren Corp</t>
  </si>
  <si>
    <t>RL</t>
  </si>
  <si>
    <t>Boston Properties Inc</t>
  </si>
  <si>
    <t>BXP</t>
  </si>
  <si>
    <t>Amphenol Corp</t>
  </si>
  <si>
    <t>APH</t>
  </si>
  <si>
    <t>Howmet Aerospace Inc</t>
  </si>
  <si>
    <t>HWM</t>
  </si>
  <si>
    <t>Pioneer Natural Resources Co</t>
  </si>
  <si>
    <t>PXD</t>
  </si>
  <si>
    <t>Valero Energy Corp</t>
  </si>
  <si>
    <t>VLO</t>
  </si>
  <si>
    <t>Synopsys Inc</t>
  </si>
  <si>
    <t>SNPS</t>
  </si>
  <si>
    <t>Western Union Co/The</t>
  </si>
  <si>
    <t>WU</t>
  </si>
  <si>
    <t>Etsy Inc</t>
  </si>
  <si>
    <t>ETSY</t>
  </si>
  <si>
    <t>CH Robinson Worldwide Inc</t>
  </si>
  <si>
    <t>CHRW</t>
  </si>
  <si>
    <t>Accenture PLC</t>
  </si>
  <si>
    <t>ACN</t>
  </si>
  <si>
    <t>TransDigm Group Inc</t>
  </si>
  <si>
    <t>TDG</t>
  </si>
  <si>
    <t>Yum! Brands Inc</t>
  </si>
  <si>
    <t>YUM</t>
  </si>
  <si>
    <t>Prologis Inc</t>
  </si>
  <si>
    <t>PLD</t>
  </si>
  <si>
    <t>FirstEnergy Corp</t>
  </si>
  <si>
    <t>FE</t>
  </si>
  <si>
    <t>VeriSign Inc</t>
  </si>
  <si>
    <t>VRSN</t>
  </si>
  <si>
    <t>Quanta Services Inc</t>
  </si>
  <si>
    <t>PWR</t>
  </si>
  <si>
    <t>Henry Schein Inc</t>
  </si>
  <si>
    <t>HSIC</t>
  </si>
  <si>
    <t>Ameren Corp</t>
  </si>
  <si>
    <t>ANSYS Inc</t>
  </si>
  <si>
    <t>ANSS</t>
  </si>
  <si>
    <t>NVIDIA Corp</t>
  </si>
  <si>
    <t>NVDA</t>
  </si>
  <si>
    <t>Sealed Air Corp</t>
  </si>
  <si>
    <t>SEE</t>
  </si>
  <si>
    <t>Cognizant Technology Solutions Corp</t>
  </si>
  <si>
    <t>CTSH</t>
  </si>
  <si>
    <t>SVB Financial Group</t>
  </si>
  <si>
    <t>SIVB</t>
  </si>
  <si>
    <t>Intuitive Surgical Inc</t>
  </si>
  <si>
    <t>ISRG</t>
  </si>
  <si>
    <t>Take-Two Interactive Software Inc</t>
  </si>
  <si>
    <t>TTWO</t>
  </si>
  <si>
    <t>Republic Services Inc</t>
  </si>
  <si>
    <t>RSG</t>
  </si>
  <si>
    <t>eBay Inc</t>
  </si>
  <si>
    <t>EBAY</t>
  </si>
  <si>
    <t>Goldman Sachs Group Inc/The</t>
  </si>
  <si>
    <t>GS</t>
  </si>
  <si>
    <t>SBA Communications Corp</t>
  </si>
  <si>
    <t>SBAC</t>
  </si>
  <si>
    <t>Sempra Energy</t>
  </si>
  <si>
    <t>SRE</t>
  </si>
  <si>
    <t>Moody's Corp</t>
  </si>
  <si>
    <t>MCO</t>
  </si>
  <si>
    <t>Booking Holdings Inc</t>
  </si>
  <si>
    <t>BKNG</t>
  </si>
  <si>
    <t>F5 Networks Inc</t>
  </si>
  <si>
    <t>FFIV</t>
  </si>
  <si>
    <t>Akamai Technologies Inc</t>
  </si>
  <si>
    <t>AKAM</t>
  </si>
  <si>
    <t>MarketAxess Holdings Inc</t>
  </si>
  <si>
    <t>MKTX</t>
  </si>
  <si>
    <t>Devon Energy Corp</t>
  </si>
  <si>
    <t>DVN</t>
  </si>
  <si>
    <t>Alphabet Inc</t>
  </si>
  <si>
    <t>GOOGL</t>
  </si>
  <si>
    <t>Teleflex Inc</t>
  </si>
  <si>
    <t>TFX</t>
  </si>
  <si>
    <t>Netflix Inc</t>
  </si>
  <si>
    <t>NFLX</t>
  </si>
  <si>
    <t>Allegion plc</t>
  </si>
  <si>
    <t>ALLE</t>
  </si>
  <si>
    <t>Agilent Technologies Inc</t>
  </si>
  <si>
    <t>A</t>
  </si>
  <si>
    <t>Anthem Inc</t>
  </si>
  <si>
    <t>ANTM</t>
  </si>
  <si>
    <t>Trimble Inc</t>
  </si>
  <si>
    <t>TRMB</t>
  </si>
  <si>
    <t>CME Group Inc</t>
  </si>
  <si>
    <t>CME</t>
  </si>
  <si>
    <t>Juniper Networks Inc</t>
  </si>
  <si>
    <t>JNPR</t>
  </si>
  <si>
    <t>BlackRock Inc</t>
  </si>
  <si>
    <t>BLK</t>
  </si>
  <si>
    <t>DTE Energy Co</t>
  </si>
  <si>
    <t>DTE</t>
  </si>
  <si>
    <t>Nasdaq Inc</t>
  </si>
  <si>
    <t>NDAQ</t>
  </si>
  <si>
    <t>Celanese Corp</t>
  </si>
  <si>
    <t>CE</t>
  </si>
  <si>
    <t>Philip Morris International Inc</t>
  </si>
  <si>
    <t>PM</t>
  </si>
  <si>
    <t>salesforce.com Inc</t>
  </si>
  <si>
    <t>CRM</t>
  </si>
  <si>
    <t>Ingersoll Rand Inc</t>
  </si>
  <si>
    <t>IR</t>
  </si>
  <si>
    <t>Huntington Ingalls Industries Inc</t>
  </si>
  <si>
    <t>HII</t>
  </si>
  <si>
    <t>MetLife Inc</t>
  </si>
  <si>
    <t>MET</t>
  </si>
  <si>
    <t>UA</t>
  </si>
  <si>
    <t>Tapestry Inc</t>
  </si>
  <si>
    <t>TPR</t>
  </si>
  <si>
    <t>CSX Corp</t>
  </si>
  <si>
    <t>CSX</t>
  </si>
  <si>
    <t>Edwards Lifesciences Corp</t>
  </si>
  <si>
    <t>EW</t>
  </si>
  <si>
    <t>Ameriprise Financial Inc</t>
  </si>
  <si>
    <t>AMP</t>
  </si>
  <si>
    <t>Zebra Technologies Corp</t>
  </si>
  <si>
    <t>ZBRA</t>
  </si>
  <si>
    <t>Zimmer Biomet Holdings Inc</t>
  </si>
  <si>
    <t>ZBH</t>
  </si>
  <si>
    <t>CBRE Group Inc</t>
  </si>
  <si>
    <t>CBRE</t>
  </si>
  <si>
    <t>Mastercard Inc</t>
  </si>
  <si>
    <t>MA</t>
  </si>
  <si>
    <t>CarMax Inc</t>
  </si>
  <si>
    <t>KMX</t>
  </si>
  <si>
    <t>Intercontinental Exchange Inc</t>
  </si>
  <si>
    <t>ICE</t>
  </si>
  <si>
    <t>Fidelity National Information Services Inc</t>
  </si>
  <si>
    <t>FIS</t>
  </si>
  <si>
    <t>Chipotle Mexican Grill Inc</t>
  </si>
  <si>
    <t>CMG</t>
  </si>
  <si>
    <t>Wynn Resorts Ltd</t>
  </si>
  <si>
    <t>WYNN</t>
  </si>
  <si>
    <t>Live Nation Entertainment Inc</t>
  </si>
  <si>
    <t>LYV</t>
  </si>
  <si>
    <t>Assurant Inc</t>
  </si>
  <si>
    <t>AIZ</t>
  </si>
  <si>
    <t>NRG Energy Inc</t>
  </si>
  <si>
    <t>NRG</t>
  </si>
  <si>
    <t>Regions Financial Corp</t>
  </si>
  <si>
    <t>RF</t>
  </si>
  <si>
    <t>Monster Beverage Corp</t>
  </si>
  <si>
    <t>MNST</t>
  </si>
  <si>
    <t>Mosaic Co/The</t>
  </si>
  <si>
    <t>MOS</t>
  </si>
  <si>
    <t>Expedia Group Inc</t>
  </si>
  <si>
    <t>EXPE</t>
  </si>
  <si>
    <t>Evergy Inc</t>
  </si>
  <si>
    <t>Discovery Inc</t>
  </si>
  <si>
    <t>DISCA</t>
  </si>
  <si>
    <t>CF Industries Holdings Inc</t>
  </si>
  <si>
    <t>CF</t>
  </si>
  <si>
    <t>Leidos Holdings Inc</t>
  </si>
  <si>
    <t>LDOS</t>
  </si>
  <si>
    <t>APA Corp</t>
  </si>
  <si>
    <t>APA</t>
  </si>
  <si>
    <t>GOOG</t>
  </si>
  <si>
    <t>Cooper Cos Inc/The</t>
  </si>
  <si>
    <t>COO</t>
  </si>
  <si>
    <t>TE Connectivity Ltd</t>
  </si>
  <si>
    <t>TEL</t>
  </si>
  <si>
    <t>Discover Financial Services</t>
  </si>
  <si>
    <t>DFS</t>
  </si>
  <si>
    <t>Visa Inc</t>
  </si>
  <si>
    <t>V</t>
  </si>
  <si>
    <t>Mid-America Apartment Communities Inc</t>
  </si>
  <si>
    <t>MAA</t>
  </si>
  <si>
    <t>Xylem Inc/NY</t>
  </si>
  <si>
    <t>XYL</t>
  </si>
  <si>
    <t>Marathon Petroleum Corp</t>
  </si>
  <si>
    <t>MPC</t>
  </si>
  <si>
    <t>Tractor Supply Co</t>
  </si>
  <si>
    <t>TSCO</t>
  </si>
  <si>
    <t>Advanced Micro Devices Inc</t>
  </si>
  <si>
    <t>AMD</t>
  </si>
  <si>
    <t>ResMed Inc</t>
  </si>
  <si>
    <t>RMD</t>
  </si>
  <si>
    <t>Mettler-Toledo International Inc</t>
  </si>
  <si>
    <t>MTD</t>
  </si>
  <si>
    <t>Copart Inc</t>
  </si>
  <si>
    <t>CPRT</t>
  </si>
  <si>
    <t>Albemarle Corp</t>
  </si>
  <si>
    <t>ALB</t>
  </si>
  <si>
    <t>Fortinet Inc</t>
  </si>
  <si>
    <t>FTNT</t>
  </si>
  <si>
    <t>Essex Property Trust Inc</t>
  </si>
  <si>
    <t>ESS</t>
  </si>
  <si>
    <t>Realty Income Corp</t>
  </si>
  <si>
    <t>O</t>
  </si>
  <si>
    <t>Seagate Technology PLC</t>
  </si>
  <si>
    <t>STX</t>
  </si>
  <si>
    <t>Westrock Co</t>
  </si>
  <si>
    <t>WRK</t>
  </si>
  <si>
    <t>IHS Markit Ltd</t>
  </si>
  <si>
    <t>INFO</t>
  </si>
  <si>
    <t>Westinghouse Air Brake Technologies Corp</t>
  </si>
  <si>
    <t>WAB</t>
  </si>
  <si>
    <t>Pool Corp</t>
  </si>
  <si>
    <t>POOL</t>
  </si>
  <si>
    <t>Western Digital Corp</t>
  </si>
  <si>
    <t>WDC</t>
  </si>
  <si>
    <t>PepsiCo Inc</t>
  </si>
  <si>
    <t>PEP</t>
  </si>
  <si>
    <t>Diamondback Energy Inc</t>
  </si>
  <si>
    <t>FANG</t>
  </si>
  <si>
    <t>Maxim Integrated Products Inc</t>
  </si>
  <si>
    <t>MXIM</t>
  </si>
  <si>
    <t>ServiceNow Inc</t>
  </si>
  <si>
    <t>NOW</t>
  </si>
  <si>
    <t>Church &amp; Dwight Co Inc</t>
  </si>
  <si>
    <t>CHD</t>
  </si>
  <si>
    <t>Duke Realty Corp</t>
  </si>
  <si>
    <t>DRE</t>
  </si>
  <si>
    <t>Federal Realty Investment Trust</t>
  </si>
  <si>
    <t>FRT</t>
  </si>
  <si>
    <t>MGM Resorts International</t>
  </si>
  <si>
    <t>MGM</t>
  </si>
  <si>
    <t>American Electric Power Co Inc</t>
  </si>
  <si>
    <t>JB Hunt Transport Services Inc</t>
  </si>
  <si>
    <t>JBHT</t>
  </si>
  <si>
    <t>Lam Research Corp</t>
  </si>
  <si>
    <t>LRCX</t>
  </si>
  <si>
    <t>Mohawk Industries Inc</t>
  </si>
  <si>
    <t>MHK</t>
  </si>
  <si>
    <t>Pentair PLC</t>
  </si>
  <si>
    <t>PNR</t>
  </si>
  <si>
    <t>Vertex Pharmaceuticals Inc</t>
  </si>
  <si>
    <t>VRTX</t>
  </si>
  <si>
    <t>Amcor PLC</t>
  </si>
  <si>
    <t>AMCR</t>
  </si>
  <si>
    <t>Facebook Inc</t>
  </si>
  <si>
    <t>FB</t>
  </si>
  <si>
    <t>T-Mobile US Inc</t>
  </si>
  <si>
    <t>TMUS</t>
  </si>
  <si>
    <t>United Rentals Inc</t>
  </si>
  <si>
    <t>URI</t>
  </si>
  <si>
    <t>ABIOMED Inc</t>
  </si>
  <si>
    <t>ABMD</t>
  </si>
  <si>
    <t>Alexandria Real Estate Equities Inc</t>
  </si>
  <si>
    <t>ARE</t>
  </si>
  <si>
    <t>Delta Air Lines Inc</t>
  </si>
  <si>
    <t>DAL</t>
  </si>
  <si>
    <t>United Airlines Holdings Inc</t>
  </si>
  <si>
    <t>UAL</t>
  </si>
  <si>
    <t>News Corp</t>
  </si>
  <si>
    <t>NWS</t>
  </si>
  <si>
    <t>Centene Corp</t>
  </si>
  <si>
    <t>CNC</t>
  </si>
  <si>
    <t>Martin Marietta Materials Inc</t>
  </si>
  <si>
    <t>MLM</t>
  </si>
  <si>
    <t>Teradyne Inc</t>
  </si>
  <si>
    <t>TER</t>
  </si>
  <si>
    <t>PayPal Holdings Inc</t>
  </si>
  <si>
    <t>PYPL</t>
  </si>
  <si>
    <t>Tesla Inc</t>
  </si>
  <si>
    <t>TSLA</t>
  </si>
  <si>
    <t>DISH Network Corp</t>
  </si>
  <si>
    <t>DISH</t>
  </si>
  <si>
    <t>Dow Inc</t>
  </si>
  <si>
    <t>DOW</t>
  </si>
  <si>
    <t>Alexion Pharmaceuticals Inc</t>
  </si>
  <si>
    <t>ALXN</t>
  </si>
  <si>
    <t>Penn National Gaming Inc</t>
  </si>
  <si>
    <t>PENN</t>
  </si>
  <si>
    <t>Everest Re Group Ltd</t>
  </si>
  <si>
    <t>RE</t>
  </si>
  <si>
    <t>Teledyne Technologies Inc</t>
  </si>
  <si>
    <t>TDY</t>
  </si>
  <si>
    <t>NWSA</t>
  </si>
  <si>
    <t>Exelon Corp</t>
  </si>
  <si>
    <t>Global Payments Inc</t>
  </si>
  <si>
    <t>GPN</t>
  </si>
  <si>
    <t>Crown Castle International Corp</t>
  </si>
  <si>
    <t>CCI</t>
  </si>
  <si>
    <t>Aptiv PLC</t>
  </si>
  <si>
    <t>APTV</t>
  </si>
  <si>
    <t>Advance Auto Parts Inc</t>
  </si>
  <si>
    <t>AAP</t>
  </si>
  <si>
    <t>Align Technology Inc</t>
  </si>
  <si>
    <t>ALGN</t>
  </si>
  <si>
    <t>Illumina Inc</t>
  </si>
  <si>
    <t>ILMN</t>
  </si>
  <si>
    <t>LKQ Corp</t>
  </si>
  <si>
    <t>LKQ</t>
  </si>
  <si>
    <t>Nielsen Holdings PLC</t>
  </si>
  <si>
    <t>NLSN</t>
  </si>
  <si>
    <t>Garmin Ltd</t>
  </si>
  <si>
    <t>GRMN</t>
  </si>
  <si>
    <t>Zoetis Inc</t>
  </si>
  <si>
    <t>ZTS</t>
  </si>
  <si>
    <t>Equinix Inc</t>
  </si>
  <si>
    <t>EQIX</t>
  </si>
  <si>
    <t>Digital Realty Trust Inc</t>
  </si>
  <si>
    <t>DLR</t>
  </si>
  <si>
    <t>Las Vegas Sands Corp</t>
  </si>
  <si>
    <t>LVS</t>
  </si>
  <si>
    <t>DISCK</t>
  </si>
  <si>
    <t>STANDARD AND POOR'S 500 INDEX</t>
  </si>
  <si>
    <t>[4] Source: Bloomberg Professional</t>
  </si>
  <si>
    <t>[5] Source: Bloomberg Professional</t>
  </si>
  <si>
    <t>[6] Equals [4] x [5]</t>
  </si>
  <si>
    <t>[8] Equals [4] x [7]</t>
  </si>
  <si>
    <t>[7] Source: Value Line, as of March 31, 2021</t>
  </si>
  <si>
    <t>[1] Source: Regulatory Research Associates, electric vertically-integrated rate cases through March 31, 2021</t>
  </si>
  <si>
    <t>California</t>
  </si>
  <si>
    <t>Southern California Edison Company</t>
  </si>
  <si>
    <t xml:space="preserve">Positive Growth Rates From At Least 2 Sources </t>
  </si>
  <si>
    <t>Announced Merger within 180 days from 3/31/21</t>
  </si>
  <si>
    <t xml:space="preserve">     group of 1.97 as of 3/31/2021 (Source: Bloomberg)</t>
  </si>
  <si>
    <t>Projected CAPEX / 2020 Net Plant</t>
  </si>
  <si>
    <t>Source: JJR-10.1, col. [7]</t>
  </si>
  <si>
    <t>Schedule JJR-12</t>
  </si>
  <si>
    <t>Schedule JJR-11</t>
  </si>
  <si>
    <t>Schedule JJR-10.2</t>
  </si>
  <si>
    <t>Schedule JJR-10.1</t>
  </si>
  <si>
    <t>Schedule JJR-9</t>
  </si>
  <si>
    <t>Schedule JJR-8</t>
  </si>
  <si>
    <t>Schedule JJR-7</t>
  </si>
  <si>
    <t>Schedule JJR-6.2</t>
  </si>
  <si>
    <t>Schedule JJR-6.1</t>
  </si>
  <si>
    <t>Schedule JJR-5.4</t>
  </si>
  <si>
    <t>Schedule JJR-5.3</t>
  </si>
  <si>
    <t>Schedule JJR-5.2</t>
  </si>
  <si>
    <t>Schedule JJR-5.1</t>
  </si>
  <si>
    <t>Schedule JJR-4</t>
  </si>
  <si>
    <t>Schedule JJR-3</t>
  </si>
  <si>
    <t>Schedule JJR-2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</si>
</sst>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  <numFmt numFmtId="166" formatCode="0.0"/>
    <numFmt numFmtId="167" formatCode="0.0000"/>
    <numFmt numFmtId="168" formatCode="_(&quot;$&quot;* #,##0.00000_);_(&quot;$&quot;* \(#,##0.00000\);_(&quot;$&quot;* &quot;-&quot;?????_);_(@_)"/>
    <numFmt numFmtId="169" formatCode="0.00_);\(0.00\)"/>
    <numFmt numFmtId="170" formatCode="&quot;$&quot;* #,##0_);&quot;$&quot;* \(#,##0\)"/>
    <numFmt numFmtId="171" formatCode="_(* #,##0.00000_);_(* \(#,##0.00000\);_(* &quot;-&quot;?????_);_(@_)"/>
    <numFmt numFmtId="172" formatCode="General_)"/>
    <numFmt numFmtId="173" formatCode="_(* #,##0_);_(* \(#,##0\);_(* &quot;-&quot;??_);_(@_)"/>
    <numFmt numFmtId="174" formatCode="0.0%"/>
    <numFmt numFmtId="175" formatCode="_(&quot;$&quot;* #,##0.0_);_(&quot;$&quot;* \(#,##0.0\);_(&quot;$&quot;* &quot;-&quot;??_);_(@_)"/>
    <numFmt numFmtId="176" formatCode="[$-409]mmm\-yy;@"/>
    <numFmt numFmtId="177" formatCode="&quot;[&quot;#&quot;]&quot;"/>
    <numFmt numFmtId="178" formatCode="_(&quot;$&quot;* #,##0.0_);_(&quot;$&quot;* \(#,##0.0\);_(&quot;$&quot;* &quot;-&quot;?_);_(@_)"/>
    <numFmt numFmtId="179" formatCode="&quot;$&quot;#,##0.0"/>
    <numFmt numFmtId="180" formatCode="0.00000%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color indexed="2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10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color theme="1"/>
      <name val="Arial"/>
      <family val="2"/>
    </font>
    <font>
      <sz val="10"/>
      <name val="Wingdings"/>
      <charset val="2"/>
    </font>
    <font>
      <sz val="10"/>
      <color theme="1"/>
      <name val="Wingdings"/>
      <charset val="2"/>
    </font>
    <font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7535">
    <xf numFmtId="0" fontId="0" fillId="0" borderId="0"/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horizontal="justify" vertical="top" wrapText="1"/>
    </xf>
    <xf numFmtId="9" fontId="13" fillId="0" borderId="0" applyFont="0" applyFill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Protection="0">
      <alignment horizontal="center"/>
    </xf>
    <xf numFmtId="0" fontId="25" fillId="3" borderId="0" applyNumberFormat="0" applyBorder="0" applyAlignment="0" applyProtection="0"/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4" borderId="0" applyNumberFormat="0" applyFont="0" applyBorder="0" applyAlignment="0" applyProtection="0"/>
    <xf numFmtId="167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1" applyNumberFormat="0" applyFont="0" applyFill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0" fillId="0" borderId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9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2" fontId="13" fillId="0" borderId="0" applyFill="0" applyBorder="0" applyProtection="0">
      <alignment horizontal="left"/>
    </xf>
    <xf numFmtId="42" fontId="28" fillId="0" borderId="0" applyFill="0" applyBorder="0" applyAlignment="0" applyProtection="0"/>
    <xf numFmtId="44" fontId="9" fillId="0" borderId="0">
      <alignment horizontal="left"/>
    </xf>
    <xf numFmtId="168" fontId="13" fillId="0" borderId="15" applyBorder="0">
      <alignment horizontal="center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2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2" fillId="3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32" fillId="40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32" fillId="4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32" fillId="42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32" fillId="4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32" fillId="4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32" fillId="4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32" fillId="4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32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32" fillId="44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32" fillId="4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48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4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49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50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52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5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54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49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5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5" borderId="0" applyNumberFormat="0" applyBorder="0" applyAlignment="0" applyProtection="0"/>
    <xf numFmtId="43" fontId="9" fillId="0" borderId="0">
      <alignment horizontal="left"/>
    </xf>
    <xf numFmtId="169" fontId="9" fillId="0" borderId="0">
      <alignment horizontal="left"/>
    </xf>
    <xf numFmtId="37" fontId="13" fillId="0" borderId="0" applyNumberFormat="0" applyBorder="0" applyAlignment="0"/>
    <xf numFmtId="38" fontId="35" fillId="0" borderId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7" fillId="39" borderId="0" applyNumberFormat="0" applyBorder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8" fillId="11" borderId="9" applyNumberFormat="0" applyAlignment="0" applyProtection="0"/>
    <xf numFmtId="0" fontId="39" fillId="56" borderId="16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24" fillId="57" borderId="17" applyNumberFormat="0" applyAlignment="0" applyProtection="0"/>
    <xf numFmtId="37" fontId="9" fillId="0" borderId="0">
      <alignment horizontal="center"/>
    </xf>
    <xf numFmtId="37" fontId="13" fillId="0" borderId="0" applyNumberFormat="0" applyFill="0" applyBorder="0" applyProtection="0">
      <alignment horizontal="centerContinuous"/>
    </xf>
    <xf numFmtId="37" fontId="9" fillId="0" borderId="2">
      <alignment horizontal="center"/>
    </xf>
    <xf numFmtId="37" fontId="9" fillId="0" borderId="2">
      <alignment horizont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3" fontId="13" fillId="0" borderId="0" applyFont="0" applyFill="0" applyBorder="0" applyAlignment="0" applyProtection="0"/>
    <xf numFmtId="37" fontId="13" fillId="0" borderId="0" applyFill="0" applyBorder="0" applyAlignment="0" applyProtection="0"/>
    <xf numFmtId="0" fontId="13" fillId="0" borderId="0" applyNumberFormat="0" applyFill="0" applyBorder="0" applyAlignment="0" applyProtection="0"/>
    <xf numFmtId="4" fontId="17" fillId="0" borderId="1" applyFill="0" applyProtection="0">
      <alignment horizontal="center" vertical="center" wrapText="1"/>
    </xf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1" fontId="13" fillId="0" borderId="0" applyFill="0" applyBorder="0" applyAlignment="0" applyProtection="0"/>
    <xf numFmtId="42" fontId="13" fillId="0" borderId="18"/>
    <xf numFmtId="42" fontId="13" fillId="0" borderId="18"/>
    <xf numFmtId="43" fontId="13" fillId="0" borderId="0" applyBorder="0">
      <alignment horizontal="left"/>
    </xf>
    <xf numFmtId="5" fontId="13" fillId="0" borderId="0" applyFill="0" applyBorder="0" applyAlignment="0" applyProtection="0"/>
    <xf numFmtId="0" fontId="44" fillId="0" borderId="0"/>
    <xf numFmtId="0" fontId="44" fillId="0" borderId="0"/>
    <xf numFmtId="0" fontId="44" fillId="0" borderId="19"/>
    <xf numFmtId="0" fontId="13" fillId="0" borderId="0" applyFont="0" applyFill="0" applyBorder="0" applyAlignment="0" applyProtection="0"/>
    <xf numFmtId="170" fontId="13" fillId="0" borderId="0"/>
    <xf numFmtId="7" fontId="45" fillId="0" borderId="20"/>
    <xf numFmtId="4" fontId="46" fillId="0" borderId="0" applyFont="0" applyBorder="0">
      <alignment horizontal="justify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" fontId="13" fillId="0" borderId="0" applyFont="0" applyFill="0" applyBorder="0" applyAlignment="0" applyProtection="0"/>
    <xf numFmtId="38" fontId="28" fillId="0" borderId="0"/>
    <xf numFmtId="171" fontId="13" fillId="0" borderId="0">
      <alignment horizontal="center"/>
    </xf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9" fillId="40" borderId="0" applyNumberFormat="0" applyBorder="0" applyAlignment="0" applyProtection="0"/>
    <xf numFmtId="38" fontId="50" fillId="0" borderId="0"/>
    <xf numFmtId="49" fontId="51" fillId="0" borderId="0" applyNumberFormat="0" applyFill="0" applyBorder="0" applyProtection="0">
      <alignment horizontal="centerContinuous"/>
    </xf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3" fillId="0" borderId="21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5" fillId="0" borderId="22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7" fillId="0" borderId="2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13" fillId="0" borderId="0" applyNumberFormat="0" applyFill="0" applyBorder="0" applyProtection="0">
      <alignment horizontal="justify" vertical="top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42" fillId="6" borderId="0"/>
    <xf numFmtId="0" fontId="42" fillId="6" borderId="0"/>
    <xf numFmtId="0" fontId="58" fillId="10" borderId="9" applyNumberFormat="0" applyAlignment="0" applyProtection="0"/>
    <xf numFmtId="0" fontId="58" fillId="10" borderId="9" applyNumberFormat="0" applyAlignment="0" applyProtection="0"/>
    <xf numFmtId="0" fontId="58" fillId="10" borderId="9" applyNumberFormat="0" applyAlignment="0" applyProtection="0"/>
    <xf numFmtId="0" fontId="58" fillId="10" borderId="9" applyNumberFormat="0" applyAlignment="0" applyProtection="0"/>
    <xf numFmtId="0" fontId="59" fillId="43" borderId="16" applyNumberFormat="0" applyAlignment="0" applyProtection="0"/>
    <xf numFmtId="0" fontId="60" fillId="58" borderId="19"/>
    <xf numFmtId="37" fontId="14" fillId="0" borderId="0" applyBorder="0" applyAlignment="0" applyProtection="0"/>
    <xf numFmtId="0" fontId="14" fillId="5" borderId="0"/>
    <xf numFmtId="41" fontId="28" fillId="0" borderId="0" applyFill="0" applyBorder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2" fillId="0" borderId="24" applyNumberFormat="0" applyFill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4" fillId="5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13" fillId="0" borderId="0" applyNumberFormat="0" applyFill="0" applyBorder="0" applyAlignment="0" applyProtection="0"/>
    <xf numFmtId="0" fontId="10" fillId="0" borderId="0"/>
    <xf numFmtId="0" fontId="65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4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" fillId="0" borderId="0"/>
    <xf numFmtId="0" fontId="43" fillId="0" borderId="0"/>
    <xf numFmtId="0" fontId="9" fillId="0" borderId="0"/>
    <xf numFmtId="0" fontId="4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4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9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4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3" fillId="0" borderId="0" applyFill="0" applyBorder="0" applyAlignment="0" applyProtection="0"/>
    <xf numFmtId="37" fontId="13" fillId="0" borderId="0" applyFill="0" applyBorder="0" applyProtection="0"/>
    <xf numFmtId="37" fontId="13" fillId="0" borderId="0" applyBorder="0" applyAlignment="0" applyProtection="0"/>
    <xf numFmtId="0" fontId="41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10" fillId="13" borderId="13" applyNumberFormat="0" applyFont="0" applyAlignment="0" applyProtection="0"/>
    <xf numFmtId="0" fontId="67" fillId="11" borderId="10" applyNumberFormat="0" applyAlignment="0" applyProtection="0"/>
    <xf numFmtId="0" fontId="67" fillId="11" borderId="10" applyNumberFormat="0" applyAlignment="0" applyProtection="0"/>
    <xf numFmtId="0" fontId="67" fillId="11" borderId="10" applyNumberFormat="0" applyAlignment="0" applyProtection="0"/>
    <xf numFmtId="0" fontId="67" fillId="11" borderId="10" applyNumberFormat="0" applyAlignment="0" applyProtection="0"/>
    <xf numFmtId="0" fontId="68" fillId="56" borderId="25" applyNumberFormat="0" applyAlignment="0" applyProtection="0"/>
    <xf numFmtId="40" fontId="69" fillId="6" borderId="0">
      <alignment horizontal="right"/>
    </xf>
    <xf numFmtId="0" fontId="70" fillId="6" borderId="0">
      <alignment horizontal="right"/>
    </xf>
    <xf numFmtId="0" fontId="71" fillId="6" borderId="3"/>
    <xf numFmtId="0" fontId="71" fillId="0" borderId="0" applyBorder="0">
      <alignment horizontal="centerContinuous"/>
    </xf>
    <xf numFmtId="0" fontId="72" fillId="0" borderId="0" applyBorder="0">
      <alignment horizontal="centerContinuous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3" fontId="17" fillId="0" borderId="1" applyFill="0" applyProtection="0">
      <alignment horizontal="center" vertical="center" wrapText="1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37" fontId="14" fillId="0" borderId="0" applyNumberFormat="0" applyBorder="0" applyAlignment="0"/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75" fillId="0" borderId="1">
      <alignment horizontal="center"/>
    </xf>
    <xf numFmtId="3" fontId="74" fillId="0" borderId="0" applyFont="0" applyFill="0" applyBorder="0" applyAlignment="0" applyProtection="0"/>
    <xf numFmtId="0" fontId="74" fillId="60" borderId="0" applyNumberFormat="0" applyFont="0" applyBorder="0" applyAlignment="0" applyProtection="0"/>
    <xf numFmtId="0" fontId="44" fillId="0" borderId="0"/>
    <xf numFmtId="0" fontId="44" fillId="0" borderId="0"/>
    <xf numFmtId="49" fontId="13" fillId="0" borderId="0">
      <alignment horizontal="left" wrapText="1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Protection="0">
      <alignment horizontal="center"/>
    </xf>
    <xf numFmtId="0" fontId="24" fillId="3" borderId="0" applyNumberFormat="0" applyBorder="0" applyProtection="0">
      <alignment horizontal="center"/>
    </xf>
    <xf numFmtId="0" fontId="24" fillId="3" borderId="0" applyNumberFormat="0" applyBorder="0" applyProtection="0">
      <alignment horizontal="center"/>
    </xf>
    <xf numFmtId="0" fontId="24" fillId="3" borderId="0" applyNumberFormat="0" applyBorder="0" applyProtection="0">
      <alignment horizontal="center"/>
    </xf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3" fillId="0" borderId="0" applyNumberFormat="0" applyFon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0" fontId="13" fillId="4" borderId="0" applyNumberFormat="0" applyFon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13" fillId="0" borderId="1" applyNumberFormat="0" applyFont="0" applyFill="0" applyAlignment="0" applyProtection="0"/>
    <xf numFmtId="0" fontId="44" fillId="0" borderId="19"/>
    <xf numFmtId="0" fontId="44" fillId="0" borderId="19"/>
    <xf numFmtId="37" fontId="76" fillId="0" borderId="0">
      <alignment horizontal="left"/>
    </xf>
    <xf numFmtId="37" fontId="13" fillId="0" borderId="0">
      <alignment horizontal="left" indent="1"/>
    </xf>
    <xf numFmtId="37" fontId="13" fillId="0" borderId="0">
      <alignment horizontal="left" indent="2"/>
    </xf>
    <xf numFmtId="37" fontId="13" fillId="0" borderId="0">
      <alignment horizontal="left" indent="3"/>
    </xf>
    <xf numFmtId="37" fontId="76" fillId="0" borderId="0">
      <alignment horizontal="left"/>
    </xf>
    <xf numFmtId="37" fontId="76" fillId="0" borderId="0">
      <alignment horizontal="left" indent="1"/>
    </xf>
    <xf numFmtId="49" fontId="9" fillId="0" borderId="0">
      <alignment horizontal="left" vertical="center" wrapText="1" indent="1"/>
    </xf>
    <xf numFmtId="0" fontId="77" fillId="61" borderId="0"/>
    <xf numFmtId="0" fontId="77" fillId="61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26" applyNumberFormat="0" applyFill="0" applyAlignment="0" applyProtection="0"/>
    <xf numFmtId="0" fontId="60" fillId="0" borderId="27"/>
    <xf numFmtId="0" fontId="60" fillId="0" borderId="27"/>
    <xf numFmtId="0" fontId="60" fillId="0" borderId="19"/>
    <xf numFmtId="0" fontId="60" fillId="0" borderId="19"/>
    <xf numFmtId="172" fontId="81" fillId="0" borderId="0"/>
    <xf numFmtId="39" fontId="45" fillId="0" borderId="28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/>
    <xf numFmtId="0" fontId="13" fillId="0" borderId="0"/>
    <xf numFmtId="9" fontId="13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83" fillId="0" borderId="0"/>
    <xf numFmtId="9" fontId="4" fillId="0" borderId="0" applyFont="0" applyFill="0" applyBorder="0" applyAlignment="0" applyProtection="0"/>
    <xf numFmtId="0" fontId="13" fillId="0" borderId="0"/>
    <xf numFmtId="0" fontId="4" fillId="0" borderId="0"/>
    <xf numFmtId="0" fontId="90" fillId="0" borderId="0"/>
    <xf numFmtId="0" fontId="6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176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9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10" fontId="0" fillId="0" borderId="0" xfId="3" applyNumberFormat="1" applyFont="1" applyAlignment="1">
      <alignment horizontal="center"/>
    </xf>
    <xf numFmtId="0" fontId="13" fillId="0" borderId="0" xfId="36" applyFont="1" applyAlignment="1">
      <alignment horizontal="right"/>
    </xf>
    <xf numFmtId="0" fontId="13" fillId="0" borderId="0" xfId="0" applyFont="1" applyAlignment="1">
      <alignment horizontal="centerContinuous"/>
    </xf>
    <xf numFmtId="0" fontId="7" fillId="0" borderId="0" xfId="7415"/>
    <xf numFmtId="0" fontId="32" fillId="0" borderId="29" xfId="2721" applyFont="1" applyBorder="1"/>
    <xf numFmtId="0" fontId="7" fillId="0" borderId="0" xfId="3102" applyFont="1"/>
    <xf numFmtId="0" fontId="13" fillId="0" borderId="0" xfId="2813"/>
    <xf numFmtId="0" fontId="13" fillId="0" borderId="0" xfId="0" applyFont="1"/>
    <xf numFmtId="0" fontId="13" fillId="0" borderId="0" xfId="0" applyFont="1" applyFill="1" applyBorder="1"/>
    <xf numFmtId="0" fontId="0" fillId="0" borderId="0" xfId="0" applyBorder="1"/>
    <xf numFmtId="0" fontId="13" fillId="0" borderId="0" xfId="0" applyFont="1" applyBorder="1"/>
    <xf numFmtId="0" fontId="13" fillId="0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29" xfId="0" applyBorder="1"/>
    <xf numFmtId="165" fontId="32" fillId="0" borderId="0" xfId="2721" applyNumberFormat="1" applyFont="1" applyFill="1" applyBorder="1"/>
    <xf numFmtId="0" fontId="13" fillId="0" borderId="0" xfId="0" quotePrefix="1" applyFont="1"/>
    <xf numFmtId="0" fontId="6" fillId="0" borderId="0" xfId="7423"/>
    <xf numFmtId="0" fontId="13" fillId="0" borderId="0" xfId="7423" applyFont="1"/>
    <xf numFmtId="0" fontId="13" fillId="0" borderId="0" xfId="7423" applyFont="1" applyAlignment="1">
      <alignment horizontal="centerContinuous"/>
    </xf>
    <xf numFmtId="0" fontId="13" fillId="0" borderId="29" xfId="7423" applyFont="1" applyBorder="1"/>
    <xf numFmtId="0" fontId="13" fillId="0" borderId="0" xfId="7423" applyFont="1" applyFill="1" applyBorder="1" applyAlignment="1">
      <alignment horizontal="center"/>
    </xf>
    <xf numFmtId="0" fontId="13" fillId="0" borderId="0" xfId="7423" applyFont="1" applyBorder="1" applyAlignment="1">
      <alignment horizontal="center"/>
    </xf>
    <xf numFmtId="0" fontId="13" fillId="0" borderId="0" xfId="7423" applyFont="1" applyFill="1" applyBorder="1"/>
    <xf numFmtId="0" fontId="13" fillId="0" borderId="0" xfId="7423" applyFont="1" applyBorder="1"/>
    <xf numFmtId="0" fontId="13" fillId="0" borderId="0" xfId="7423" applyFont="1" applyBorder="1" applyAlignment="1">
      <alignment horizontal="center" wrapText="1"/>
    </xf>
    <xf numFmtId="0" fontId="9" fillId="0" borderId="0" xfId="36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13" fillId="0" borderId="0" xfId="36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0" fontId="13" fillId="0" borderId="32" xfId="0" applyNumberFormat="1" applyFont="1" applyBorder="1" applyAlignment="1">
      <alignment horizontal="center" vertical="center" wrapText="1"/>
    </xf>
    <xf numFmtId="10" fontId="13" fillId="0" borderId="34" xfId="0" applyNumberFormat="1" applyFont="1" applyBorder="1" applyAlignment="1">
      <alignment horizontal="center" vertical="center" wrapText="1"/>
    </xf>
    <xf numFmtId="0" fontId="85" fillId="0" borderId="32" xfId="0" applyFont="1" applyBorder="1" applyAlignment="1">
      <alignment horizontal="center" vertical="center" wrapText="1"/>
    </xf>
    <xf numFmtId="0" fontId="85" fillId="0" borderId="34" xfId="0" applyFont="1" applyBorder="1" applyAlignment="1">
      <alignment horizontal="center" vertical="center" wrapText="1"/>
    </xf>
    <xf numFmtId="0" fontId="85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63" borderId="0" xfId="0" applyFont="1" applyFill="1" applyAlignment="1">
      <alignment horizontal="center" vertical="center" wrapText="1"/>
    </xf>
    <xf numFmtId="0" fontId="13" fillId="63" borderId="0" xfId="0" applyFont="1" applyFill="1" applyAlignment="1">
      <alignment horizontal="right" vertical="center"/>
    </xf>
    <xf numFmtId="0" fontId="13" fillId="63" borderId="0" xfId="7513" applyFont="1" applyFill="1" applyAlignment="1">
      <alignment horizontal="center" vertical="center" wrapText="1"/>
    </xf>
    <xf numFmtId="0" fontId="13" fillId="63" borderId="0" xfId="7513" applyFont="1" applyFill="1" applyAlignment="1">
      <alignment horizontal="right" vertical="center"/>
    </xf>
    <xf numFmtId="10" fontId="13" fillId="63" borderId="0" xfId="7513" applyNumberFormat="1" applyFont="1" applyFill="1" applyAlignment="1">
      <alignment horizontal="center" vertical="center" wrapText="1"/>
    </xf>
    <xf numFmtId="0" fontId="13" fillId="63" borderId="0" xfId="7513" applyFont="1" applyFill="1" applyBorder="1" applyAlignment="1">
      <alignment horizontal="center" vertical="center" wrapText="1"/>
    </xf>
    <xf numFmtId="10" fontId="85" fillId="0" borderId="32" xfId="0" applyNumberFormat="1" applyFont="1" applyBorder="1" applyAlignment="1">
      <alignment horizontal="center"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0" fontId="87" fillId="62" borderId="33" xfId="0" applyFont="1" applyFill="1" applyBorder="1" applyAlignment="1">
      <alignment horizontal="center" vertical="center" wrapText="1"/>
    </xf>
    <xf numFmtId="10" fontId="16" fillId="62" borderId="30" xfId="0" applyNumberFormat="1" applyFont="1" applyFill="1" applyBorder="1" applyAlignment="1">
      <alignment vertical="center" wrapText="1"/>
    </xf>
    <xf numFmtId="10" fontId="16" fillId="62" borderId="37" xfId="0" applyNumberFormat="1" applyFont="1" applyFill="1" applyBorder="1" applyAlignment="1">
      <alignment vertical="center" wrapText="1"/>
    </xf>
    <xf numFmtId="0" fontId="13" fillId="0" borderId="35" xfId="0" applyFont="1" applyFill="1" applyBorder="1" applyAlignment="1">
      <alignment horizontal="center" vertical="center" wrapText="1"/>
    </xf>
    <xf numFmtId="10" fontId="13" fillId="0" borderId="36" xfId="0" applyNumberFormat="1" applyFont="1" applyFill="1" applyBorder="1" applyAlignment="1">
      <alignment horizontal="center" vertical="center" wrapText="1"/>
    </xf>
    <xf numFmtId="0" fontId="13" fillId="0" borderId="0" xfId="3157" applyAlignment="1">
      <alignment horizontal="centerContinuous"/>
    </xf>
    <xf numFmtId="0" fontId="13" fillId="0" borderId="0" xfId="3157"/>
    <xf numFmtId="0" fontId="13" fillId="0" borderId="0" xfId="3157" applyAlignment="1">
      <alignment horizontal="center"/>
    </xf>
    <xf numFmtId="0" fontId="13" fillId="0" borderId="0" xfId="3157" quotePrefix="1" applyAlignment="1">
      <alignment horizontal="center"/>
    </xf>
    <xf numFmtId="10" fontId="13" fillId="0" borderId="0" xfId="6062" applyNumberFormat="1" applyFont="1" applyAlignment="1">
      <alignment horizontal="center"/>
    </xf>
    <xf numFmtId="173" fontId="13" fillId="0" borderId="0" xfId="251" applyNumberFormat="1" applyFont="1"/>
    <xf numFmtId="173" fontId="13" fillId="0" borderId="0" xfId="3157" applyNumberFormat="1"/>
    <xf numFmtId="0" fontId="13" fillId="0" borderId="0" xfId="2813" applyAlignment="1">
      <alignment horizontal="center"/>
    </xf>
    <xf numFmtId="0" fontId="13" fillId="0" borderId="29" xfId="3157" applyBorder="1"/>
    <xf numFmtId="0" fontId="13" fillId="0" borderId="29" xfId="3157" applyBorder="1" applyAlignment="1">
      <alignment horizontal="center"/>
    </xf>
    <xf numFmtId="10" fontId="13" fillId="0" borderId="29" xfId="6062" applyNumberFormat="1" applyFont="1" applyBorder="1" applyAlignment="1">
      <alignment horizontal="center"/>
    </xf>
    <xf numFmtId="0" fontId="13" fillId="0" borderId="5" xfId="3157" applyBorder="1"/>
    <xf numFmtId="10" fontId="13" fillId="0" borderId="5" xfId="6062" applyNumberFormat="1" applyFont="1" applyBorder="1" applyAlignment="1">
      <alignment horizontal="center"/>
    </xf>
    <xf numFmtId="0" fontId="13" fillId="0" borderId="29" xfId="4277" applyBorder="1" applyAlignment="1">
      <alignment horizontal="left"/>
    </xf>
    <xf numFmtId="0" fontId="13" fillId="0" borderId="0" xfId="4277" applyAlignment="1">
      <alignment horizontal="left"/>
    </xf>
    <xf numFmtId="0" fontId="13" fillId="0" borderId="0" xfId="3157" applyAlignment="1">
      <alignment horizontal="left"/>
    </xf>
    <xf numFmtId="0" fontId="13" fillId="0" borderId="18" xfId="3157" applyBorder="1" applyAlignment="1">
      <alignment horizontal="center"/>
    </xf>
    <xf numFmtId="10" fontId="6" fillId="0" borderId="18" xfId="3157" applyNumberFormat="1" applyFont="1" applyBorder="1" applyAlignment="1">
      <alignment horizontal="center"/>
    </xf>
    <xf numFmtId="0" fontId="6" fillId="0" borderId="0" xfId="7514" applyFont="1"/>
    <xf numFmtId="0" fontId="16" fillId="0" borderId="0" xfId="7515" applyFont="1" applyAlignment="1">
      <alignment horizontal="center" vertical="center" wrapText="1"/>
    </xf>
    <xf numFmtId="0" fontId="6" fillId="0" borderId="0" xfId="7514" applyFont="1" applyAlignment="1">
      <alignment horizontal="centerContinuous"/>
    </xf>
    <xf numFmtId="0" fontId="6" fillId="0" borderId="0" xfId="7514" applyFont="1" applyAlignment="1">
      <alignment horizontal="center" wrapText="1"/>
    </xf>
    <xf numFmtId="9" fontId="6" fillId="0" borderId="0" xfId="7517" applyFont="1"/>
    <xf numFmtId="0" fontId="6" fillId="0" borderId="0" xfId="7514" applyFont="1" applyAlignment="1">
      <alignment horizontal="center" vertical="center"/>
    </xf>
    <xf numFmtId="10" fontId="13" fillId="0" borderId="0" xfId="6062" applyNumberFormat="1" applyFill="1" applyAlignment="1">
      <alignment horizontal="center"/>
    </xf>
    <xf numFmtId="3" fontId="13" fillId="0" borderId="0" xfId="7518" applyNumberFormat="1" applyFont="1" applyFill="1" applyAlignment="1">
      <alignment horizontal="center"/>
    </xf>
    <xf numFmtId="10" fontId="6" fillId="0" borderId="0" xfId="7519" applyNumberFormat="1" applyFont="1" applyFill="1" applyAlignment="1">
      <alignment horizontal="center"/>
    </xf>
    <xf numFmtId="164" fontId="6" fillId="0" borderId="0" xfId="7514" applyNumberFormat="1" applyFont="1" applyAlignment="1">
      <alignment horizontal="center"/>
    </xf>
    <xf numFmtId="10" fontId="6" fillId="0" borderId="0" xfId="7514" applyNumberFormat="1" applyFont="1" applyAlignment="1">
      <alignment horizontal="center"/>
    </xf>
    <xf numFmtId="0" fontId="13" fillId="0" borderId="18" xfId="7520" applyFont="1" applyBorder="1" applyAlignment="1">
      <alignment horizontal="left" vertical="center"/>
    </xf>
    <xf numFmtId="0" fontId="6" fillId="0" borderId="18" xfId="7514" applyFont="1" applyBorder="1" applyAlignment="1">
      <alignment horizontal="center"/>
    </xf>
    <xf numFmtId="0" fontId="16" fillId="0" borderId="18" xfId="7514" applyFont="1" applyBorder="1" applyAlignment="1">
      <alignment horizontal="center"/>
    </xf>
    <xf numFmtId="0" fontId="6" fillId="0" borderId="18" xfId="7514" applyFont="1" applyBorder="1"/>
    <xf numFmtId="10" fontId="13" fillId="0" borderId="18" xfId="7521" applyNumberFormat="1" applyFont="1" applyBorder="1" applyAlignment="1">
      <alignment horizontal="center"/>
    </xf>
    <xf numFmtId="10" fontId="6" fillId="0" borderId="0" xfId="7519" applyNumberFormat="1" applyFont="1" applyBorder="1" applyAlignment="1">
      <alignment horizontal="center"/>
    </xf>
    <xf numFmtId="0" fontId="13" fillId="0" borderId="0" xfId="7520" applyFont="1"/>
    <xf numFmtId="0" fontId="13" fillId="0" borderId="0" xfId="7520" applyFont="1" applyAlignment="1">
      <alignment horizontal="center"/>
    </xf>
    <xf numFmtId="0" fontId="0" fillId="0" borderId="0" xfId="7514" applyFont="1" applyAlignment="1">
      <alignment horizontal="left"/>
    </xf>
    <xf numFmtId="3" fontId="6" fillId="0" borderId="0" xfId="7514" applyNumberFormat="1" applyFont="1"/>
    <xf numFmtId="173" fontId="6" fillId="0" borderId="0" xfId="7518" applyNumberFormat="1" applyFont="1"/>
    <xf numFmtId="0" fontId="6" fillId="0" borderId="0" xfId="7522" applyAlignment="1">
      <alignment horizontal="center"/>
    </xf>
    <xf numFmtId="173" fontId="6" fillId="0" borderId="0" xfId="7514" applyNumberFormat="1" applyFont="1"/>
    <xf numFmtId="43" fontId="6" fillId="0" borderId="0" xfId="7514" applyNumberFormat="1" applyFont="1"/>
    <xf numFmtId="10" fontId="6" fillId="0" borderId="0" xfId="7517" applyNumberFormat="1" applyFont="1"/>
    <xf numFmtId="0" fontId="6" fillId="0" borderId="0" xfId="7514" applyFont="1" applyAlignment="1">
      <alignment horizontal="left"/>
    </xf>
    <xf numFmtId="4" fontId="13" fillId="0" borderId="0" xfId="7518" applyNumberFormat="1" applyFont="1" applyAlignment="1">
      <alignment horizontal="center"/>
    </xf>
    <xf numFmtId="0" fontId="6" fillId="0" borderId="0" xfId="7520"/>
    <xf numFmtId="0" fontId="6" fillId="0" borderId="0" xfId="7514" applyFont="1" applyBorder="1" applyAlignment="1">
      <alignment horizontal="center" vertical="center"/>
    </xf>
    <xf numFmtId="0" fontId="6" fillId="0" borderId="0" xfId="7514" applyFont="1" applyBorder="1"/>
    <xf numFmtId="0" fontId="6" fillId="0" borderId="0" xfId="7514" applyFont="1" applyBorder="1" applyAlignment="1">
      <alignment horizontal="center"/>
    </xf>
    <xf numFmtId="0" fontId="16" fillId="0" borderId="0" xfId="7514" applyFont="1" applyBorder="1" applyAlignment="1">
      <alignment horizontal="center"/>
    </xf>
    <xf numFmtId="0" fontId="16" fillId="0" borderId="0" xfId="7515" applyFont="1" applyBorder="1"/>
    <xf numFmtId="0" fontId="85" fillId="0" borderId="40" xfId="0" applyFont="1" applyBorder="1" applyAlignment="1">
      <alignment horizontal="center" vertical="center" wrapText="1"/>
    </xf>
    <xf numFmtId="10" fontId="85" fillId="0" borderId="41" xfId="0" applyNumberFormat="1" applyFont="1" applyBorder="1" applyAlignment="1">
      <alignment horizontal="center" vertical="center" wrapText="1"/>
    </xf>
    <xf numFmtId="10" fontId="85" fillId="0" borderId="3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Continuous"/>
    </xf>
    <xf numFmtId="0" fontId="32" fillId="0" borderId="0" xfId="0" applyFont="1" applyAlignment="1">
      <alignment horizontal="centerContinuous" wrapText="1"/>
    </xf>
    <xf numFmtId="0" fontId="32" fillId="0" borderId="0" xfId="0" applyFont="1"/>
    <xf numFmtId="0" fontId="0" fillId="0" borderId="0" xfId="7520" applyFont="1"/>
    <xf numFmtId="0" fontId="0" fillId="0" borderId="29" xfId="7520" applyFont="1" applyBorder="1"/>
    <xf numFmtId="0" fontId="6" fillId="0" borderId="0" xfId="7520" applyAlignment="1">
      <alignment horizontal="centerContinuous"/>
    </xf>
    <xf numFmtId="0" fontId="91" fillId="0" borderId="0" xfId="7520" applyFont="1" applyAlignment="1">
      <alignment horizontal="centerContinuous"/>
    </xf>
    <xf numFmtId="0" fontId="6" fillId="0" borderId="29" xfId="7520" applyBorder="1"/>
    <xf numFmtId="0" fontId="13" fillId="0" borderId="0" xfId="7520" applyFont="1" applyFill="1" applyAlignment="1">
      <alignment horizontal="center"/>
    </xf>
    <xf numFmtId="0" fontId="32" fillId="0" borderId="0" xfId="7520" applyFont="1"/>
    <xf numFmtId="0" fontId="6" fillId="0" borderId="29" xfId="7520" applyBorder="1" applyAlignment="1">
      <alignment horizontal="center"/>
    </xf>
    <xf numFmtId="0" fontId="13" fillId="0" borderId="0" xfId="7520" applyFont="1" applyAlignment="1">
      <alignment horizontal="left"/>
    </xf>
    <xf numFmtId="0" fontId="0" fillId="0" borderId="0" xfId="7520" applyFont="1" applyAlignment="1">
      <alignment horizontal="center"/>
    </xf>
    <xf numFmtId="0" fontId="6" fillId="0" borderId="0" xfId="7520" applyAlignment="1">
      <alignment horizontal="left"/>
    </xf>
    <xf numFmtId="0" fontId="13" fillId="0" borderId="0" xfId="7516" applyFont="1"/>
    <xf numFmtId="0" fontId="6" fillId="0" borderId="29" xfId="7520" applyBorder="1" applyAlignment="1">
      <alignment horizontal="left"/>
    </xf>
    <xf numFmtId="0" fontId="0" fillId="0" borderId="0" xfId="7525" applyFont="1" applyAlignment="1">
      <alignment horizontal="left"/>
    </xf>
    <xf numFmtId="0" fontId="6" fillId="0" borderId="0" xfId="7525"/>
    <xf numFmtId="0" fontId="6" fillId="0" borderId="0" xfId="7525" applyAlignment="1">
      <alignment horizontal="center"/>
    </xf>
    <xf numFmtId="174" fontId="13" fillId="0" borderId="0" xfId="7526" applyNumberFormat="1" applyFont="1" applyAlignment="1">
      <alignment horizontal="center"/>
    </xf>
    <xf numFmtId="0" fontId="6" fillId="0" borderId="41" xfId="7520" applyBorder="1"/>
    <xf numFmtId="0" fontId="6" fillId="0" borderId="41" xfId="7520" applyBorder="1" applyAlignment="1">
      <alignment horizontal="left"/>
    </xf>
    <xf numFmtId="0" fontId="0" fillId="0" borderId="0" xfId="7525" applyFont="1"/>
    <xf numFmtId="0" fontId="6" fillId="0" borderId="0" xfId="7520" applyAlignment="1">
      <alignment vertical="top"/>
    </xf>
    <xf numFmtId="0" fontId="6" fillId="0" borderId="0" xfId="7520" applyAlignment="1">
      <alignment wrapText="1"/>
    </xf>
    <xf numFmtId="0" fontId="6" fillId="0" borderId="0" xfId="7520" applyAlignment="1">
      <alignment horizontal="center" vertical="top"/>
    </xf>
    <xf numFmtId="0" fontId="91" fillId="0" borderId="0" xfId="7527" applyFont="1" applyAlignment="1">
      <alignment horizontal="center" wrapText="1"/>
    </xf>
    <xf numFmtId="0" fontId="6" fillId="0" borderId="0" xfId="7527" applyFont="1"/>
    <xf numFmtId="0" fontId="13" fillId="0" borderId="0" xfId="7528" applyFont="1"/>
    <xf numFmtId="0" fontId="6" fillId="0" borderId="0" xfId="3157" applyFont="1"/>
    <xf numFmtId="0" fontId="6" fillId="0" borderId="0" xfId="3157" applyFont="1" applyAlignment="1">
      <alignment horizontal="center"/>
    </xf>
    <xf numFmtId="0" fontId="13" fillId="0" borderId="29" xfId="7528" applyFont="1" applyBorder="1"/>
    <xf numFmtId="0" fontId="6" fillId="0" borderId="29" xfId="3157" applyFont="1" applyBorder="1"/>
    <xf numFmtId="0" fontId="13" fillId="0" borderId="29" xfId="5377" applyBorder="1" applyAlignment="1">
      <alignment horizontal="center" wrapText="1"/>
    </xf>
    <xf numFmtId="0" fontId="0" fillId="0" borderId="0" xfId="0" applyFill="1"/>
    <xf numFmtId="0" fontId="6" fillId="0" borderId="0" xfId="7520" applyAlignment="1">
      <alignment horizontal="center"/>
    </xf>
    <xf numFmtId="9" fontId="6" fillId="0" borderId="41" xfId="41" applyFont="1" applyBorder="1" applyAlignment="1">
      <alignment horizontal="centerContinuous"/>
    </xf>
    <xf numFmtId="9" fontId="6" fillId="0" borderId="31" xfId="41" applyFont="1" applyBorder="1" applyAlignment="1">
      <alignment horizontal="centerContinuous"/>
    </xf>
    <xf numFmtId="0" fontId="6" fillId="0" borderId="41" xfId="7520" applyBorder="1" applyAlignment="1">
      <alignment horizontal="centerContinuous"/>
    </xf>
    <xf numFmtId="0" fontId="6" fillId="0" borderId="31" xfId="7520" applyBorder="1" applyAlignment="1">
      <alignment horizontal="centerContinuous"/>
    </xf>
    <xf numFmtId="10" fontId="32" fillId="0" borderId="0" xfId="7529" applyNumberFormat="1" applyFont="1" applyBorder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7520" applyFont="1" applyAlignment="1"/>
    <xf numFmtId="0" fontId="6" fillId="0" borderId="0" xfId="7520" applyFill="1" applyAlignment="1">
      <alignment horizontal="center"/>
    </xf>
    <xf numFmtId="0" fontId="6" fillId="0" borderId="0" xfId="7520" applyFill="1"/>
    <xf numFmtId="165" fontId="0" fillId="0" borderId="0" xfId="0" applyNumberFormat="1" applyFill="1" applyBorder="1" applyAlignment="1">
      <alignment horizontal="center"/>
    </xf>
    <xf numFmtId="10" fontId="0" fillId="0" borderId="0" xfId="3" applyNumberFormat="1" applyFont="1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2" fontId="0" fillId="0" borderId="18" xfId="251" applyNumberFormat="1" applyFont="1" applyFill="1" applyBorder="1" applyAlignment="1">
      <alignment horizontal="center"/>
    </xf>
    <xf numFmtId="2" fontId="0" fillId="0" borderId="0" xfId="251" applyNumberFormat="1" applyFont="1" applyFill="1" applyBorder="1" applyAlignment="1">
      <alignment horizontal="right"/>
    </xf>
    <xf numFmtId="2" fontId="0" fillId="0" borderId="0" xfId="251" applyNumberFormat="1" applyFont="1" applyFill="1" applyBorder="1" applyAlignment="1">
      <alignment horizontal="center"/>
    </xf>
    <xf numFmtId="175" fontId="0" fillId="0" borderId="0" xfId="7486" applyNumberFormat="1" applyFont="1" applyFill="1" applyBorder="1"/>
    <xf numFmtId="0" fontId="6" fillId="0" borderId="0" xfId="7514" applyFont="1" applyAlignment="1">
      <alignment horizontal="center"/>
    </xf>
    <xf numFmtId="0" fontId="6" fillId="0" borderId="29" xfId="7514" applyFont="1" applyBorder="1"/>
    <xf numFmtId="173" fontId="6" fillId="0" borderId="0" xfId="7518" applyNumberFormat="1" applyFont="1" applyAlignment="1">
      <alignment horizontal="center"/>
    </xf>
    <xf numFmtId="43" fontId="6" fillId="0" borderId="0" xfId="7514" applyNumberFormat="1" applyFont="1" applyAlignment="1">
      <alignment horizontal="center"/>
    </xf>
    <xf numFmtId="10" fontId="6" fillId="0" borderId="0" xfId="7517" applyNumberFormat="1" applyFont="1" applyAlignment="1">
      <alignment horizontal="center"/>
    </xf>
    <xf numFmtId="10" fontId="13" fillId="0" borderId="0" xfId="6062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10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Alignment="1">
      <alignment horizontal="center"/>
    </xf>
    <xf numFmtId="0" fontId="13" fillId="0" borderId="42" xfId="0" applyFont="1" applyBorder="1" applyAlignment="1">
      <alignment horizontal="left"/>
    </xf>
    <xf numFmtId="10" fontId="13" fillId="0" borderId="42" xfId="3" applyNumberFormat="1" applyFont="1" applyFill="1" applyBorder="1" applyAlignment="1">
      <alignment horizontal="center"/>
    </xf>
    <xf numFmtId="2" fontId="13" fillId="0" borderId="42" xfId="3" applyNumberFormat="1" applyFont="1" applyFill="1" applyBorder="1" applyAlignment="1">
      <alignment horizontal="center"/>
    </xf>
    <xf numFmtId="10" fontId="13" fillId="0" borderId="42" xfId="3" applyNumberFormat="1" applyFont="1" applyBorder="1" applyAlignment="1">
      <alignment horizontal="center"/>
    </xf>
    <xf numFmtId="0" fontId="16" fillId="0" borderId="0" xfId="7515" applyFont="1"/>
    <xf numFmtId="0" fontId="6" fillId="0" borderId="29" xfId="7516" applyBorder="1"/>
    <xf numFmtId="0" fontId="6" fillId="0" borderId="0" xfId="7516"/>
    <xf numFmtId="0" fontId="0" fillId="0" borderId="0" xfId="7516" applyFont="1"/>
    <xf numFmtId="0" fontId="13" fillId="0" borderId="0" xfId="7525" applyFont="1"/>
    <xf numFmtId="0" fontId="13" fillId="0" borderId="0" xfId="7520" applyFont="1" applyFill="1" applyAlignment="1">
      <alignment horizontal="left"/>
    </xf>
    <xf numFmtId="0" fontId="13" fillId="0" borderId="0" xfId="7520" applyFont="1" applyFill="1"/>
    <xf numFmtId="0" fontId="6" fillId="0" borderId="0" xfId="7520" applyFill="1" applyAlignment="1">
      <alignment horizontal="centerContinuous"/>
    </xf>
    <xf numFmtId="0" fontId="32" fillId="0" borderId="0" xfId="7520" applyFont="1" applyFill="1" applyAlignment="1">
      <alignment horizontal="center" vertical="center"/>
    </xf>
    <xf numFmtId="0" fontId="0" fillId="0" borderId="0" xfId="7520" applyFont="1" applyFill="1" applyAlignment="1">
      <alignment horizontal="center"/>
    </xf>
    <xf numFmtId="0" fontId="13" fillId="0" borderId="29" xfId="7520" applyFont="1" applyFill="1" applyBorder="1" applyAlignment="1">
      <alignment horizontal="center"/>
    </xf>
    <xf numFmtId="0" fontId="92" fillId="0" borderId="0" xfId="7520" applyFont="1" applyFill="1" applyAlignment="1">
      <alignment horizontal="center"/>
    </xf>
    <xf numFmtId="0" fontId="93" fillId="0" borderId="0" xfId="7520" applyFont="1" applyFill="1" applyAlignment="1">
      <alignment horizontal="center"/>
    </xf>
    <xf numFmtId="174" fontId="13" fillId="0" borderId="0" xfId="7526" applyNumberFormat="1" applyFont="1" applyFill="1" applyAlignment="1">
      <alignment horizontal="center"/>
    </xf>
    <xf numFmtId="174" fontId="6" fillId="0" borderId="0" xfId="7526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7520" applyFont="1" applyAlignment="1">
      <alignment horizontal="left"/>
    </xf>
    <xf numFmtId="0" fontId="0" fillId="0" borderId="29" xfId="7520" applyFont="1" applyFill="1" applyBorder="1" applyAlignment="1">
      <alignment horizontal="center"/>
    </xf>
    <xf numFmtId="0" fontId="6" fillId="0" borderId="29" xfId="7520" applyFill="1" applyBorder="1" applyAlignment="1">
      <alignment horizontal="center"/>
    </xf>
    <xf numFmtId="0" fontId="91" fillId="0" borderId="0" xfId="0" applyFont="1" applyAlignment="1">
      <alignment horizontal="center" wrapText="1"/>
    </xf>
    <xf numFmtId="0" fontId="6" fillId="0" borderId="29" xfId="0" applyFont="1" applyBorder="1"/>
    <xf numFmtId="0" fontId="6" fillId="0" borderId="29" xfId="0" applyFont="1" applyBorder="1" applyAlignment="1">
      <alignment horizontal="center"/>
    </xf>
    <xf numFmtId="0" fontId="6" fillId="0" borderId="0" xfId="0" applyFont="1"/>
    <xf numFmtId="0" fontId="13" fillId="0" borderId="18" xfId="7528" applyFont="1" applyBorder="1"/>
    <xf numFmtId="0" fontId="6" fillId="0" borderId="18" xfId="7530" applyBorder="1" applyAlignment="1">
      <alignment horizontal="center"/>
    </xf>
    <xf numFmtId="10" fontId="13" fillId="0" borderId="18" xfId="3" applyNumberFormat="1" applyFont="1" applyFill="1" applyBorder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18" xfId="3157" applyFont="1" applyBorder="1"/>
    <xf numFmtId="0" fontId="6" fillId="0" borderId="18" xfId="3157" applyFont="1" applyBorder="1" applyAlignment="1">
      <alignment horizontal="center"/>
    </xf>
    <xf numFmtId="10" fontId="6" fillId="0" borderId="18" xfId="0" applyNumberFormat="1" applyFont="1" applyBorder="1" applyAlignment="1">
      <alignment horizontal="center"/>
    </xf>
    <xf numFmtId="0" fontId="6" fillId="0" borderId="0" xfId="7530" applyAlignment="1">
      <alignment horizontal="center"/>
    </xf>
    <xf numFmtId="0" fontId="6" fillId="0" borderId="29" xfId="7530" applyBorder="1" applyAlignment="1">
      <alignment horizontal="center"/>
    </xf>
    <xf numFmtId="10" fontId="13" fillId="0" borderId="29" xfId="3" applyNumberFormat="1" applyFont="1" applyFill="1" applyBorder="1" applyAlignment="1">
      <alignment horizontal="center"/>
    </xf>
    <xf numFmtId="10" fontId="6" fillId="0" borderId="29" xfId="0" applyNumberFormat="1" applyFont="1" applyBorder="1" applyAlignment="1">
      <alignment horizontal="center"/>
    </xf>
    <xf numFmtId="0" fontId="6" fillId="0" borderId="29" xfId="3157" applyFont="1" applyBorder="1" applyAlignment="1">
      <alignment horizontal="center"/>
    </xf>
    <xf numFmtId="0" fontId="6" fillId="0" borderId="0" xfId="0" applyFont="1" applyAlignment="1">
      <alignment horizontal="left"/>
    </xf>
    <xf numFmtId="10" fontId="13" fillId="0" borderId="0" xfId="3" applyNumberFormat="1" applyFont="1" applyBorder="1" applyAlignment="1">
      <alignment horizontal="center"/>
    </xf>
    <xf numFmtId="10" fontId="6" fillId="0" borderId="0" xfId="3" applyNumberFormat="1" applyFont="1" applyAlignment="1">
      <alignment horizontal="center"/>
    </xf>
    <xf numFmtId="0" fontId="84" fillId="0" borderId="0" xfId="0" applyFont="1"/>
    <xf numFmtId="0" fontId="6" fillId="0" borderId="0" xfId="0" applyFont="1" applyAlignment="1">
      <alignment horizontal="left" vertical="top"/>
    </xf>
    <xf numFmtId="0" fontId="6" fillId="0" borderId="41" xfId="7520" applyFill="1" applyBorder="1" applyAlignment="1">
      <alignment horizontal="center"/>
    </xf>
    <xf numFmtId="2" fontId="0" fillId="0" borderId="0" xfId="7486" applyNumberFormat="1" applyFont="1" applyFill="1" applyBorder="1"/>
    <xf numFmtId="10" fontId="16" fillId="62" borderId="4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13" fillId="0" borderId="4" xfId="0" applyFont="1" applyBorder="1" applyAlignment="1">
      <alignment horizontal="center" wrapText="1"/>
    </xf>
    <xf numFmtId="0" fontId="13" fillId="0" borderId="4" xfId="7423" applyFont="1" applyBorder="1"/>
    <xf numFmtId="0" fontId="13" fillId="0" borderId="4" xfId="7423" applyFont="1" applyBorder="1" applyAlignment="1">
      <alignment horizontal="center"/>
    </xf>
    <xf numFmtId="0" fontId="13" fillId="0" borderId="4" xfId="7423" applyFont="1" applyBorder="1" applyAlignment="1">
      <alignment horizontal="center" wrapText="1"/>
    </xf>
    <xf numFmtId="0" fontId="13" fillId="0" borderId="4" xfId="7423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4" xfId="7516" applyBorder="1" applyAlignment="1">
      <alignment horizontal="center"/>
    </xf>
    <xf numFmtId="0" fontId="6" fillId="0" borderId="4" xfId="7516" applyBorder="1" applyAlignment="1">
      <alignment horizontal="left"/>
    </xf>
    <xf numFmtId="0" fontId="6" fillId="0" borderId="4" xfId="7514" applyFont="1" applyBorder="1" applyAlignment="1">
      <alignment horizontal="center" wrapText="1"/>
    </xf>
    <xf numFmtId="0" fontId="13" fillId="0" borderId="4" xfId="3157" applyBorder="1"/>
    <xf numFmtId="0" fontId="13" fillId="0" borderId="4" xfId="3157" applyBorder="1" applyAlignment="1">
      <alignment horizontal="center" wrapText="1"/>
    </xf>
    <xf numFmtId="165" fontId="0" fillId="0" borderId="0" xfId="0" applyNumberFormat="1" applyAlignment="1">
      <alignment horizontal="center"/>
    </xf>
    <xf numFmtId="10" fontId="32" fillId="0" borderId="30" xfId="41" applyNumberFormat="1" applyFont="1" applyFill="1" applyBorder="1" applyAlignment="1">
      <alignment horizontal="centerContinuous"/>
    </xf>
    <xf numFmtId="10" fontId="32" fillId="0" borderId="30" xfId="3" applyNumberFormat="1" applyFont="1" applyFill="1" applyBorder="1" applyAlignment="1">
      <alignment horizontal="centerContinuous"/>
    </xf>
    <xf numFmtId="0" fontId="32" fillId="0" borderId="29" xfId="0" applyFont="1" applyFill="1" applyBorder="1"/>
    <xf numFmtId="0" fontId="32" fillId="0" borderId="0" xfId="7520" applyFont="1" applyFill="1"/>
    <xf numFmtId="0" fontId="32" fillId="0" borderId="0" xfId="0" applyFont="1" applyFill="1"/>
    <xf numFmtId="0" fontId="13" fillId="0" borderId="0" xfId="7520" applyFont="1" applyBorder="1" applyAlignment="1">
      <alignment horizontal="left" vertical="center"/>
    </xf>
    <xf numFmtId="0" fontId="6" fillId="0" borderId="0" xfId="7514" applyFont="1" applyBorder="1" applyAlignment="1">
      <alignment horizontal="left"/>
    </xf>
    <xf numFmtId="10" fontId="13" fillId="0" borderId="0" xfId="7514" applyNumberFormat="1" applyFont="1" applyBorder="1" applyAlignment="1">
      <alignment horizontal="center"/>
    </xf>
    <xf numFmtId="10" fontId="0" fillId="0" borderId="42" xfId="3" applyNumberFormat="1" applyFont="1" applyFill="1" applyBorder="1" applyAlignment="1">
      <alignment horizontal="center"/>
    </xf>
    <xf numFmtId="10" fontId="13" fillId="0" borderId="0" xfId="3" applyNumberFormat="1" applyFill="1" applyAlignment="1">
      <alignment horizontal="center"/>
    </xf>
    <xf numFmtId="37" fontId="13" fillId="0" borderId="0" xfId="3" applyNumberFormat="1" applyFill="1" applyAlignment="1">
      <alignment horizontal="center"/>
    </xf>
    <xf numFmtId="2" fontId="0" fillId="0" borderId="42" xfId="3" applyNumberFormat="1" applyFont="1" applyFill="1" applyBorder="1" applyAlignment="1">
      <alignment horizontal="center"/>
    </xf>
    <xf numFmtId="2" fontId="0" fillId="0" borderId="0" xfId="3" applyNumberFormat="1" applyFont="1" applyFill="1" applyAlignment="1">
      <alignment horizontal="center"/>
    </xf>
    <xf numFmtId="10" fontId="13" fillId="0" borderId="0" xfId="3" applyNumberFormat="1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42" xfId="0" applyFont="1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0" fontId="13" fillId="0" borderId="0" xfId="0" applyFont="1" applyFill="1"/>
    <xf numFmtId="0" fontId="13" fillId="0" borderId="0" xfId="4277" applyFill="1" applyAlignment="1">
      <alignment horizontal="left"/>
    </xf>
    <xf numFmtId="10" fontId="13" fillId="0" borderId="42" xfId="6062" applyNumberFormat="1" applyFont="1" applyFill="1" applyBorder="1" applyAlignment="1">
      <alignment horizontal="center"/>
    </xf>
    <xf numFmtId="0" fontId="16" fillId="0" borderId="0" xfId="7515" applyFont="1" applyFill="1"/>
    <xf numFmtId="0" fontId="6" fillId="0" borderId="0" xfId="7514" applyFont="1" applyFill="1" applyAlignment="1">
      <alignment horizontal="left"/>
    </xf>
    <xf numFmtId="0" fontId="6" fillId="0" borderId="0" xfId="7514" applyFont="1" applyFill="1"/>
    <xf numFmtId="0" fontId="6" fillId="0" borderId="29" xfId="7516" applyFill="1" applyBorder="1"/>
    <xf numFmtId="0" fontId="6" fillId="0" borderId="0" xfId="7516" applyFill="1"/>
    <xf numFmtId="0" fontId="0" fillId="0" borderId="0" xfId="7516" applyFont="1" applyFill="1"/>
    <xf numFmtId="0" fontId="13" fillId="0" borderId="0" xfId="7516" applyFont="1" applyFill="1"/>
    <xf numFmtId="0" fontId="7" fillId="0" borderId="0" xfId="7415" applyFill="1"/>
    <xf numFmtId="0" fontId="6" fillId="0" borderId="4" xfId="7516" applyFill="1" applyBorder="1" applyAlignment="1">
      <alignment horizontal="center"/>
    </xf>
    <xf numFmtId="0" fontId="6" fillId="0" borderId="4" xfId="7516" applyFill="1" applyBorder="1" applyAlignment="1">
      <alignment horizontal="left"/>
    </xf>
    <xf numFmtId="0" fontId="6" fillId="0" borderId="4" xfId="7514" applyFont="1" applyFill="1" applyBorder="1" applyAlignment="1">
      <alignment horizontal="center" wrapText="1"/>
    </xf>
    <xf numFmtId="0" fontId="6" fillId="0" borderId="0" xfId="7514" applyFont="1" applyFill="1" applyAlignment="1">
      <alignment horizontal="center" wrapText="1"/>
    </xf>
    <xf numFmtId="0" fontId="13" fillId="0" borderId="0" xfId="7520" applyFont="1" applyFill="1" applyBorder="1" applyAlignment="1">
      <alignment horizontal="left" vertical="center"/>
    </xf>
    <xf numFmtId="0" fontId="6" fillId="0" borderId="0" xfId="7514" applyFont="1" applyFill="1" applyBorder="1" applyAlignment="1">
      <alignment horizontal="left"/>
    </xf>
    <xf numFmtId="0" fontId="16" fillId="0" borderId="0" xfId="7514" applyFont="1" applyFill="1" applyBorder="1" applyAlignment="1">
      <alignment horizontal="center"/>
    </xf>
    <xf numFmtId="10" fontId="13" fillId="0" borderId="0" xfId="751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722" applyFont="1"/>
    <xf numFmtId="0" fontId="16" fillId="0" borderId="0" xfId="0" applyFont="1" applyAlignment="1">
      <alignment horizontal="center"/>
    </xf>
    <xf numFmtId="177" fontId="0" fillId="0" borderId="0" xfId="0" applyNumberFormat="1" applyAlignment="1">
      <alignment horizontal="center"/>
    </xf>
    <xf numFmtId="0" fontId="13" fillId="0" borderId="30" xfId="0" applyFont="1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13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4" fontId="13" fillId="0" borderId="29" xfId="0" applyNumberFormat="1" applyFon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13" fillId="0" borderId="29" xfId="0" applyFont="1" applyBorder="1"/>
    <xf numFmtId="165" fontId="0" fillId="0" borderId="29" xfId="0" applyNumberForma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0" fontId="6" fillId="0" borderId="0" xfId="22" applyFont="1"/>
    <xf numFmtId="0" fontId="0" fillId="0" borderId="42" xfId="0" applyBorder="1" applyAlignment="1">
      <alignment horizontal="left"/>
    </xf>
    <xf numFmtId="0" fontId="0" fillId="0" borderId="42" xfId="0" applyBorder="1"/>
    <xf numFmtId="10" fontId="0" fillId="0" borderId="42" xfId="0" applyNumberFormat="1" applyBorder="1" applyAlignment="1">
      <alignment horizontal="center"/>
    </xf>
    <xf numFmtId="0" fontId="32" fillId="0" borderId="29" xfId="2722" applyFont="1" applyBorder="1"/>
    <xf numFmtId="165" fontId="32" fillId="0" borderId="0" xfId="2722" applyNumberFormat="1" applyFont="1"/>
    <xf numFmtId="10" fontId="13" fillId="0" borderId="0" xfId="3" applyNumberFormat="1"/>
    <xf numFmtId="0" fontId="32" fillId="0" borderId="0" xfId="2722" applyFont="1"/>
    <xf numFmtId="174" fontId="32" fillId="0" borderId="0" xfId="2722" applyNumberFormat="1" applyFont="1"/>
    <xf numFmtId="173" fontId="32" fillId="0" borderId="0" xfId="2722" applyNumberFormat="1" applyFont="1"/>
    <xf numFmtId="10" fontId="32" fillId="0" borderId="0" xfId="3" applyNumberFormat="1" applyFont="1"/>
    <xf numFmtId="14" fontId="32" fillId="0" borderId="0" xfId="2722" applyNumberFormat="1" applyFont="1"/>
    <xf numFmtId="0" fontId="32" fillId="0" borderId="0" xfId="2722" applyFont="1" applyAlignment="1">
      <alignment horizontal="left" wrapText="1"/>
    </xf>
    <xf numFmtId="10" fontId="6" fillId="0" borderId="0" xfId="4957" applyNumberFormat="1" applyFont="1" applyAlignment="1">
      <alignment horizontal="left" vertical="center"/>
    </xf>
    <xf numFmtId="10" fontId="6" fillId="0" borderId="0" xfId="4957" applyNumberFormat="1" applyFont="1" applyAlignment="1">
      <alignment horizontal="center" vertical="center"/>
    </xf>
    <xf numFmtId="0" fontId="32" fillId="0" borderId="0" xfId="2722" applyFont="1" applyAlignment="1">
      <alignment horizontal="left"/>
    </xf>
    <xf numFmtId="10" fontId="32" fillId="0" borderId="0" xfId="2722" applyNumberFormat="1" applyFont="1"/>
    <xf numFmtId="10" fontId="32" fillId="0" borderId="0" xfId="2722" applyNumberFormat="1" applyFont="1" applyAlignment="1">
      <alignment horizontal="right"/>
    </xf>
    <xf numFmtId="0" fontId="6" fillId="0" borderId="0" xfId="2722" applyFont="1" applyAlignment="1">
      <alignment horizontal="center"/>
    </xf>
    <xf numFmtId="0" fontId="0" fillId="0" borderId="42" xfId="0" applyBorder="1" applyAlignment="1">
      <alignment horizontal="center"/>
    </xf>
    <xf numFmtId="165" fontId="32" fillId="0" borderId="0" xfId="2722" applyNumberFormat="1" applyFont="1" applyAlignment="1">
      <alignment horizontal="center"/>
    </xf>
    <xf numFmtId="0" fontId="13" fillId="0" borderId="43" xfId="0" applyFont="1" applyBorder="1" applyAlignment="1">
      <alignment horizontal="centerContinuous"/>
    </xf>
    <xf numFmtId="0" fontId="13" fillId="0" borderId="44" xfId="0" applyFont="1" applyBorder="1" applyAlignment="1">
      <alignment horizontal="centerContinuous"/>
    </xf>
    <xf numFmtId="0" fontId="13" fillId="0" borderId="46" xfId="0" applyFont="1" applyBorder="1"/>
    <xf numFmtId="0" fontId="16" fillId="0" borderId="46" xfId="0" applyFont="1" applyBorder="1"/>
    <xf numFmtId="0" fontId="16" fillId="0" borderId="49" xfId="0" applyFont="1" applyBorder="1"/>
    <xf numFmtId="0" fontId="13" fillId="0" borderId="0" xfId="4616"/>
    <xf numFmtId="0" fontId="13" fillId="0" borderId="45" xfId="0" applyFont="1" applyFill="1" applyBorder="1" applyAlignment="1">
      <alignment horizontal="centerContinuous"/>
    </xf>
    <xf numFmtId="0" fontId="13" fillId="0" borderId="47" xfId="0" applyFont="1" applyFill="1" applyBorder="1"/>
    <xf numFmtId="178" fontId="13" fillId="0" borderId="47" xfId="0" applyNumberFormat="1" applyFont="1" applyFill="1" applyBorder="1"/>
    <xf numFmtId="175" fontId="13" fillId="0" borderId="48" xfId="39" applyNumberFormat="1" applyFont="1" applyFill="1" applyBorder="1"/>
    <xf numFmtId="10" fontId="16" fillId="0" borderId="47" xfId="3" applyNumberFormat="1" applyFont="1" applyFill="1" applyBorder="1" applyAlignment="1">
      <alignment horizontal="center"/>
    </xf>
    <xf numFmtId="10" fontId="13" fillId="0" borderId="48" xfId="0" applyNumberFormat="1" applyFont="1" applyFill="1" applyBorder="1" applyAlignment="1">
      <alignment horizontal="center"/>
    </xf>
    <xf numFmtId="10" fontId="13" fillId="0" borderId="47" xfId="0" applyNumberFormat="1" applyFont="1" applyFill="1" applyBorder="1" applyAlignment="1">
      <alignment horizontal="center"/>
    </xf>
    <xf numFmtId="43" fontId="13" fillId="0" borderId="47" xfId="0" applyNumberFormat="1" applyFont="1" applyFill="1" applyBorder="1" applyAlignment="1">
      <alignment horizontal="center"/>
    </xf>
    <xf numFmtId="43" fontId="13" fillId="0" borderId="48" xfId="0" applyNumberFormat="1" applyFont="1" applyFill="1" applyBorder="1" applyAlignment="1">
      <alignment horizontal="center"/>
    </xf>
    <xf numFmtId="10" fontId="13" fillId="0" borderId="47" xfId="3" applyNumberFormat="1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10" fontId="16" fillId="0" borderId="47" xfId="0" applyNumberFormat="1" applyFont="1" applyFill="1" applyBorder="1" applyAlignment="1">
      <alignment horizontal="center"/>
    </xf>
    <xf numFmtId="10" fontId="16" fillId="0" borderId="50" xfId="0" applyNumberFormat="1" applyFont="1" applyFill="1" applyBorder="1" applyAlignment="1">
      <alignment horizontal="center"/>
    </xf>
    <xf numFmtId="0" fontId="0" fillId="0" borderId="0" xfId="0" applyFont="1" applyAlignment="1"/>
    <xf numFmtId="0" fontId="13" fillId="0" borderId="0" xfId="7520" applyFont="1" applyAlignment="1"/>
    <xf numFmtId="0" fontId="13" fillId="0" borderId="41" xfId="7520" applyFont="1" applyBorder="1"/>
    <xf numFmtId="9" fontId="13" fillId="0" borderId="0" xfId="7423" applyNumberFormat="1" applyFont="1"/>
    <xf numFmtId="174" fontId="13" fillId="0" borderId="41" xfId="7526" applyNumberFormat="1" applyFont="1" applyFill="1" applyBorder="1" applyAlignment="1">
      <alignment horizontal="center"/>
    </xf>
    <xf numFmtId="0" fontId="16" fillId="0" borderId="44" xfId="0" applyFont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0" fontId="0" fillId="0" borderId="44" xfId="0" applyBorder="1"/>
    <xf numFmtId="0" fontId="6" fillId="0" borderId="0" xfId="3102" applyFont="1"/>
    <xf numFmtId="0" fontId="13" fillId="0" borderId="44" xfId="3157" applyBorder="1"/>
    <xf numFmtId="0" fontId="13" fillId="0" borderId="44" xfId="3157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0" xfId="0" applyFill="1" applyBorder="1" applyAlignment="1"/>
    <xf numFmtId="0" fontId="94" fillId="0" borderId="4" xfId="0" applyFont="1" applyFill="1" applyBorder="1" applyAlignment="1">
      <alignment horizontal="center"/>
    </xf>
    <xf numFmtId="0" fontId="94" fillId="0" borderId="4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96" fillId="0" borderId="0" xfId="0" applyFont="1"/>
    <xf numFmtId="165" fontId="13" fillId="0" borderId="0" xfId="7520" applyNumberFormat="1" applyFont="1" applyAlignment="1">
      <alignment horizontal="center"/>
    </xf>
    <xf numFmtId="0" fontId="13" fillId="0" borderId="29" xfId="7520" applyFont="1" applyBorder="1"/>
    <xf numFmtId="2" fontId="13" fillId="0" borderId="29" xfId="7520" applyNumberFormat="1" applyFont="1" applyBorder="1" applyAlignment="1">
      <alignment horizontal="center"/>
    </xf>
    <xf numFmtId="179" fontId="13" fillId="0" borderId="0" xfId="7520" applyNumberFormat="1" applyFont="1" applyAlignment="1">
      <alignment horizontal="center"/>
    </xf>
    <xf numFmtId="0" fontId="13" fillId="0" borderId="0" xfId="0" applyFont="1" applyAlignment="1"/>
    <xf numFmtId="10" fontId="13" fillId="0" borderId="29" xfId="3" applyNumberFormat="1" applyFont="1" applyBorder="1" applyAlignment="1">
      <alignment horizontal="center"/>
    </xf>
    <xf numFmtId="165" fontId="0" fillId="0" borderId="0" xfId="0" applyNumberFormat="1"/>
    <xf numFmtId="165" fontId="0" fillId="0" borderId="18" xfId="0" applyNumberFormat="1" applyBorder="1"/>
    <xf numFmtId="10" fontId="0" fillId="0" borderId="18" xfId="3" applyNumberFormat="1" applyFont="1" applyBorder="1" applyAlignment="1">
      <alignment horizontal="center"/>
    </xf>
    <xf numFmtId="180" fontId="0" fillId="0" borderId="0" xfId="3" applyNumberFormat="1" applyFont="1" applyAlignment="1">
      <alignment horizontal="center"/>
    </xf>
    <xf numFmtId="0" fontId="91" fillId="0" borderId="0" xfId="0" applyFont="1" applyAlignment="1">
      <alignment horizontal="centerContinuous"/>
    </xf>
    <xf numFmtId="0" fontId="13" fillId="0" borderId="18" xfId="0" applyFont="1" applyBorder="1"/>
    <xf numFmtId="0" fontId="0" fillId="0" borderId="51" xfId="0" applyBorder="1"/>
    <xf numFmtId="0" fontId="13" fillId="0" borderId="51" xfId="0" applyFont="1" applyBorder="1"/>
    <xf numFmtId="10" fontId="13" fillId="0" borderId="0" xfId="3" quotePrefix="1" applyNumberFormat="1" applyFont="1" applyAlignment="1">
      <alignment horizontal="center"/>
    </xf>
    <xf numFmtId="10" fontId="0" fillId="0" borderId="0" xfId="0" applyNumberFormat="1"/>
    <xf numFmtId="0" fontId="13" fillId="0" borderId="5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0" fillId="0" borderId="0" xfId="0" applyNumberFormat="1"/>
    <xf numFmtId="10" fontId="0" fillId="0" borderId="18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Border="1"/>
    <xf numFmtId="0" fontId="13" fillId="0" borderId="51" xfId="0" applyFont="1" applyFill="1" applyBorder="1"/>
    <xf numFmtId="0" fontId="13" fillId="0" borderId="51" xfId="36" applyFont="1" applyFill="1" applyBorder="1" applyAlignment="1">
      <alignment horizontal="center"/>
    </xf>
    <xf numFmtId="0" fontId="13" fillId="0" borderId="51" xfId="7423" applyFont="1" applyFill="1" applyBorder="1" applyAlignment="1">
      <alignment horizontal="center"/>
    </xf>
    <xf numFmtId="9" fontId="13" fillId="0" borderId="51" xfId="3" applyFont="1" applyFill="1" applyBorder="1" applyAlignment="1">
      <alignment horizontal="center"/>
    </xf>
    <xf numFmtId="0" fontId="9" fillId="0" borderId="51" xfId="36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8" fontId="9" fillId="0" borderId="51" xfId="36" applyNumberFormat="1" applyBorder="1" applyAlignment="1">
      <alignment horizontal="center"/>
    </xf>
    <xf numFmtId="10" fontId="0" fillId="0" borderId="51" xfId="3" applyNumberFormat="1" applyFont="1" applyBorder="1" applyAlignment="1">
      <alignment horizontal="center"/>
    </xf>
    <xf numFmtId="0" fontId="0" fillId="0" borderId="51" xfId="0" applyFill="1" applyBorder="1" applyAlignment="1"/>
    <xf numFmtId="0" fontId="13" fillId="0" borderId="51" xfId="3157" applyBorder="1" applyAlignment="1">
      <alignment horizontal="center"/>
    </xf>
    <xf numFmtId="10" fontId="6" fillId="0" borderId="51" xfId="3157" applyNumberFormat="1" applyFon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13" fillId="0" borderId="0" xfId="7423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7514" applyFont="1" applyAlignment="1">
      <alignment horizontal="center"/>
    </xf>
    <xf numFmtId="0" fontId="6" fillId="0" borderId="0" xfId="7514" applyFont="1" applyFill="1" applyAlignment="1">
      <alignment horizontal="center"/>
    </xf>
    <xf numFmtId="0" fontId="32" fillId="0" borderId="29" xfId="7520" applyFont="1" applyFill="1" applyBorder="1" applyAlignment="1">
      <alignment horizontal="center" vertical="center"/>
    </xf>
    <xf numFmtId="0" fontId="6" fillId="0" borderId="51" xfId="7520" applyBorder="1" applyAlignment="1">
      <alignment horizontal="center"/>
    </xf>
    <xf numFmtId="0" fontId="6" fillId="0" borderId="0" xfId="0" applyFont="1" applyAlignment="1">
      <alignment horizontal="center"/>
    </xf>
    <xf numFmtId="2" fontId="13" fillId="0" borderId="0" xfId="7514" applyNumberFormat="1" applyFont="1" applyBorder="1" applyAlignment="1">
      <alignment horizontal="center"/>
    </xf>
    <xf numFmtId="2" fontId="0" fillId="0" borderId="0" xfId="0" applyNumberFormat="1"/>
    <xf numFmtId="10" fontId="0" fillId="0" borderId="0" xfId="3" applyNumberFormat="1" applyFont="1" applyFill="1" applyAlignment="1">
      <alignment horizontal="center"/>
    </xf>
    <xf numFmtId="165" fontId="0" fillId="0" borderId="0" xfId="0" applyNumberFormat="1" applyFill="1"/>
    <xf numFmtId="165" fontId="0" fillId="0" borderId="18" xfId="0" applyNumberFormat="1" applyFill="1" applyBorder="1"/>
    <xf numFmtId="10" fontId="0" fillId="0" borderId="18" xfId="3" applyNumberFormat="1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/>
    <xf numFmtId="165" fontId="0" fillId="0" borderId="0" xfId="3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2" fillId="0" borderId="0" xfId="2813" applyFont="1"/>
    <xf numFmtId="0" fontId="32" fillId="0" borderId="0" xfId="2813" applyFont="1" applyAlignment="1">
      <alignment horizontal="center"/>
    </xf>
    <xf numFmtId="0" fontId="32" fillId="0" borderId="44" xfId="2813" applyFont="1" applyBorder="1"/>
    <xf numFmtId="0" fontId="32" fillId="0" borderId="44" xfId="2813" applyFont="1" applyBorder="1" applyAlignment="1">
      <alignment horizontal="center"/>
    </xf>
    <xf numFmtId="0" fontId="32" fillId="0" borderId="29" xfId="2813" applyFont="1" applyBorder="1" applyAlignment="1">
      <alignment horizontal="center"/>
    </xf>
    <xf numFmtId="10" fontId="32" fillId="0" borderId="0" xfId="2813" applyNumberFormat="1" applyFont="1" applyAlignment="1">
      <alignment horizontal="center"/>
    </xf>
    <xf numFmtId="10" fontId="32" fillId="0" borderId="0" xfId="3" applyNumberFormat="1" applyFont="1" applyAlignment="1">
      <alignment horizontal="center"/>
    </xf>
    <xf numFmtId="10" fontId="32" fillId="0" borderId="0" xfId="41" applyNumberFormat="1" applyFont="1" applyFill="1" applyAlignment="1">
      <alignment horizontal="center"/>
    </xf>
    <xf numFmtId="10" fontId="32" fillId="0" borderId="0" xfId="41" applyNumberFormat="1" applyFont="1" applyAlignment="1">
      <alignment horizontal="center"/>
    </xf>
    <xf numFmtId="10" fontId="32" fillId="0" borderId="30" xfId="7534" applyNumberFormat="1" applyFont="1" applyBorder="1" applyAlignment="1">
      <alignment horizontal="centerContinuous"/>
    </xf>
    <xf numFmtId="0" fontId="32" fillId="0" borderId="0" xfId="2813" applyFont="1" applyAlignment="1">
      <alignment horizontal="left"/>
    </xf>
    <xf numFmtId="165" fontId="0" fillId="0" borderId="0" xfId="7533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7514" applyFont="1" applyFill="1" applyBorder="1"/>
    <xf numFmtId="164" fontId="13" fillId="0" borderId="0" xfId="7514" applyNumberFormat="1" applyFont="1" applyBorder="1" applyAlignment="1">
      <alignment horizontal="center"/>
    </xf>
    <xf numFmtId="0" fontId="13" fillId="0" borderId="0" xfId="7515" applyFont="1" applyAlignment="1">
      <alignment horizontal="center" vertical="center" wrapText="1"/>
    </xf>
    <xf numFmtId="0" fontId="6" fillId="0" borderId="0" xfId="7415" applyFont="1"/>
    <xf numFmtId="0" fontId="13" fillId="0" borderId="0" xfId="0" applyFont="1" applyBorder="1" applyAlignment="1">
      <alignment horizontal="center" wrapText="1"/>
    </xf>
    <xf numFmtId="0" fontId="86" fillId="64" borderId="38" xfId="0" applyFont="1" applyFill="1" applyBorder="1" applyAlignment="1">
      <alignment horizontal="center" vertical="center" wrapText="1"/>
    </xf>
    <xf numFmtId="0" fontId="86" fillId="64" borderId="4" xfId="0" applyFont="1" applyFill="1" applyBorder="1" applyAlignment="1">
      <alignment horizontal="center" vertical="center" wrapText="1"/>
    </xf>
    <xf numFmtId="0" fontId="86" fillId="64" borderId="39" xfId="0" applyFont="1" applyFill="1" applyBorder="1" applyAlignment="1">
      <alignment horizontal="center" vertical="center" wrapText="1"/>
    </xf>
    <xf numFmtId="0" fontId="86" fillId="64" borderId="40" xfId="0" applyFont="1" applyFill="1" applyBorder="1" applyAlignment="1">
      <alignment horizontal="center" vertical="center" wrapText="1"/>
    </xf>
    <xf numFmtId="0" fontId="86" fillId="64" borderId="41" xfId="0" applyFont="1" applyFill="1" applyBorder="1" applyAlignment="1">
      <alignment horizontal="center" vertical="center" wrapText="1"/>
    </xf>
    <xf numFmtId="0" fontId="86" fillId="64" borderId="37" xfId="0" applyFont="1" applyFill="1" applyBorder="1" applyAlignment="1">
      <alignment horizontal="center" vertical="center" wrapText="1"/>
    </xf>
    <xf numFmtId="0" fontId="13" fillId="0" borderId="0" xfId="7423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7520" applyFont="1" applyAlignment="1">
      <alignment horizontal="center"/>
    </xf>
    <xf numFmtId="0" fontId="32" fillId="0" borderId="0" xfId="0" applyFont="1" applyFill="1" applyAlignment="1">
      <alignment horizontal="center"/>
    </xf>
    <xf numFmtId="0" fontId="6" fillId="0" borderId="0" xfId="7514" applyFont="1" applyAlignment="1">
      <alignment horizontal="center"/>
    </xf>
    <xf numFmtId="0" fontId="6" fillId="0" borderId="0" xfId="7514" applyFont="1" applyFill="1" applyAlignment="1">
      <alignment horizontal="center"/>
    </xf>
    <xf numFmtId="0" fontId="32" fillId="0" borderId="29" xfId="7520" applyFont="1" applyFill="1" applyBorder="1" applyAlignment="1">
      <alignment horizontal="center" vertical="center"/>
    </xf>
    <xf numFmtId="0" fontId="32" fillId="0" borderId="29" xfId="7520" applyFont="1" applyFill="1" applyBorder="1" applyAlignment="1">
      <alignment horizontal="center" vertical="center" wrapText="1"/>
    </xf>
    <xf numFmtId="0" fontId="6" fillId="0" borderId="51" xfId="7520" applyBorder="1" applyAlignment="1">
      <alignment horizontal="center"/>
    </xf>
    <xf numFmtId="0" fontId="6" fillId="0" borderId="51" xfId="7520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7535">
    <cellStyle name="_x000a_bidires=100_x000d_" xfId="7531" xr:uid="{FF6F1816-F9E4-4F62-BFC8-3DEA1703DBD1}"/>
    <cellStyle name="$ Currency" xfId="43" xr:uid="{00000000-0005-0000-0000-000000000000}"/>
    <cellStyle name="$ Linked Amount" xfId="44" xr:uid="{00000000-0005-0000-0000-000001000000}"/>
    <cellStyle name="$Currency x2" xfId="45" xr:uid="{00000000-0005-0000-0000-000002000000}"/>
    <cellStyle name="$Gas Cost x5" xfId="46" xr:uid="{00000000-0005-0000-0000-000003000000}"/>
    <cellStyle name="20% - Accent1 2" xfId="47" xr:uid="{00000000-0005-0000-0000-000004000000}"/>
    <cellStyle name="20% - Accent1 2 2" xfId="48" xr:uid="{00000000-0005-0000-0000-000005000000}"/>
    <cellStyle name="20% - Accent1 2 3" xfId="49" xr:uid="{00000000-0005-0000-0000-000006000000}"/>
    <cellStyle name="20% - Accent1 2 4" xfId="7432" xr:uid="{00000000-0005-0000-0000-000007000000}"/>
    <cellStyle name="20% - Accent1 3" xfId="50" xr:uid="{00000000-0005-0000-0000-000008000000}"/>
    <cellStyle name="20% - Accent1 3 2" xfId="51" xr:uid="{00000000-0005-0000-0000-000009000000}"/>
    <cellStyle name="20% - Accent1 3 3" xfId="7433" xr:uid="{00000000-0005-0000-0000-00000A000000}"/>
    <cellStyle name="20% - Accent1 4" xfId="52" xr:uid="{00000000-0005-0000-0000-00000B000000}"/>
    <cellStyle name="20% - Accent1 4 2" xfId="53" xr:uid="{00000000-0005-0000-0000-00000C000000}"/>
    <cellStyle name="20% - Accent1 4 3" xfId="7434" xr:uid="{00000000-0005-0000-0000-00000D000000}"/>
    <cellStyle name="20% - Accent1 5" xfId="54" xr:uid="{00000000-0005-0000-0000-00000E000000}"/>
    <cellStyle name="20% - Accent1 5 2" xfId="55" xr:uid="{00000000-0005-0000-0000-00000F000000}"/>
    <cellStyle name="20% - Accent1 5 3" xfId="7435" xr:uid="{00000000-0005-0000-0000-000010000000}"/>
    <cellStyle name="20% - Accent1 6" xfId="56" xr:uid="{00000000-0005-0000-0000-000011000000}"/>
    <cellStyle name="20% - Accent2 2" xfId="57" xr:uid="{00000000-0005-0000-0000-000012000000}"/>
    <cellStyle name="20% - Accent2 2 2" xfId="58" xr:uid="{00000000-0005-0000-0000-000013000000}"/>
    <cellStyle name="20% - Accent2 2 3" xfId="59" xr:uid="{00000000-0005-0000-0000-000014000000}"/>
    <cellStyle name="20% - Accent2 2 4" xfId="7436" xr:uid="{00000000-0005-0000-0000-000015000000}"/>
    <cellStyle name="20% - Accent2 3" xfId="60" xr:uid="{00000000-0005-0000-0000-000016000000}"/>
    <cellStyle name="20% - Accent2 3 2" xfId="61" xr:uid="{00000000-0005-0000-0000-000017000000}"/>
    <cellStyle name="20% - Accent2 3 3" xfId="7437" xr:uid="{00000000-0005-0000-0000-000018000000}"/>
    <cellStyle name="20% - Accent2 4" xfId="62" xr:uid="{00000000-0005-0000-0000-000019000000}"/>
    <cellStyle name="20% - Accent2 4 2" xfId="63" xr:uid="{00000000-0005-0000-0000-00001A000000}"/>
    <cellStyle name="20% - Accent2 4 3" xfId="7438" xr:uid="{00000000-0005-0000-0000-00001B000000}"/>
    <cellStyle name="20% - Accent2 5" xfId="64" xr:uid="{00000000-0005-0000-0000-00001C000000}"/>
    <cellStyle name="20% - Accent2 5 2" xfId="65" xr:uid="{00000000-0005-0000-0000-00001D000000}"/>
    <cellStyle name="20% - Accent2 5 3" xfId="7439" xr:uid="{00000000-0005-0000-0000-00001E000000}"/>
    <cellStyle name="20% - Accent2 6" xfId="66" xr:uid="{00000000-0005-0000-0000-00001F000000}"/>
    <cellStyle name="20% - Accent3 2" xfId="67" xr:uid="{00000000-0005-0000-0000-000020000000}"/>
    <cellStyle name="20% - Accent3 2 2" xfId="68" xr:uid="{00000000-0005-0000-0000-000021000000}"/>
    <cellStyle name="20% - Accent3 2 3" xfId="69" xr:uid="{00000000-0005-0000-0000-000022000000}"/>
    <cellStyle name="20% - Accent3 2 4" xfId="7440" xr:uid="{00000000-0005-0000-0000-000023000000}"/>
    <cellStyle name="20% - Accent3 3" xfId="70" xr:uid="{00000000-0005-0000-0000-000024000000}"/>
    <cellStyle name="20% - Accent3 3 2" xfId="71" xr:uid="{00000000-0005-0000-0000-000025000000}"/>
    <cellStyle name="20% - Accent3 3 3" xfId="7441" xr:uid="{00000000-0005-0000-0000-000026000000}"/>
    <cellStyle name="20% - Accent3 4" xfId="72" xr:uid="{00000000-0005-0000-0000-000027000000}"/>
    <cellStyle name="20% - Accent3 4 2" xfId="73" xr:uid="{00000000-0005-0000-0000-000028000000}"/>
    <cellStyle name="20% - Accent3 4 3" xfId="7442" xr:uid="{00000000-0005-0000-0000-000029000000}"/>
    <cellStyle name="20% - Accent3 5" xfId="74" xr:uid="{00000000-0005-0000-0000-00002A000000}"/>
    <cellStyle name="20% - Accent3 5 2" xfId="75" xr:uid="{00000000-0005-0000-0000-00002B000000}"/>
    <cellStyle name="20% - Accent3 5 3" xfId="7443" xr:uid="{00000000-0005-0000-0000-00002C000000}"/>
    <cellStyle name="20% - Accent3 6" xfId="76" xr:uid="{00000000-0005-0000-0000-00002D000000}"/>
    <cellStyle name="20% - Accent4 2" xfId="77" xr:uid="{00000000-0005-0000-0000-00002E000000}"/>
    <cellStyle name="20% - Accent4 2 2" xfId="78" xr:uid="{00000000-0005-0000-0000-00002F000000}"/>
    <cellStyle name="20% - Accent4 2 3" xfId="79" xr:uid="{00000000-0005-0000-0000-000030000000}"/>
    <cellStyle name="20% - Accent4 2 4" xfId="7444" xr:uid="{00000000-0005-0000-0000-000031000000}"/>
    <cellStyle name="20% - Accent4 3" xfId="80" xr:uid="{00000000-0005-0000-0000-000032000000}"/>
    <cellStyle name="20% - Accent4 3 2" xfId="81" xr:uid="{00000000-0005-0000-0000-000033000000}"/>
    <cellStyle name="20% - Accent4 3 3" xfId="7445" xr:uid="{00000000-0005-0000-0000-000034000000}"/>
    <cellStyle name="20% - Accent4 4" xfId="82" xr:uid="{00000000-0005-0000-0000-000035000000}"/>
    <cellStyle name="20% - Accent4 4 2" xfId="83" xr:uid="{00000000-0005-0000-0000-000036000000}"/>
    <cellStyle name="20% - Accent4 4 3" xfId="7446" xr:uid="{00000000-0005-0000-0000-000037000000}"/>
    <cellStyle name="20% - Accent4 5" xfId="84" xr:uid="{00000000-0005-0000-0000-000038000000}"/>
    <cellStyle name="20% - Accent4 5 2" xfId="85" xr:uid="{00000000-0005-0000-0000-000039000000}"/>
    <cellStyle name="20% - Accent4 5 3" xfId="7447" xr:uid="{00000000-0005-0000-0000-00003A000000}"/>
    <cellStyle name="20% - Accent4 6" xfId="86" xr:uid="{00000000-0005-0000-0000-00003B000000}"/>
    <cellStyle name="20% - Accent5 2" xfId="87" xr:uid="{00000000-0005-0000-0000-00003C000000}"/>
    <cellStyle name="20% - Accent5 2 2" xfId="88" xr:uid="{00000000-0005-0000-0000-00003D000000}"/>
    <cellStyle name="20% - Accent5 2 3" xfId="89" xr:uid="{00000000-0005-0000-0000-00003E000000}"/>
    <cellStyle name="20% - Accent5 2 4" xfId="7448" xr:uid="{00000000-0005-0000-0000-00003F000000}"/>
    <cellStyle name="20% - Accent5 3" xfId="90" xr:uid="{00000000-0005-0000-0000-000040000000}"/>
    <cellStyle name="20% - Accent5 3 2" xfId="91" xr:uid="{00000000-0005-0000-0000-000041000000}"/>
    <cellStyle name="20% - Accent5 3 3" xfId="7449" xr:uid="{00000000-0005-0000-0000-000042000000}"/>
    <cellStyle name="20% - Accent5 4" xfId="92" xr:uid="{00000000-0005-0000-0000-000043000000}"/>
    <cellStyle name="20% - Accent5 4 2" xfId="93" xr:uid="{00000000-0005-0000-0000-000044000000}"/>
    <cellStyle name="20% - Accent5 4 3" xfId="7450" xr:uid="{00000000-0005-0000-0000-000045000000}"/>
    <cellStyle name="20% - Accent5 5" xfId="94" xr:uid="{00000000-0005-0000-0000-000046000000}"/>
    <cellStyle name="20% - Accent5 5 2" xfId="95" xr:uid="{00000000-0005-0000-0000-000047000000}"/>
    <cellStyle name="20% - Accent5 5 3" xfId="7451" xr:uid="{00000000-0005-0000-0000-000048000000}"/>
    <cellStyle name="20% - Accent5 6" xfId="96" xr:uid="{00000000-0005-0000-0000-000049000000}"/>
    <cellStyle name="20% - Accent6 2" xfId="97" xr:uid="{00000000-0005-0000-0000-00004A000000}"/>
    <cellStyle name="20% - Accent6 2 2" xfId="98" xr:uid="{00000000-0005-0000-0000-00004B000000}"/>
    <cellStyle name="20% - Accent6 2 3" xfId="99" xr:uid="{00000000-0005-0000-0000-00004C000000}"/>
    <cellStyle name="20% - Accent6 2 4" xfId="7452" xr:uid="{00000000-0005-0000-0000-00004D000000}"/>
    <cellStyle name="20% - Accent6 3" xfId="100" xr:uid="{00000000-0005-0000-0000-00004E000000}"/>
    <cellStyle name="20% - Accent6 3 2" xfId="101" xr:uid="{00000000-0005-0000-0000-00004F000000}"/>
    <cellStyle name="20% - Accent6 3 3" xfId="7453" xr:uid="{00000000-0005-0000-0000-000050000000}"/>
    <cellStyle name="20% - Accent6 4" xfId="102" xr:uid="{00000000-0005-0000-0000-000051000000}"/>
    <cellStyle name="20% - Accent6 4 2" xfId="103" xr:uid="{00000000-0005-0000-0000-000052000000}"/>
    <cellStyle name="20% - Accent6 4 3" xfId="7454" xr:uid="{00000000-0005-0000-0000-000053000000}"/>
    <cellStyle name="20% - Accent6 5" xfId="104" xr:uid="{00000000-0005-0000-0000-000054000000}"/>
    <cellStyle name="20% - Accent6 5 2" xfId="105" xr:uid="{00000000-0005-0000-0000-000055000000}"/>
    <cellStyle name="20% - Accent6 5 3" xfId="7455" xr:uid="{00000000-0005-0000-0000-000056000000}"/>
    <cellStyle name="20% - Accent6 6" xfId="106" xr:uid="{00000000-0005-0000-0000-000057000000}"/>
    <cellStyle name="40% - Accent1 2" xfId="107" xr:uid="{00000000-0005-0000-0000-000058000000}"/>
    <cellStyle name="40% - Accent1 2 2" xfId="108" xr:uid="{00000000-0005-0000-0000-000059000000}"/>
    <cellStyle name="40% - Accent1 2 3" xfId="109" xr:uid="{00000000-0005-0000-0000-00005A000000}"/>
    <cellStyle name="40% - Accent1 2 4" xfId="7456" xr:uid="{00000000-0005-0000-0000-00005B000000}"/>
    <cellStyle name="40% - Accent1 3" xfId="110" xr:uid="{00000000-0005-0000-0000-00005C000000}"/>
    <cellStyle name="40% - Accent1 3 2" xfId="111" xr:uid="{00000000-0005-0000-0000-00005D000000}"/>
    <cellStyle name="40% - Accent1 3 3" xfId="7457" xr:uid="{00000000-0005-0000-0000-00005E000000}"/>
    <cellStyle name="40% - Accent1 4" xfId="112" xr:uid="{00000000-0005-0000-0000-00005F000000}"/>
    <cellStyle name="40% - Accent1 4 2" xfId="113" xr:uid="{00000000-0005-0000-0000-000060000000}"/>
    <cellStyle name="40% - Accent1 4 3" xfId="7458" xr:uid="{00000000-0005-0000-0000-000061000000}"/>
    <cellStyle name="40% - Accent1 5" xfId="114" xr:uid="{00000000-0005-0000-0000-000062000000}"/>
    <cellStyle name="40% - Accent1 5 2" xfId="115" xr:uid="{00000000-0005-0000-0000-000063000000}"/>
    <cellStyle name="40% - Accent1 5 3" xfId="7459" xr:uid="{00000000-0005-0000-0000-000064000000}"/>
    <cellStyle name="40% - Accent1 6" xfId="116" xr:uid="{00000000-0005-0000-0000-000065000000}"/>
    <cellStyle name="40% - Accent2 2" xfId="117" xr:uid="{00000000-0005-0000-0000-000066000000}"/>
    <cellStyle name="40% - Accent2 2 2" xfId="118" xr:uid="{00000000-0005-0000-0000-000067000000}"/>
    <cellStyle name="40% - Accent2 2 3" xfId="119" xr:uid="{00000000-0005-0000-0000-000068000000}"/>
    <cellStyle name="40% - Accent2 2 4" xfId="7460" xr:uid="{00000000-0005-0000-0000-000069000000}"/>
    <cellStyle name="40% - Accent2 3" xfId="120" xr:uid="{00000000-0005-0000-0000-00006A000000}"/>
    <cellStyle name="40% - Accent2 3 2" xfId="121" xr:uid="{00000000-0005-0000-0000-00006B000000}"/>
    <cellStyle name="40% - Accent2 3 3" xfId="7461" xr:uid="{00000000-0005-0000-0000-00006C000000}"/>
    <cellStyle name="40% - Accent2 4" xfId="122" xr:uid="{00000000-0005-0000-0000-00006D000000}"/>
    <cellStyle name="40% - Accent2 4 2" xfId="123" xr:uid="{00000000-0005-0000-0000-00006E000000}"/>
    <cellStyle name="40% - Accent2 4 3" xfId="7462" xr:uid="{00000000-0005-0000-0000-00006F000000}"/>
    <cellStyle name="40% - Accent2 5" xfId="124" xr:uid="{00000000-0005-0000-0000-000070000000}"/>
    <cellStyle name="40% - Accent2 5 2" xfId="125" xr:uid="{00000000-0005-0000-0000-000071000000}"/>
    <cellStyle name="40% - Accent2 5 3" xfId="7463" xr:uid="{00000000-0005-0000-0000-000072000000}"/>
    <cellStyle name="40% - Accent2 6" xfId="126" xr:uid="{00000000-0005-0000-0000-000073000000}"/>
    <cellStyle name="40% - Accent3 2" xfId="127" xr:uid="{00000000-0005-0000-0000-000074000000}"/>
    <cellStyle name="40% - Accent3 2 2" xfId="128" xr:uid="{00000000-0005-0000-0000-000075000000}"/>
    <cellStyle name="40% - Accent3 2 3" xfId="129" xr:uid="{00000000-0005-0000-0000-000076000000}"/>
    <cellStyle name="40% - Accent3 2 4" xfId="7464" xr:uid="{00000000-0005-0000-0000-000077000000}"/>
    <cellStyle name="40% - Accent3 3" xfId="130" xr:uid="{00000000-0005-0000-0000-000078000000}"/>
    <cellStyle name="40% - Accent3 3 2" xfId="131" xr:uid="{00000000-0005-0000-0000-000079000000}"/>
    <cellStyle name="40% - Accent3 3 3" xfId="7465" xr:uid="{00000000-0005-0000-0000-00007A000000}"/>
    <cellStyle name="40% - Accent3 4" xfId="132" xr:uid="{00000000-0005-0000-0000-00007B000000}"/>
    <cellStyle name="40% - Accent3 4 2" xfId="133" xr:uid="{00000000-0005-0000-0000-00007C000000}"/>
    <cellStyle name="40% - Accent3 4 3" xfId="7466" xr:uid="{00000000-0005-0000-0000-00007D000000}"/>
    <cellStyle name="40% - Accent3 5" xfId="134" xr:uid="{00000000-0005-0000-0000-00007E000000}"/>
    <cellStyle name="40% - Accent3 5 2" xfId="135" xr:uid="{00000000-0005-0000-0000-00007F000000}"/>
    <cellStyle name="40% - Accent3 5 3" xfId="7467" xr:uid="{00000000-0005-0000-0000-000080000000}"/>
    <cellStyle name="40% - Accent3 6" xfId="136" xr:uid="{00000000-0005-0000-0000-000081000000}"/>
    <cellStyle name="40% - Accent4 2" xfId="137" xr:uid="{00000000-0005-0000-0000-000082000000}"/>
    <cellStyle name="40% - Accent4 2 2" xfId="138" xr:uid="{00000000-0005-0000-0000-000083000000}"/>
    <cellStyle name="40% - Accent4 2 3" xfId="139" xr:uid="{00000000-0005-0000-0000-000084000000}"/>
    <cellStyle name="40% - Accent4 2 4" xfId="7468" xr:uid="{00000000-0005-0000-0000-000085000000}"/>
    <cellStyle name="40% - Accent4 3" xfId="140" xr:uid="{00000000-0005-0000-0000-000086000000}"/>
    <cellStyle name="40% - Accent4 3 2" xfId="141" xr:uid="{00000000-0005-0000-0000-000087000000}"/>
    <cellStyle name="40% - Accent4 3 3" xfId="7469" xr:uid="{00000000-0005-0000-0000-000088000000}"/>
    <cellStyle name="40% - Accent4 4" xfId="142" xr:uid="{00000000-0005-0000-0000-000089000000}"/>
    <cellStyle name="40% - Accent4 4 2" xfId="143" xr:uid="{00000000-0005-0000-0000-00008A000000}"/>
    <cellStyle name="40% - Accent4 4 3" xfId="7470" xr:uid="{00000000-0005-0000-0000-00008B000000}"/>
    <cellStyle name="40% - Accent4 5" xfId="144" xr:uid="{00000000-0005-0000-0000-00008C000000}"/>
    <cellStyle name="40% - Accent4 5 2" xfId="145" xr:uid="{00000000-0005-0000-0000-00008D000000}"/>
    <cellStyle name="40% - Accent4 5 3" xfId="7471" xr:uid="{00000000-0005-0000-0000-00008E000000}"/>
    <cellStyle name="40% - Accent4 6" xfId="146" xr:uid="{00000000-0005-0000-0000-00008F000000}"/>
    <cellStyle name="40% - Accent5 2" xfId="147" xr:uid="{00000000-0005-0000-0000-000090000000}"/>
    <cellStyle name="40% - Accent5 2 2" xfId="148" xr:uid="{00000000-0005-0000-0000-000091000000}"/>
    <cellStyle name="40% - Accent5 2 3" xfId="149" xr:uid="{00000000-0005-0000-0000-000092000000}"/>
    <cellStyle name="40% - Accent5 2 4" xfId="7472" xr:uid="{00000000-0005-0000-0000-000093000000}"/>
    <cellStyle name="40% - Accent5 3" xfId="150" xr:uid="{00000000-0005-0000-0000-000094000000}"/>
    <cellStyle name="40% - Accent5 3 2" xfId="151" xr:uid="{00000000-0005-0000-0000-000095000000}"/>
    <cellStyle name="40% - Accent5 3 3" xfId="7473" xr:uid="{00000000-0005-0000-0000-000096000000}"/>
    <cellStyle name="40% - Accent5 4" xfId="152" xr:uid="{00000000-0005-0000-0000-000097000000}"/>
    <cellStyle name="40% - Accent5 4 2" xfId="153" xr:uid="{00000000-0005-0000-0000-000098000000}"/>
    <cellStyle name="40% - Accent5 4 3" xfId="7474" xr:uid="{00000000-0005-0000-0000-000099000000}"/>
    <cellStyle name="40% - Accent5 5" xfId="154" xr:uid="{00000000-0005-0000-0000-00009A000000}"/>
    <cellStyle name="40% - Accent5 5 2" xfId="155" xr:uid="{00000000-0005-0000-0000-00009B000000}"/>
    <cellStyle name="40% - Accent5 5 3" xfId="7475" xr:uid="{00000000-0005-0000-0000-00009C000000}"/>
    <cellStyle name="40% - Accent5 6" xfId="156" xr:uid="{00000000-0005-0000-0000-00009D000000}"/>
    <cellStyle name="40% - Accent6 2" xfId="157" xr:uid="{00000000-0005-0000-0000-00009E000000}"/>
    <cellStyle name="40% - Accent6 2 2" xfId="158" xr:uid="{00000000-0005-0000-0000-00009F000000}"/>
    <cellStyle name="40% - Accent6 2 3" xfId="159" xr:uid="{00000000-0005-0000-0000-0000A0000000}"/>
    <cellStyle name="40% - Accent6 2 4" xfId="7476" xr:uid="{00000000-0005-0000-0000-0000A1000000}"/>
    <cellStyle name="40% - Accent6 3" xfId="160" xr:uid="{00000000-0005-0000-0000-0000A2000000}"/>
    <cellStyle name="40% - Accent6 3 2" xfId="161" xr:uid="{00000000-0005-0000-0000-0000A3000000}"/>
    <cellStyle name="40% - Accent6 3 3" xfId="7477" xr:uid="{00000000-0005-0000-0000-0000A4000000}"/>
    <cellStyle name="40% - Accent6 4" xfId="162" xr:uid="{00000000-0005-0000-0000-0000A5000000}"/>
    <cellStyle name="40% - Accent6 4 2" xfId="163" xr:uid="{00000000-0005-0000-0000-0000A6000000}"/>
    <cellStyle name="40% - Accent6 4 3" xfId="7478" xr:uid="{00000000-0005-0000-0000-0000A7000000}"/>
    <cellStyle name="40% - Accent6 5" xfId="164" xr:uid="{00000000-0005-0000-0000-0000A8000000}"/>
    <cellStyle name="40% - Accent6 5 2" xfId="165" xr:uid="{00000000-0005-0000-0000-0000A9000000}"/>
    <cellStyle name="40% - Accent6 5 3" xfId="7479" xr:uid="{00000000-0005-0000-0000-0000AA000000}"/>
    <cellStyle name="40% - Accent6 6" xfId="166" xr:uid="{00000000-0005-0000-0000-0000AB000000}"/>
    <cellStyle name="60% - Accent1 2" xfId="167" xr:uid="{00000000-0005-0000-0000-0000AC000000}"/>
    <cellStyle name="60% - Accent1 3" xfId="168" xr:uid="{00000000-0005-0000-0000-0000AD000000}"/>
    <cellStyle name="60% - Accent1 4" xfId="169" xr:uid="{00000000-0005-0000-0000-0000AE000000}"/>
    <cellStyle name="60% - Accent1 5" xfId="170" xr:uid="{00000000-0005-0000-0000-0000AF000000}"/>
    <cellStyle name="60% - Accent1 6" xfId="171" xr:uid="{00000000-0005-0000-0000-0000B0000000}"/>
    <cellStyle name="60% - Accent2 2" xfId="172" xr:uid="{00000000-0005-0000-0000-0000B1000000}"/>
    <cellStyle name="60% - Accent2 3" xfId="173" xr:uid="{00000000-0005-0000-0000-0000B2000000}"/>
    <cellStyle name="60% - Accent2 4" xfId="174" xr:uid="{00000000-0005-0000-0000-0000B3000000}"/>
    <cellStyle name="60% - Accent2 5" xfId="175" xr:uid="{00000000-0005-0000-0000-0000B4000000}"/>
    <cellStyle name="60% - Accent2 6" xfId="176" xr:uid="{00000000-0005-0000-0000-0000B5000000}"/>
    <cellStyle name="60% - Accent3 2" xfId="177" xr:uid="{00000000-0005-0000-0000-0000B6000000}"/>
    <cellStyle name="60% - Accent3 3" xfId="178" xr:uid="{00000000-0005-0000-0000-0000B7000000}"/>
    <cellStyle name="60% - Accent3 4" xfId="179" xr:uid="{00000000-0005-0000-0000-0000B8000000}"/>
    <cellStyle name="60% - Accent3 5" xfId="180" xr:uid="{00000000-0005-0000-0000-0000B9000000}"/>
    <cellStyle name="60% - Accent3 6" xfId="181" xr:uid="{00000000-0005-0000-0000-0000BA000000}"/>
    <cellStyle name="60% - Accent4 2" xfId="182" xr:uid="{00000000-0005-0000-0000-0000BB000000}"/>
    <cellStyle name="60% - Accent4 3" xfId="183" xr:uid="{00000000-0005-0000-0000-0000BC000000}"/>
    <cellStyle name="60% - Accent4 4" xfId="184" xr:uid="{00000000-0005-0000-0000-0000BD000000}"/>
    <cellStyle name="60% - Accent4 5" xfId="185" xr:uid="{00000000-0005-0000-0000-0000BE000000}"/>
    <cellStyle name="60% - Accent4 6" xfId="186" xr:uid="{00000000-0005-0000-0000-0000BF000000}"/>
    <cellStyle name="60% - Accent5 2" xfId="187" xr:uid="{00000000-0005-0000-0000-0000C0000000}"/>
    <cellStyle name="60% - Accent5 3" xfId="188" xr:uid="{00000000-0005-0000-0000-0000C1000000}"/>
    <cellStyle name="60% - Accent5 4" xfId="189" xr:uid="{00000000-0005-0000-0000-0000C2000000}"/>
    <cellStyle name="60% - Accent5 5" xfId="190" xr:uid="{00000000-0005-0000-0000-0000C3000000}"/>
    <cellStyle name="60% - Accent5 6" xfId="191" xr:uid="{00000000-0005-0000-0000-0000C4000000}"/>
    <cellStyle name="60% - Accent6 2" xfId="192" xr:uid="{00000000-0005-0000-0000-0000C5000000}"/>
    <cellStyle name="60% - Accent6 3" xfId="193" xr:uid="{00000000-0005-0000-0000-0000C6000000}"/>
    <cellStyle name="60% - Accent6 4" xfId="194" xr:uid="{00000000-0005-0000-0000-0000C7000000}"/>
    <cellStyle name="60% - Accent6 5" xfId="195" xr:uid="{00000000-0005-0000-0000-0000C8000000}"/>
    <cellStyle name="60% - Accent6 6" xfId="196" xr:uid="{00000000-0005-0000-0000-0000C9000000}"/>
    <cellStyle name="Accent1 2" xfId="197" xr:uid="{00000000-0005-0000-0000-0000CA000000}"/>
    <cellStyle name="Accent1 3" xfId="198" xr:uid="{00000000-0005-0000-0000-0000CB000000}"/>
    <cellStyle name="Accent1 4" xfId="199" xr:uid="{00000000-0005-0000-0000-0000CC000000}"/>
    <cellStyle name="Accent1 5" xfId="200" xr:uid="{00000000-0005-0000-0000-0000CD000000}"/>
    <cellStyle name="Accent1 6" xfId="201" xr:uid="{00000000-0005-0000-0000-0000CE000000}"/>
    <cellStyle name="Accent2 2" xfId="202" xr:uid="{00000000-0005-0000-0000-0000CF000000}"/>
    <cellStyle name="Accent2 3" xfId="203" xr:uid="{00000000-0005-0000-0000-0000D0000000}"/>
    <cellStyle name="Accent2 4" xfId="204" xr:uid="{00000000-0005-0000-0000-0000D1000000}"/>
    <cellStyle name="Accent2 5" xfId="205" xr:uid="{00000000-0005-0000-0000-0000D2000000}"/>
    <cellStyle name="Accent2 6" xfId="206" xr:uid="{00000000-0005-0000-0000-0000D3000000}"/>
    <cellStyle name="Accent3 2" xfId="207" xr:uid="{00000000-0005-0000-0000-0000D4000000}"/>
    <cellStyle name="Accent3 3" xfId="208" xr:uid="{00000000-0005-0000-0000-0000D5000000}"/>
    <cellStyle name="Accent3 4" xfId="209" xr:uid="{00000000-0005-0000-0000-0000D6000000}"/>
    <cellStyle name="Accent3 5" xfId="210" xr:uid="{00000000-0005-0000-0000-0000D7000000}"/>
    <cellStyle name="Accent3 6" xfId="211" xr:uid="{00000000-0005-0000-0000-0000D8000000}"/>
    <cellStyle name="Accent4 2" xfId="212" xr:uid="{00000000-0005-0000-0000-0000D9000000}"/>
    <cellStyle name="Accent4 3" xfId="213" xr:uid="{00000000-0005-0000-0000-0000DA000000}"/>
    <cellStyle name="Accent4 4" xfId="214" xr:uid="{00000000-0005-0000-0000-0000DB000000}"/>
    <cellStyle name="Accent4 5" xfId="215" xr:uid="{00000000-0005-0000-0000-0000DC000000}"/>
    <cellStyle name="Accent4 6" xfId="216" xr:uid="{00000000-0005-0000-0000-0000DD000000}"/>
    <cellStyle name="Accent5 2" xfId="217" xr:uid="{00000000-0005-0000-0000-0000DE000000}"/>
    <cellStyle name="Accent5 3" xfId="218" xr:uid="{00000000-0005-0000-0000-0000DF000000}"/>
    <cellStyle name="Accent5 4" xfId="219" xr:uid="{00000000-0005-0000-0000-0000E0000000}"/>
    <cellStyle name="Accent5 5" xfId="220" xr:uid="{00000000-0005-0000-0000-0000E1000000}"/>
    <cellStyle name="Accent5 6" xfId="221" xr:uid="{00000000-0005-0000-0000-0000E2000000}"/>
    <cellStyle name="Accent6 2" xfId="222" xr:uid="{00000000-0005-0000-0000-0000E3000000}"/>
    <cellStyle name="Accent6 3" xfId="223" xr:uid="{00000000-0005-0000-0000-0000E4000000}"/>
    <cellStyle name="Accent6 4" xfId="224" xr:uid="{00000000-0005-0000-0000-0000E5000000}"/>
    <cellStyle name="Accent6 5" xfId="225" xr:uid="{00000000-0005-0000-0000-0000E6000000}"/>
    <cellStyle name="Accent6 6" xfId="226" xr:uid="{00000000-0005-0000-0000-0000E7000000}"/>
    <cellStyle name="Account No." xfId="227" xr:uid="{00000000-0005-0000-0000-0000E8000000}"/>
    <cellStyle name="Account No. 2" xfId="228" xr:uid="{00000000-0005-0000-0000-0000E9000000}"/>
    <cellStyle name="adj detail" xfId="229" xr:uid="{00000000-0005-0000-0000-0000EA000000}"/>
    <cellStyle name="Allocated" xfId="230" xr:uid="{00000000-0005-0000-0000-0000EB000000}"/>
    <cellStyle name="Bad 2" xfId="231" xr:uid="{00000000-0005-0000-0000-0000EC000000}"/>
    <cellStyle name="Bad 3" xfId="232" xr:uid="{00000000-0005-0000-0000-0000ED000000}"/>
    <cellStyle name="Bad 4" xfId="233" xr:uid="{00000000-0005-0000-0000-0000EE000000}"/>
    <cellStyle name="Bad 5" xfId="234" xr:uid="{00000000-0005-0000-0000-0000EF000000}"/>
    <cellStyle name="Bad 6" xfId="235" xr:uid="{00000000-0005-0000-0000-0000F0000000}"/>
    <cellStyle name="Calculation 2" xfId="236" xr:uid="{00000000-0005-0000-0000-0000F1000000}"/>
    <cellStyle name="Calculation 3" xfId="237" xr:uid="{00000000-0005-0000-0000-0000F2000000}"/>
    <cellStyle name="Calculation 4" xfId="238" xr:uid="{00000000-0005-0000-0000-0000F3000000}"/>
    <cellStyle name="Calculation 5" xfId="239" xr:uid="{00000000-0005-0000-0000-0000F4000000}"/>
    <cellStyle name="Calculation 6" xfId="240" xr:uid="{00000000-0005-0000-0000-0000F5000000}"/>
    <cellStyle name="Check Cell 2" xfId="241" xr:uid="{00000000-0005-0000-0000-0000F6000000}"/>
    <cellStyle name="Check Cell 3" xfId="242" xr:uid="{00000000-0005-0000-0000-0000F7000000}"/>
    <cellStyle name="Check Cell 4" xfId="243" xr:uid="{00000000-0005-0000-0000-0000F8000000}"/>
    <cellStyle name="Check Cell 5" xfId="244" xr:uid="{00000000-0005-0000-0000-0000F9000000}"/>
    <cellStyle name="Check Cell 6" xfId="245" xr:uid="{00000000-0005-0000-0000-0000FA000000}"/>
    <cellStyle name="Col Cent" xfId="246" xr:uid="{00000000-0005-0000-0000-0000FB000000}"/>
    <cellStyle name="Col Cent Across" xfId="247" xr:uid="{00000000-0005-0000-0000-0000FC000000}"/>
    <cellStyle name="Col Head Cent" xfId="248" xr:uid="{00000000-0005-0000-0000-0000FD000000}"/>
    <cellStyle name="Col Head Cent 2" xfId="249" xr:uid="{00000000-0005-0000-0000-0000FE000000}"/>
    <cellStyle name="Comma [0] 2" xfId="250" xr:uid="{00000000-0005-0000-0000-000000010000}"/>
    <cellStyle name="Comma 10" xfId="251" xr:uid="{00000000-0005-0000-0000-000001010000}"/>
    <cellStyle name="Comma 11" xfId="252" xr:uid="{00000000-0005-0000-0000-000002010000}"/>
    <cellStyle name="Comma 12" xfId="253" xr:uid="{00000000-0005-0000-0000-000003010000}"/>
    <cellStyle name="Comma 13" xfId="254" xr:uid="{00000000-0005-0000-0000-000004010000}"/>
    <cellStyle name="Comma 14" xfId="255" xr:uid="{00000000-0005-0000-0000-000005010000}"/>
    <cellStyle name="Comma 15" xfId="256" xr:uid="{00000000-0005-0000-0000-000006010000}"/>
    <cellStyle name="Comma 16" xfId="257" xr:uid="{00000000-0005-0000-0000-000007010000}"/>
    <cellStyle name="Comma 17" xfId="258" xr:uid="{00000000-0005-0000-0000-000008010000}"/>
    <cellStyle name="Comma 18" xfId="259" xr:uid="{00000000-0005-0000-0000-000009010000}"/>
    <cellStyle name="Comma 18 2" xfId="260" xr:uid="{00000000-0005-0000-0000-00000A010000}"/>
    <cellStyle name="Comma 18 3" xfId="261" xr:uid="{00000000-0005-0000-0000-00000B010000}"/>
    <cellStyle name="Comma 19" xfId="262" xr:uid="{00000000-0005-0000-0000-00000C010000}"/>
    <cellStyle name="Comma 2" xfId="32" xr:uid="{00000000-0005-0000-0000-00000D010000}"/>
    <cellStyle name="Comma 2 10" xfId="263" xr:uid="{00000000-0005-0000-0000-00000E010000}"/>
    <cellStyle name="Comma 2 10 2" xfId="264" xr:uid="{00000000-0005-0000-0000-00000F010000}"/>
    <cellStyle name="Comma 2 10 2 2" xfId="265" xr:uid="{00000000-0005-0000-0000-000010010000}"/>
    <cellStyle name="Comma 2 10 3" xfId="266" xr:uid="{00000000-0005-0000-0000-000011010000}"/>
    <cellStyle name="Comma 2 100" xfId="267" xr:uid="{00000000-0005-0000-0000-000012010000}"/>
    <cellStyle name="Comma 2 101" xfId="268" xr:uid="{00000000-0005-0000-0000-000013010000}"/>
    <cellStyle name="Comma 2 102" xfId="269" xr:uid="{00000000-0005-0000-0000-000014010000}"/>
    <cellStyle name="Comma 2 103" xfId="270" xr:uid="{00000000-0005-0000-0000-000015010000}"/>
    <cellStyle name="Comma 2 104" xfId="271" xr:uid="{00000000-0005-0000-0000-000016010000}"/>
    <cellStyle name="Comma 2 105" xfId="272" xr:uid="{00000000-0005-0000-0000-000017010000}"/>
    <cellStyle name="Comma 2 106" xfId="273" xr:uid="{00000000-0005-0000-0000-000018010000}"/>
    <cellStyle name="Comma 2 107" xfId="274" xr:uid="{00000000-0005-0000-0000-000019010000}"/>
    <cellStyle name="Comma 2 108" xfId="275" xr:uid="{00000000-0005-0000-0000-00001A010000}"/>
    <cellStyle name="Comma 2 109" xfId="276" xr:uid="{00000000-0005-0000-0000-00001B010000}"/>
    <cellStyle name="Comma 2 11" xfId="277" xr:uid="{00000000-0005-0000-0000-00001C010000}"/>
    <cellStyle name="Comma 2 11 2" xfId="278" xr:uid="{00000000-0005-0000-0000-00001D010000}"/>
    <cellStyle name="Comma 2 11 2 2" xfId="279" xr:uid="{00000000-0005-0000-0000-00001E010000}"/>
    <cellStyle name="Comma 2 11 3" xfId="280" xr:uid="{00000000-0005-0000-0000-00001F010000}"/>
    <cellStyle name="Comma 2 110" xfId="281" xr:uid="{00000000-0005-0000-0000-000020010000}"/>
    <cellStyle name="Comma 2 111" xfId="282" xr:uid="{00000000-0005-0000-0000-000021010000}"/>
    <cellStyle name="Comma 2 112" xfId="283" xr:uid="{00000000-0005-0000-0000-000022010000}"/>
    <cellStyle name="Comma 2 113" xfId="284" xr:uid="{00000000-0005-0000-0000-000023010000}"/>
    <cellStyle name="Comma 2 114" xfId="285" xr:uid="{00000000-0005-0000-0000-000024010000}"/>
    <cellStyle name="Comma 2 115" xfId="286" xr:uid="{00000000-0005-0000-0000-000025010000}"/>
    <cellStyle name="Comma 2 116" xfId="287" xr:uid="{00000000-0005-0000-0000-000026010000}"/>
    <cellStyle name="Comma 2 117" xfId="288" xr:uid="{00000000-0005-0000-0000-000027010000}"/>
    <cellStyle name="Comma 2 118" xfId="289" xr:uid="{00000000-0005-0000-0000-000028010000}"/>
    <cellStyle name="Comma 2 119" xfId="290" xr:uid="{00000000-0005-0000-0000-000029010000}"/>
    <cellStyle name="Comma 2 12" xfId="291" xr:uid="{00000000-0005-0000-0000-00002A010000}"/>
    <cellStyle name="Comma 2 12 2" xfId="292" xr:uid="{00000000-0005-0000-0000-00002B010000}"/>
    <cellStyle name="Comma 2 12 2 2" xfId="293" xr:uid="{00000000-0005-0000-0000-00002C010000}"/>
    <cellStyle name="Comma 2 12 3" xfId="294" xr:uid="{00000000-0005-0000-0000-00002D010000}"/>
    <cellStyle name="Comma 2 120" xfId="295" xr:uid="{00000000-0005-0000-0000-00002E010000}"/>
    <cellStyle name="Comma 2 121" xfId="296" xr:uid="{00000000-0005-0000-0000-00002F010000}"/>
    <cellStyle name="Comma 2 122" xfId="297" xr:uid="{00000000-0005-0000-0000-000030010000}"/>
    <cellStyle name="Comma 2 123" xfId="298" xr:uid="{00000000-0005-0000-0000-000031010000}"/>
    <cellStyle name="Comma 2 124" xfId="299" xr:uid="{00000000-0005-0000-0000-000032010000}"/>
    <cellStyle name="Comma 2 125" xfId="300" xr:uid="{00000000-0005-0000-0000-000033010000}"/>
    <cellStyle name="Comma 2 126" xfId="301" xr:uid="{00000000-0005-0000-0000-000034010000}"/>
    <cellStyle name="Comma 2 127" xfId="302" xr:uid="{00000000-0005-0000-0000-000035010000}"/>
    <cellStyle name="Comma 2 128" xfId="303" xr:uid="{00000000-0005-0000-0000-000036010000}"/>
    <cellStyle name="Comma 2 129" xfId="304" xr:uid="{00000000-0005-0000-0000-000037010000}"/>
    <cellStyle name="Comma 2 13" xfId="305" xr:uid="{00000000-0005-0000-0000-000038010000}"/>
    <cellStyle name="Comma 2 13 2" xfId="306" xr:uid="{00000000-0005-0000-0000-000039010000}"/>
    <cellStyle name="Comma 2 13 2 2" xfId="307" xr:uid="{00000000-0005-0000-0000-00003A010000}"/>
    <cellStyle name="Comma 2 13 3" xfId="308" xr:uid="{00000000-0005-0000-0000-00003B010000}"/>
    <cellStyle name="Comma 2 130" xfId="309" xr:uid="{00000000-0005-0000-0000-00003C010000}"/>
    <cellStyle name="Comma 2 131" xfId="310" xr:uid="{00000000-0005-0000-0000-00003D010000}"/>
    <cellStyle name="Comma 2 132" xfId="311" xr:uid="{00000000-0005-0000-0000-00003E010000}"/>
    <cellStyle name="Comma 2 133" xfId="312" xr:uid="{00000000-0005-0000-0000-00003F010000}"/>
    <cellStyle name="Comma 2 134" xfId="313" xr:uid="{00000000-0005-0000-0000-000040010000}"/>
    <cellStyle name="Comma 2 135" xfId="314" xr:uid="{00000000-0005-0000-0000-000041010000}"/>
    <cellStyle name="Comma 2 136" xfId="315" xr:uid="{00000000-0005-0000-0000-000042010000}"/>
    <cellStyle name="Comma 2 137" xfId="316" xr:uid="{00000000-0005-0000-0000-000043010000}"/>
    <cellStyle name="Comma 2 138" xfId="317" xr:uid="{00000000-0005-0000-0000-000044010000}"/>
    <cellStyle name="Comma 2 139" xfId="318" xr:uid="{00000000-0005-0000-0000-000045010000}"/>
    <cellStyle name="Comma 2 14" xfId="319" xr:uid="{00000000-0005-0000-0000-000046010000}"/>
    <cellStyle name="Comma 2 14 2" xfId="320" xr:uid="{00000000-0005-0000-0000-000047010000}"/>
    <cellStyle name="Comma 2 14 2 2" xfId="321" xr:uid="{00000000-0005-0000-0000-000048010000}"/>
    <cellStyle name="Comma 2 14 3" xfId="322" xr:uid="{00000000-0005-0000-0000-000049010000}"/>
    <cellStyle name="Comma 2 140" xfId="323" xr:uid="{00000000-0005-0000-0000-00004A010000}"/>
    <cellStyle name="Comma 2 141" xfId="324" xr:uid="{00000000-0005-0000-0000-00004B010000}"/>
    <cellStyle name="Comma 2 142" xfId="325" xr:uid="{00000000-0005-0000-0000-00004C010000}"/>
    <cellStyle name="Comma 2 143" xfId="326" xr:uid="{00000000-0005-0000-0000-00004D010000}"/>
    <cellStyle name="Comma 2 144" xfId="327" xr:uid="{00000000-0005-0000-0000-00004E010000}"/>
    <cellStyle name="Comma 2 145" xfId="328" xr:uid="{00000000-0005-0000-0000-00004F010000}"/>
    <cellStyle name="Comma 2 146" xfId="329" xr:uid="{00000000-0005-0000-0000-000050010000}"/>
    <cellStyle name="Comma 2 147" xfId="330" xr:uid="{00000000-0005-0000-0000-000051010000}"/>
    <cellStyle name="Comma 2 148" xfId="331" xr:uid="{00000000-0005-0000-0000-000052010000}"/>
    <cellStyle name="Comma 2 149" xfId="332" xr:uid="{00000000-0005-0000-0000-000053010000}"/>
    <cellStyle name="Comma 2 15" xfId="333" xr:uid="{00000000-0005-0000-0000-000054010000}"/>
    <cellStyle name="Comma 2 15 2" xfId="334" xr:uid="{00000000-0005-0000-0000-000055010000}"/>
    <cellStyle name="Comma 2 15 2 2" xfId="335" xr:uid="{00000000-0005-0000-0000-000056010000}"/>
    <cellStyle name="Comma 2 15 3" xfId="336" xr:uid="{00000000-0005-0000-0000-000057010000}"/>
    <cellStyle name="Comma 2 150" xfId="337" xr:uid="{00000000-0005-0000-0000-000058010000}"/>
    <cellStyle name="Comma 2 151" xfId="338" xr:uid="{00000000-0005-0000-0000-000059010000}"/>
    <cellStyle name="Comma 2 152" xfId="339" xr:uid="{00000000-0005-0000-0000-00005A010000}"/>
    <cellStyle name="Comma 2 153" xfId="340" xr:uid="{00000000-0005-0000-0000-00005B010000}"/>
    <cellStyle name="Comma 2 16" xfId="341" xr:uid="{00000000-0005-0000-0000-00005C010000}"/>
    <cellStyle name="Comma 2 16 2" xfId="342" xr:uid="{00000000-0005-0000-0000-00005D010000}"/>
    <cellStyle name="Comma 2 16 2 2" xfId="343" xr:uid="{00000000-0005-0000-0000-00005E010000}"/>
    <cellStyle name="Comma 2 16 3" xfId="344" xr:uid="{00000000-0005-0000-0000-00005F010000}"/>
    <cellStyle name="Comma 2 17" xfId="345" xr:uid="{00000000-0005-0000-0000-000060010000}"/>
    <cellStyle name="Comma 2 17 2" xfId="346" xr:uid="{00000000-0005-0000-0000-000061010000}"/>
    <cellStyle name="Comma 2 18" xfId="347" xr:uid="{00000000-0005-0000-0000-000062010000}"/>
    <cellStyle name="Comma 2 18 2" xfId="348" xr:uid="{00000000-0005-0000-0000-000063010000}"/>
    <cellStyle name="Comma 2 19" xfId="349" xr:uid="{00000000-0005-0000-0000-000064010000}"/>
    <cellStyle name="Comma 2 19 2" xfId="350" xr:uid="{00000000-0005-0000-0000-000065010000}"/>
    <cellStyle name="Comma 2 2" xfId="351" xr:uid="{00000000-0005-0000-0000-000066010000}"/>
    <cellStyle name="Comma 2 2 10" xfId="352" xr:uid="{00000000-0005-0000-0000-000067010000}"/>
    <cellStyle name="Comma 2 2 10 2" xfId="353" xr:uid="{00000000-0005-0000-0000-000068010000}"/>
    <cellStyle name="Comma 2 2 11" xfId="354" xr:uid="{00000000-0005-0000-0000-000069010000}"/>
    <cellStyle name="Comma 2 2 11 2" xfId="355" xr:uid="{00000000-0005-0000-0000-00006A010000}"/>
    <cellStyle name="Comma 2 2 12" xfId="356" xr:uid="{00000000-0005-0000-0000-00006B010000}"/>
    <cellStyle name="Comma 2 2 12 2" xfId="357" xr:uid="{00000000-0005-0000-0000-00006C010000}"/>
    <cellStyle name="Comma 2 2 12 2 2" xfId="358" xr:uid="{00000000-0005-0000-0000-00006D010000}"/>
    <cellStyle name="Comma 2 2 12 3" xfId="359" xr:uid="{00000000-0005-0000-0000-00006E010000}"/>
    <cellStyle name="Comma 2 2 13" xfId="360" xr:uid="{00000000-0005-0000-0000-00006F010000}"/>
    <cellStyle name="Comma 2 2 13 2" xfId="361" xr:uid="{00000000-0005-0000-0000-000070010000}"/>
    <cellStyle name="Comma 2 2 14" xfId="362" xr:uid="{00000000-0005-0000-0000-000071010000}"/>
    <cellStyle name="Comma 2 2 14 2" xfId="363" xr:uid="{00000000-0005-0000-0000-000072010000}"/>
    <cellStyle name="Comma 2 2 14 2 2" xfId="364" xr:uid="{00000000-0005-0000-0000-000073010000}"/>
    <cellStyle name="Comma 2 2 14 3" xfId="365" xr:uid="{00000000-0005-0000-0000-000074010000}"/>
    <cellStyle name="Comma 2 2 15" xfId="366" xr:uid="{00000000-0005-0000-0000-000075010000}"/>
    <cellStyle name="Comma 2 2 15 2" xfId="367" xr:uid="{00000000-0005-0000-0000-000076010000}"/>
    <cellStyle name="Comma 2 2 15 2 2" xfId="368" xr:uid="{00000000-0005-0000-0000-000077010000}"/>
    <cellStyle name="Comma 2 2 15 3" xfId="369" xr:uid="{00000000-0005-0000-0000-000078010000}"/>
    <cellStyle name="Comma 2 2 16" xfId="370" xr:uid="{00000000-0005-0000-0000-000079010000}"/>
    <cellStyle name="Comma 2 2 16 2" xfId="371" xr:uid="{00000000-0005-0000-0000-00007A010000}"/>
    <cellStyle name="Comma 2 2 16 2 2" xfId="372" xr:uid="{00000000-0005-0000-0000-00007B010000}"/>
    <cellStyle name="Comma 2 2 16 3" xfId="373" xr:uid="{00000000-0005-0000-0000-00007C010000}"/>
    <cellStyle name="Comma 2 2 17" xfId="374" xr:uid="{00000000-0005-0000-0000-00007D010000}"/>
    <cellStyle name="Comma 2 2 17 2" xfId="375" xr:uid="{00000000-0005-0000-0000-00007E010000}"/>
    <cellStyle name="Comma 2 2 17 2 2" xfId="376" xr:uid="{00000000-0005-0000-0000-00007F010000}"/>
    <cellStyle name="Comma 2 2 17 3" xfId="377" xr:uid="{00000000-0005-0000-0000-000080010000}"/>
    <cellStyle name="Comma 2 2 18" xfId="378" xr:uid="{00000000-0005-0000-0000-000081010000}"/>
    <cellStyle name="Comma 2 2 18 2" xfId="379" xr:uid="{00000000-0005-0000-0000-000082010000}"/>
    <cellStyle name="Comma 2 2 19" xfId="380" xr:uid="{00000000-0005-0000-0000-000083010000}"/>
    <cellStyle name="Comma 2 2 2" xfId="381" xr:uid="{00000000-0005-0000-0000-000084010000}"/>
    <cellStyle name="Comma 2 2 2 10" xfId="382" xr:uid="{00000000-0005-0000-0000-000085010000}"/>
    <cellStyle name="Comma 2 2 2 11" xfId="383" xr:uid="{00000000-0005-0000-0000-000086010000}"/>
    <cellStyle name="Comma 2 2 2 12" xfId="384" xr:uid="{00000000-0005-0000-0000-000087010000}"/>
    <cellStyle name="Comma 2 2 2 13" xfId="385" xr:uid="{00000000-0005-0000-0000-000088010000}"/>
    <cellStyle name="Comma 2 2 2 14" xfId="386" xr:uid="{00000000-0005-0000-0000-000089010000}"/>
    <cellStyle name="Comma 2 2 2 15" xfId="387" xr:uid="{00000000-0005-0000-0000-00008A010000}"/>
    <cellStyle name="Comma 2 2 2 16" xfId="388" xr:uid="{00000000-0005-0000-0000-00008B010000}"/>
    <cellStyle name="Comma 2 2 2 17" xfId="389" xr:uid="{00000000-0005-0000-0000-00008C010000}"/>
    <cellStyle name="Comma 2 2 2 18" xfId="390" xr:uid="{00000000-0005-0000-0000-00008D010000}"/>
    <cellStyle name="Comma 2 2 2 18 2" xfId="391" xr:uid="{00000000-0005-0000-0000-00008E010000}"/>
    <cellStyle name="Comma 2 2 2 19" xfId="392" xr:uid="{00000000-0005-0000-0000-00008F010000}"/>
    <cellStyle name="Comma 2 2 2 2" xfId="393" xr:uid="{00000000-0005-0000-0000-000090010000}"/>
    <cellStyle name="Comma 2 2 2 2 10" xfId="394" xr:uid="{00000000-0005-0000-0000-000091010000}"/>
    <cellStyle name="Comma 2 2 2 2 10 2" xfId="395" xr:uid="{00000000-0005-0000-0000-000092010000}"/>
    <cellStyle name="Comma 2 2 2 2 10 2 2" xfId="396" xr:uid="{00000000-0005-0000-0000-000093010000}"/>
    <cellStyle name="Comma 2 2 2 2 10 3" xfId="397" xr:uid="{00000000-0005-0000-0000-000094010000}"/>
    <cellStyle name="Comma 2 2 2 2 11" xfId="398" xr:uid="{00000000-0005-0000-0000-000095010000}"/>
    <cellStyle name="Comma 2 2 2 2 11 2" xfId="399" xr:uid="{00000000-0005-0000-0000-000096010000}"/>
    <cellStyle name="Comma 2 2 2 2 11 2 2" xfId="400" xr:uid="{00000000-0005-0000-0000-000097010000}"/>
    <cellStyle name="Comma 2 2 2 2 11 3" xfId="401" xr:uid="{00000000-0005-0000-0000-000098010000}"/>
    <cellStyle name="Comma 2 2 2 2 12" xfId="402" xr:uid="{00000000-0005-0000-0000-000099010000}"/>
    <cellStyle name="Comma 2 2 2 2 12 2" xfId="403" xr:uid="{00000000-0005-0000-0000-00009A010000}"/>
    <cellStyle name="Comma 2 2 2 2 12 2 2" xfId="404" xr:uid="{00000000-0005-0000-0000-00009B010000}"/>
    <cellStyle name="Comma 2 2 2 2 12 3" xfId="405" xr:uid="{00000000-0005-0000-0000-00009C010000}"/>
    <cellStyle name="Comma 2 2 2 2 13" xfId="406" xr:uid="{00000000-0005-0000-0000-00009D010000}"/>
    <cellStyle name="Comma 2 2 2 2 13 2" xfId="407" xr:uid="{00000000-0005-0000-0000-00009E010000}"/>
    <cellStyle name="Comma 2 2 2 2 13 2 2" xfId="408" xr:uid="{00000000-0005-0000-0000-00009F010000}"/>
    <cellStyle name="Comma 2 2 2 2 13 3" xfId="409" xr:uid="{00000000-0005-0000-0000-0000A0010000}"/>
    <cellStyle name="Comma 2 2 2 2 14" xfId="410" xr:uid="{00000000-0005-0000-0000-0000A1010000}"/>
    <cellStyle name="Comma 2 2 2 2 14 2" xfId="411" xr:uid="{00000000-0005-0000-0000-0000A2010000}"/>
    <cellStyle name="Comma 2 2 2 2 14 2 2" xfId="412" xr:uid="{00000000-0005-0000-0000-0000A3010000}"/>
    <cellStyle name="Comma 2 2 2 2 14 3" xfId="413" xr:uid="{00000000-0005-0000-0000-0000A4010000}"/>
    <cellStyle name="Comma 2 2 2 2 15" xfId="414" xr:uid="{00000000-0005-0000-0000-0000A5010000}"/>
    <cellStyle name="Comma 2 2 2 2 15 2" xfId="415" xr:uid="{00000000-0005-0000-0000-0000A6010000}"/>
    <cellStyle name="Comma 2 2 2 2 15 2 2" xfId="416" xr:uid="{00000000-0005-0000-0000-0000A7010000}"/>
    <cellStyle name="Comma 2 2 2 2 15 3" xfId="417" xr:uid="{00000000-0005-0000-0000-0000A8010000}"/>
    <cellStyle name="Comma 2 2 2 2 16" xfId="418" xr:uid="{00000000-0005-0000-0000-0000A9010000}"/>
    <cellStyle name="Comma 2 2 2 2 16 2" xfId="419" xr:uid="{00000000-0005-0000-0000-0000AA010000}"/>
    <cellStyle name="Comma 2 2 2 2 16 2 2" xfId="420" xr:uid="{00000000-0005-0000-0000-0000AB010000}"/>
    <cellStyle name="Comma 2 2 2 2 16 3" xfId="421" xr:uid="{00000000-0005-0000-0000-0000AC010000}"/>
    <cellStyle name="Comma 2 2 2 2 17" xfId="422" xr:uid="{00000000-0005-0000-0000-0000AD010000}"/>
    <cellStyle name="Comma 2 2 2 2 17 2" xfId="423" xr:uid="{00000000-0005-0000-0000-0000AE010000}"/>
    <cellStyle name="Comma 2 2 2 2 17 2 2" xfId="424" xr:uid="{00000000-0005-0000-0000-0000AF010000}"/>
    <cellStyle name="Comma 2 2 2 2 17 3" xfId="425" xr:uid="{00000000-0005-0000-0000-0000B0010000}"/>
    <cellStyle name="Comma 2 2 2 2 2" xfId="426" xr:uid="{00000000-0005-0000-0000-0000B1010000}"/>
    <cellStyle name="Comma 2 2 2 2 2 2" xfId="427" xr:uid="{00000000-0005-0000-0000-0000B2010000}"/>
    <cellStyle name="Comma 2 2 2 2 2 2 2" xfId="428" xr:uid="{00000000-0005-0000-0000-0000B3010000}"/>
    <cellStyle name="Comma 2 2 2 2 2 2 2 2" xfId="429" xr:uid="{00000000-0005-0000-0000-0000B4010000}"/>
    <cellStyle name="Comma 2 2 2 2 2 2 2 2 2" xfId="430" xr:uid="{00000000-0005-0000-0000-0000B5010000}"/>
    <cellStyle name="Comma 2 2 2 2 2 2 2 3" xfId="431" xr:uid="{00000000-0005-0000-0000-0000B6010000}"/>
    <cellStyle name="Comma 2 2 2 2 2 2 3" xfId="432" xr:uid="{00000000-0005-0000-0000-0000B7010000}"/>
    <cellStyle name="Comma 2 2 2 2 2 2 3 2" xfId="433" xr:uid="{00000000-0005-0000-0000-0000B8010000}"/>
    <cellStyle name="Comma 2 2 2 2 2 2 3 2 2" xfId="434" xr:uid="{00000000-0005-0000-0000-0000B9010000}"/>
    <cellStyle name="Comma 2 2 2 2 2 2 3 3" xfId="435" xr:uid="{00000000-0005-0000-0000-0000BA010000}"/>
    <cellStyle name="Comma 2 2 2 2 2 2 4" xfId="436" xr:uid="{00000000-0005-0000-0000-0000BB010000}"/>
    <cellStyle name="Comma 2 2 2 2 2 2 4 2" xfId="437" xr:uid="{00000000-0005-0000-0000-0000BC010000}"/>
    <cellStyle name="Comma 2 2 2 2 2 2 4 2 2" xfId="438" xr:uid="{00000000-0005-0000-0000-0000BD010000}"/>
    <cellStyle name="Comma 2 2 2 2 2 2 4 3" xfId="439" xr:uid="{00000000-0005-0000-0000-0000BE010000}"/>
    <cellStyle name="Comma 2 2 2 2 2 2 5" xfId="440" xr:uid="{00000000-0005-0000-0000-0000BF010000}"/>
    <cellStyle name="Comma 2 2 2 2 2 2 5 2" xfId="441" xr:uid="{00000000-0005-0000-0000-0000C0010000}"/>
    <cellStyle name="Comma 2 2 2 2 2 2 5 2 2" xfId="442" xr:uid="{00000000-0005-0000-0000-0000C1010000}"/>
    <cellStyle name="Comma 2 2 2 2 2 2 5 3" xfId="443" xr:uid="{00000000-0005-0000-0000-0000C2010000}"/>
    <cellStyle name="Comma 2 2 2 2 2 3" xfId="444" xr:uid="{00000000-0005-0000-0000-0000C3010000}"/>
    <cellStyle name="Comma 2 2 2 2 2 4" xfId="445" xr:uid="{00000000-0005-0000-0000-0000C4010000}"/>
    <cellStyle name="Comma 2 2 2 2 2 5" xfId="446" xr:uid="{00000000-0005-0000-0000-0000C5010000}"/>
    <cellStyle name="Comma 2 2 2 2 2 6" xfId="447" xr:uid="{00000000-0005-0000-0000-0000C6010000}"/>
    <cellStyle name="Comma 2 2 2 2 2 6 2" xfId="448" xr:uid="{00000000-0005-0000-0000-0000C7010000}"/>
    <cellStyle name="Comma 2 2 2 2 2 7" xfId="449" xr:uid="{00000000-0005-0000-0000-0000C8010000}"/>
    <cellStyle name="Comma 2 2 2 2 3" xfId="450" xr:uid="{00000000-0005-0000-0000-0000C9010000}"/>
    <cellStyle name="Comma 2 2 2 2 3 2" xfId="451" xr:uid="{00000000-0005-0000-0000-0000CA010000}"/>
    <cellStyle name="Comma 2 2 2 2 3 2 2" xfId="452" xr:uid="{00000000-0005-0000-0000-0000CB010000}"/>
    <cellStyle name="Comma 2 2 2 2 3 3" xfId="453" xr:uid="{00000000-0005-0000-0000-0000CC010000}"/>
    <cellStyle name="Comma 2 2 2 2 4" xfId="454" xr:uid="{00000000-0005-0000-0000-0000CD010000}"/>
    <cellStyle name="Comma 2 2 2 2 4 2" xfId="455" xr:uid="{00000000-0005-0000-0000-0000CE010000}"/>
    <cellStyle name="Comma 2 2 2 2 4 2 2" xfId="456" xr:uid="{00000000-0005-0000-0000-0000CF010000}"/>
    <cellStyle name="Comma 2 2 2 2 4 3" xfId="457" xr:uid="{00000000-0005-0000-0000-0000D0010000}"/>
    <cellStyle name="Comma 2 2 2 2 5" xfId="458" xr:uid="{00000000-0005-0000-0000-0000D1010000}"/>
    <cellStyle name="Comma 2 2 2 2 5 2" xfId="459" xr:uid="{00000000-0005-0000-0000-0000D2010000}"/>
    <cellStyle name="Comma 2 2 2 2 5 2 2" xfId="460" xr:uid="{00000000-0005-0000-0000-0000D3010000}"/>
    <cellStyle name="Comma 2 2 2 2 5 3" xfId="461" xr:uid="{00000000-0005-0000-0000-0000D4010000}"/>
    <cellStyle name="Comma 2 2 2 2 6" xfId="462" xr:uid="{00000000-0005-0000-0000-0000D5010000}"/>
    <cellStyle name="Comma 2 2 2 2 6 2" xfId="463" xr:uid="{00000000-0005-0000-0000-0000D6010000}"/>
    <cellStyle name="Comma 2 2 2 2 6 2 2" xfId="464" xr:uid="{00000000-0005-0000-0000-0000D7010000}"/>
    <cellStyle name="Comma 2 2 2 2 6 3" xfId="465" xr:uid="{00000000-0005-0000-0000-0000D8010000}"/>
    <cellStyle name="Comma 2 2 2 2 7" xfId="466" xr:uid="{00000000-0005-0000-0000-0000D9010000}"/>
    <cellStyle name="Comma 2 2 2 2 7 2" xfId="467" xr:uid="{00000000-0005-0000-0000-0000DA010000}"/>
    <cellStyle name="Comma 2 2 2 2 7 2 2" xfId="468" xr:uid="{00000000-0005-0000-0000-0000DB010000}"/>
    <cellStyle name="Comma 2 2 2 2 7 3" xfId="469" xr:uid="{00000000-0005-0000-0000-0000DC010000}"/>
    <cellStyle name="Comma 2 2 2 2 8" xfId="470" xr:uid="{00000000-0005-0000-0000-0000DD010000}"/>
    <cellStyle name="Comma 2 2 2 2 8 2" xfId="471" xr:uid="{00000000-0005-0000-0000-0000DE010000}"/>
    <cellStyle name="Comma 2 2 2 2 8 2 2" xfId="472" xr:uid="{00000000-0005-0000-0000-0000DF010000}"/>
    <cellStyle name="Comma 2 2 2 2 8 3" xfId="473" xr:uid="{00000000-0005-0000-0000-0000E0010000}"/>
    <cellStyle name="Comma 2 2 2 2 9" xfId="474" xr:uid="{00000000-0005-0000-0000-0000E1010000}"/>
    <cellStyle name="Comma 2 2 2 2 9 2" xfId="475" xr:uid="{00000000-0005-0000-0000-0000E2010000}"/>
    <cellStyle name="Comma 2 2 2 2 9 2 2" xfId="476" xr:uid="{00000000-0005-0000-0000-0000E3010000}"/>
    <cellStyle name="Comma 2 2 2 2 9 3" xfId="477" xr:uid="{00000000-0005-0000-0000-0000E4010000}"/>
    <cellStyle name="Comma 2 2 2 3" xfId="478" xr:uid="{00000000-0005-0000-0000-0000E5010000}"/>
    <cellStyle name="Comma 2 2 2 4" xfId="479" xr:uid="{00000000-0005-0000-0000-0000E6010000}"/>
    <cellStyle name="Comma 2 2 2 5" xfId="480" xr:uid="{00000000-0005-0000-0000-0000E7010000}"/>
    <cellStyle name="Comma 2 2 2 6" xfId="481" xr:uid="{00000000-0005-0000-0000-0000E8010000}"/>
    <cellStyle name="Comma 2 2 2 7" xfId="482" xr:uid="{00000000-0005-0000-0000-0000E9010000}"/>
    <cellStyle name="Comma 2 2 2 8" xfId="483" xr:uid="{00000000-0005-0000-0000-0000EA010000}"/>
    <cellStyle name="Comma 2 2 2 9" xfId="484" xr:uid="{00000000-0005-0000-0000-0000EB010000}"/>
    <cellStyle name="Comma 2 2 20" xfId="485" xr:uid="{00000000-0005-0000-0000-0000EC010000}"/>
    <cellStyle name="Comma 2 2 20 2" xfId="486" xr:uid="{00000000-0005-0000-0000-0000ED010000}"/>
    <cellStyle name="Comma 2 2 21" xfId="7480" xr:uid="{00000000-0005-0000-0000-0000EE010000}"/>
    <cellStyle name="Comma 2 2 3" xfId="487" xr:uid="{00000000-0005-0000-0000-0000EF010000}"/>
    <cellStyle name="Comma 2 2 3 2" xfId="488" xr:uid="{00000000-0005-0000-0000-0000F0010000}"/>
    <cellStyle name="Comma 2 2 3 2 2" xfId="489" xr:uid="{00000000-0005-0000-0000-0000F1010000}"/>
    <cellStyle name="Comma 2 2 3 3" xfId="490" xr:uid="{00000000-0005-0000-0000-0000F2010000}"/>
    <cellStyle name="Comma 2 2 4" xfId="491" xr:uid="{00000000-0005-0000-0000-0000F3010000}"/>
    <cellStyle name="Comma 2 2 4 2" xfId="492" xr:uid="{00000000-0005-0000-0000-0000F4010000}"/>
    <cellStyle name="Comma 2 2 4 2 2" xfId="493" xr:uid="{00000000-0005-0000-0000-0000F5010000}"/>
    <cellStyle name="Comma 2 2 4 3" xfId="494" xr:uid="{00000000-0005-0000-0000-0000F6010000}"/>
    <cellStyle name="Comma 2 2 5" xfId="495" xr:uid="{00000000-0005-0000-0000-0000F7010000}"/>
    <cellStyle name="Comma 2 2 5 2" xfId="496" xr:uid="{00000000-0005-0000-0000-0000F8010000}"/>
    <cellStyle name="Comma 2 2 5 2 2" xfId="497" xr:uid="{00000000-0005-0000-0000-0000F9010000}"/>
    <cellStyle name="Comma 2 2 5 3" xfId="498" xr:uid="{00000000-0005-0000-0000-0000FA010000}"/>
    <cellStyle name="Comma 2 2 6" xfId="499" xr:uid="{00000000-0005-0000-0000-0000FB010000}"/>
    <cellStyle name="Comma 2 2 6 2" xfId="500" xr:uid="{00000000-0005-0000-0000-0000FC010000}"/>
    <cellStyle name="Comma 2 2 6 2 2" xfId="501" xr:uid="{00000000-0005-0000-0000-0000FD010000}"/>
    <cellStyle name="Comma 2 2 6 3" xfId="502" xr:uid="{00000000-0005-0000-0000-0000FE010000}"/>
    <cellStyle name="Comma 2 2 7" xfId="503" xr:uid="{00000000-0005-0000-0000-0000FF010000}"/>
    <cellStyle name="Comma 2 2 7 2" xfId="504" xr:uid="{00000000-0005-0000-0000-000000020000}"/>
    <cellStyle name="Comma 2 2 7 2 2" xfId="505" xr:uid="{00000000-0005-0000-0000-000001020000}"/>
    <cellStyle name="Comma 2 2 7 3" xfId="506" xr:uid="{00000000-0005-0000-0000-000002020000}"/>
    <cellStyle name="Comma 2 2 8" xfId="507" xr:uid="{00000000-0005-0000-0000-000003020000}"/>
    <cellStyle name="Comma 2 2 8 2" xfId="508" xr:uid="{00000000-0005-0000-0000-000004020000}"/>
    <cellStyle name="Comma 2 2 8 2 2" xfId="509" xr:uid="{00000000-0005-0000-0000-000005020000}"/>
    <cellStyle name="Comma 2 2 8 3" xfId="510" xr:uid="{00000000-0005-0000-0000-000006020000}"/>
    <cellStyle name="Comma 2 2 9" xfId="511" xr:uid="{00000000-0005-0000-0000-000007020000}"/>
    <cellStyle name="Comma 2 2 9 2" xfId="512" xr:uid="{00000000-0005-0000-0000-000008020000}"/>
    <cellStyle name="Comma 2 20" xfId="513" xr:uid="{00000000-0005-0000-0000-000009020000}"/>
    <cellStyle name="Comma 2 20 2" xfId="514" xr:uid="{00000000-0005-0000-0000-00000A020000}"/>
    <cellStyle name="Comma 2 21" xfId="515" xr:uid="{00000000-0005-0000-0000-00000B020000}"/>
    <cellStyle name="Comma 2 21 2" xfId="516" xr:uid="{00000000-0005-0000-0000-00000C020000}"/>
    <cellStyle name="Comma 2 22" xfId="517" xr:uid="{00000000-0005-0000-0000-00000D020000}"/>
    <cellStyle name="Comma 2 22 2" xfId="518" xr:uid="{00000000-0005-0000-0000-00000E020000}"/>
    <cellStyle name="Comma 2 23" xfId="519" xr:uid="{00000000-0005-0000-0000-00000F020000}"/>
    <cellStyle name="Comma 2 23 2" xfId="520" xr:uid="{00000000-0005-0000-0000-000010020000}"/>
    <cellStyle name="Comma 2 24" xfId="521" xr:uid="{00000000-0005-0000-0000-000011020000}"/>
    <cellStyle name="Comma 2 24 2" xfId="522" xr:uid="{00000000-0005-0000-0000-000012020000}"/>
    <cellStyle name="Comma 2 25" xfId="523" xr:uid="{00000000-0005-0000-0000-000013020000}"/>
    <cellStyle name="Comma 2 25 2" xfId="524" xr:uid="{00000000-0005-0000-0000-000014020000}"/>
    <cellStyle name="Comma 2 26" xfId="525" xr:uid="{00000000-0005-0000-0000-000015020000}"/>
    <cellStyle name="Comma 2 26 2" xfId="526" xr:uid="{00000000-0005-0000-0000-000016020000}"/>
    <cellStyle name="Comma 2 27" xfId="527" xr:uid="{00000000-0005-0000-0000-000017020000}"/>
    <cellStyle name="Comma 2 27 2" xfId="528" xr:uid="{00000000-0005-0000-0000-000018020000}"/>
    <cellStyle name="Comma 2 28" xfId="529" xr:uid="{00000000-0005-0000-0000-000019020000}"/>
    <cellStyle name="Comma 2 28 2" xfId="530" xr:uid="{00000000-0005-0000-0000-00001A020000}"/>
    <cellStyle name="Comma 2 29" xfId="531" xr:uid="{00000000-0005-0000-0000-00001B020000}"/>
    <cellStyle name="Comma 2 29 2" xfId="532" xr:uid="{00000000-0005-0000-0000-00001C020000}"/>
    <cellStyle name="Comma 2 3" xfId="533" xr:uid="{00000000-0005-0000-0000-00001D020000}"/>
    <cellStyle name="Comma 2 3 2" xfId="534" xr:uid="{00000000-0005-0000-0000-00001E020000}"/>
    <cellStyle name="Comma 2 3 2 2" xfId="535" xr:uid="{00000000-0005-0000-0000-00001F020000}"/>
    <cellStyle name="Comma 2 3 3" xfId="536" xr:uid="{00000000-0005-0000-0000-000020020000}"/>
    <cellStyle name="Comma 2 30" xfId="537" xr:uid="{00000000-0005-0000-0000-000021020000}"/>
    <cellStyle name="Comma 2 30 2" xfId="538" xr:uid="{00000000-0005-0000-0000-000022020000}"/>
    <cellStyle name="Comma 2 31" xfId="539" xr:uid="{00000000-0005-0000-0000-000023020000}"/>
    <cellStyle name="Comma 2 31 2" xfId="540" xr:uid="{00000000-0005-0000-0000-000024020000}"/>
    <cellStyle name="Comma 2 32" xfId="541" xr:uid="{00000000-0005-0000-0000-000025020000}"/>
    <cellStyle name="Comma 2 32 2" xfId="542" xr:uid="{00000000-0005-0000-0000-000026020000}"/>
    <cellStyle name="Comma 2 33" xfId="543" xr:uid="{00000000-0005-0000-0000-000027020000}"/>
    <cellStyle name="Comma 2 33 2" xfId="544" xr:uid="{00000000-0005-0000-0000-000028020000}"/>
    <cellStyle name="Comma 2 34" xfId="545" xr:uid="{00000000-0005-0000-0000-000029020000}"/>
    <cellStyle name="Comma 2 34 2" xfId="546" xr:uid="{00000000-0005-0000-0000-00002A020000}"/>
    <cellStyle name="Comma 2 35" xfId="547" xr:uid="{00000000-0005-0000-0000-00002B020000}"/>
    <cellStyle name="Comma 2 35 2" xfId="548" xr:uid="{00000000-0005-0000-0000-00002C020000}"/>
    <cellStyle name="Comma 2 36" xfId="549" xr:uid="{00000000-0005-0000-0000-00002D020000}"/>
    <cellStyle name="Comma 2 36 2" xfId="550" xr:uid="{00000000-0005-0000-0000-00002E020000}"/>
    <cellStyle name="Comma 2 37" xfId="551" xr:uid="{00000000-0005-0000-0000-00002F020000}"/>
    <cellStyle name="Comma 2 37 2" xfId="552" xr:uid="{00000000-0005-0000-0000-000030020000}"/>
    <cellStyle name="Comma 2 38" xfId="553" xr:uid="{00000000-0005-0000-0000-000031020000}"/>
    <cellStyle name="Comma 2 38 2" xfId="554" xr:uid="{00000000-0005-0000-0000-000032020000}"/>
    <cellStyle name="Comma 2 39" xfId="555" xr:uid="{00000000-0005-0000-0000-000033020000}"/>
    <cellStyle name="Comma 2 39 2" xfId="556" xr:uid="{00000000-0005-0000-0000-000034020000}"/>
    <cellStyle name="Comma 2 4" xfId="557" xr:uid="{00000000-0005-0000-0000-000035020000}"/>
    <cellStyle name="Comma 2 4 2" xfId="558" xr:uid="{00000000-0005-0000-0000-000036020000}"/>
    <cellStyle name="Comma 2 4 2 2" xfId="559" xr:uid="{00000000-0005-0000-0000-000037020000}"/>
    <cellStyle name="Comma 2 4 3" xfId="560" xr:uid="{00000000-0005-0000-0000-000038020000}"/>
    <cellStyle name="Comma 2 40" xfId="561" xr:uid="{00000000-0005-0000-0000-000039020000}"/>
    <cellStyle name="Comma 2 40 2" xfId="562" xr:uid="{00000000-0005-0000-0000-00003A020000}"/>
    <cellStyle name="Comma 2 41" xfId="563" xr:uid="{00000000-0005-0000-0000-00003B020000}"/>
    <cellStyle name="Comma 2 41 2" xfId="564" xr:uid="{00000000-0005-0000-0000-00003C020000}"/>
    <cellStyle name="Comma 2 42" xfId="565" xr:uid="{00000000-0005-0000-0000-00003D020000}"/>
    <cellStyle name="Comma 2 42 2" xfId="566" xr:uid="{00000000-0005-0000-0000-00003E020000}"/>
    <cellStyle name="Comma 2 43" xfId="567" xr:uid="{00000000-0005-0000-0000-00003F020000}"/>
    <cellStyle name="Comma 2 43 2" xfId="568" xr:uid="{00000000-0005-0000-0000-000040020000}"/>
    <cellStyle name="Comma 2 44" xfId="569" xr:uid="{00000000-0005-0000-0000-000041020000}"/>
    <cellStyle name="Comma 2 44 2" xfId="570" xr:uid="{00000000-0005-0000-0000-000042020000}"/>
    <cellStyle name="Comma 2 45" xfId="571" xr:uid="{00000000-0005-0000-0000-000043020000}"/>
    <cellStyle name="Comma 2 45 2" xfId="572" xr:uid="{00000000-0005-0000-0000-000044020000}"/>
    <cellStyle name="Comma 2 46" xfId="573" xr:uid="{00000000-0005-0000-0000-000045020000}"/>
    <cellStyle name="Comma 2 46 2" xfId="574" xr:uid="{00000000-0005-0000-0000-000046020000}"/>
    <cellStyle name="Comma 2 47" xfId="575" xr:uid="{00000000-0005-0000-0000-000047020000}"/>
    <cellStyle name="Comma 2 47 2" xfId="576" xr:uid="{00000000-0005-0000-0000-000048020000}"/>
    <cellStyle name="Comma 2 48" xfId="577" xr:uid="{00000000-0005-0000-0000-000049020000}"/>
    <cellStyle name="Comma 2 48 2" xfId="578" xr:uid="{00000000-0005-0000-0000-00004A020000}"/>
    <cellStyle name="Comma 2 49" xfId="579" xr:uid="{00000000-0005-0000-0000-00004B020000}"/>
    <cellStyle name="Comma 2 49 2" xfId="580" xr:uid="{00000000-0005-0000-0000-00004C020000}"/>
    <cellStyle name="Comma 2 5" xfId="581" xr:uid="{00000000-0005-0000-0000-00004D020000}"/>
    <cellStyle name="Comma 2 5 2" xfId="582" xr:uid="{00000000-0005-0000-0000-00004E020000}"/>
    <cellStyle name="Comma 2 5 2 2" xfId="583" xr:uid="{00000000-0005-0000-0000-00004F020000}"/>
    <cellStyle name="Comma 2 5 3" xfId="584" xr:uid="{00000000-0005-0000-0000-000050020000}"/>
    <cellStyle name="Comma 2 50" xfId="585" xr:uid="{00000000-0005-0000-0000-000051020000}"/>
    <cellStyle name="Comma 2 50 2" xfId="586" xr:uid="{00000000-0005-0000-0000-000052020000}"/>
    <cellStyle name="Comma 2 51" xfId="587" xr:uid="{00000000-0005-0000-0000-000053020000}"/>
    <cellStyle name="Comma 2 51 2" xfId="588" xr:uid="{00000000-0005-0000-0000-000054020000}"/>
    <cellStyle name="Comma 2 52" xfId="589" xr:uid="{00000000-0005-0000-0000-000055020000}"/>
    <cellStyle name="Comma 2 52 2" xfId="590" xr:uid="{00000000-0005-0000-0000-000056020000}"/>
    <cellStyle name="Comma 2 53" xfId="591" xr:uid="{00000000-0005-0000-0000-000057020000}"/>
    <cellStyle name="Comma 2 53 2" xfId="592" xr:uid="{00000000-0005-0000-0000-000058020000}"/>
    <cellStyle name="Comma 2 54" xfId="593" xr:uid="{00000000-0005-0000-0000-000059020000}"/>
    <cellStyle name="Comma 2 54 2" xfId="594" xr:uid="{00000000-0005-0000-0000-00005A020000}"/>
    <cellStyle name="Comma 2 55" xfId="595" xr:uid="{00000000-0005-0000-0000-00005B020000}"/>
    <cellStyle name="Comma 2 55 2" xfId="596" xr:uid="{00000000-0005-0000-0000-00005C020000}"/>
    <cellStyle name="Comma 2 56" xfId="597" xr:uid="{00000000-0005-0000-0000-00005D020000}"/>
    <cellStyle name="Comma 2 56 2" xfId="598" xr:uid="{00000000-0005-0000-0000-00005E020000}"/>
    <cellStyle name="Comma 2 57" xfId="599" xr:uid="{00000000-0005-0000-0000-00005F020000}"/>
    <cellStyle name="Comma 2 57 2" xfId="600" xr:uid="{00000000-0005-0000-0000-000060020000}"/>
    <cellStyle name="Comma 2 58" xfId="601" xr:uid="{00000000-0005-0000-0000-000061020000}"/>
    <cellStyle name="Comma 2 58 2" xfId="602" xr:uid="{00000000-0005-0000-0000-000062020000}"/>
    <cellStyle name="Comma 2 59" xfId="603" xr:uid="{00000000-0005-0000-0000-000063020000}"/>
    <cellStyle name="Comma 2 59 2" xfId="604" xr:uid="{00000000-0005-0000-0000-000064020000}"/>
    <cellStyle name="Comma 2 6" xfId="605" xr:uid="{00000000-0005-0000-0000-000065020000}"/>
    <cellStyle name="Comma 2 6 2" xfId="606" xr:uid="{00000000-0005-0000-0000-000066020000}"/>
    <cellStyle name="Comma 2 6 2 2" xfId="607" xr:uid="{00000000-0005-0000-0000-000067020000}"/>
    <cellStyle name="Comma 2 6 3" xfId="608" xr:uid="{00000000-0005-0000-0000-000068020000}"/>
    <cellStyle name="Comma 2 60" xfId="609" xr:uid="{00000000-0005-0000-0000-000069020000}"/>
    <cellStyle name="Comma 2 60 2" xfId="610" xr:uid="{00000000-0005-0000-0000-00006A020000}"/>
    <cellStyle name="Comma 2 61" xfId="611" xr:uid="{00000000-0005-0000-0000-00006B020000}"/>
    <cellStyle name="Comma 2 61 2" xfId="612" xr:uid="{00000000-0005-0000-0000-00006C020000}"/>
    <cellStyle name="Comma 2 62" xfId="613" xr:uid="{00000000-0005-0000-0000-00006D020000}"/>
    <cellStyle name="Comma 2 63" xfId="614" xr:uid="{00000000-0005-0000-0000-00006E020000}"/>
    <cellStyle name="Comma 2 64" xfId="615" xr:uid="{00000000-0005-0000-0000-00006F020000}"/>
    <cellStyle name="Comma 2 65" xfId="616" xr:uid="{00000000-0005-0000-0000-000070020000}"/>
    <cellStyle name="Comma 2 66" xfId="617" xr:uid="{00000000-0005-0000-0000-000071020000}"/>
    <cellStyle name="Comma 2 67" xfId="618" xr:uid="{00000000-0005-0000-0000-000072020000}"/>
    <cellStyle name="Comma 2 68" xfId="619" xr:uid="{00000000-0005-0000-0000-000073020000}"/>
    <cellStyle name="Comma 2 68 2" xfId="620" xr:uid="{00000000-0005-0000-0000-000074020000}"/>
    <cellStyle name="Comma 2 69" xfId="621" xr:uid="{00000000-0005-0000-0000-000075020000}"/>
    <cellStyle name="Comma 2 7" xfId="622" xr:uid="{00000000-0005-0000-0000-000076020000}"/>
    <cellStyle name="Comma 2 7 2" xfId="623" xr:uid="{00000000-0005-0000-0000-000077020000}"/>
    <cellStyle name="Comma 2 7 2 2" xfId="624" xr:uid="{00000000-0005-0000-0000-000078020000}"/>
    <cellStyle name="Comma 2 7 3" xfId="625" xr:uid="{00000000-0005-0000-0000-000079020000}"/>
    <cellStyle name="Comma 2 70" xfId="626" xr:uid="{00000000-0005-0000-0000-00007A020000}"/>
    <cellStyle name="Comma 2 71" xfId="627" xr:uid="{00000000-0005-0000-0000-00007B020000}"/>
    <cellStyle name="Comma 2 72" xfId="628" xr:uid="{00000000-0005-0000-0000-00007C020000}"/>
    <cellStyle name="Comma 2 73" xfId="629" xr:uid="{00000000-0005-0000-0000-00007D020000}"/>
    <cellStyle name="Comma 2 74" xfId="630" xr:uid="{00000000-0005-0000-0000-00007E020000}"/>
    <cellStyle name="Comma 2 75" xfId="631" xr:uid="{00000000-0005-0000-0000-00007F020000}"/>
    <cellStyle name="Comma 2 76" xfId="632" xr:uid="{00000000-0005-0000-0000-000080020000}"/>
    <cellStyle name="Comma 2 77" xfId="633" xr:uid="{00000000-0005-0000-0000-000081020000}"/>
    <cellStyle name="Comma 2 78" xfId="634" xr:uid="{00000000-0005-0000-0000-000082020000}"/>
    <cellStyle name="Comma 2 79" xfId="635" xr:uid="{00000000-0005-0000-0000-000083020000}"/>
    <cellStyle name="Comma 2 8" xfId="636" xr:uid="{00000000-0005-0000-0000-000084020000}"/>
    <cellStyle name="Comma 2 8 2" xfId="637" xr:uid="{00000000-0005-0000-0000-000085020000}"/>
    <cellStyle name="Comma 2 8 2 2" xfId="638" xr:uid="{00000000-0005-0000-0000-000086020000}"/>
    <cellStyle name="Comma 2 8 3" xfId="639" xr:uid="{00000000-0005-0000-0000-000087020000}"/>
    <cellStyle name="Comma 2 80" xfId="640" xr:uid="{00000000-0005-0000-0000-000088020000}"/>
    <cellStyle name="Comma 2 81" xfId="641" xr:uid="{00000000-0005-0000-0000-000089020000}"/>
    <cellStyle name="Comma 2 82" xfId="642" xr:uid="{00000000-0005-0000-0000-00008A020000}"/>
    <cellStyle name="Comma 2 83" xfId="643" xr:uid="{00000000-0005-0000-0000-00008B020000}"/>
    <cellStyle name="Comma 2 84" xfId="644" xr:uid="{00000000-0005-0000-0000-00008C020000}"/>
    <cellStyle name="Comma 2 85" xfId="645" xr:uid="{00000000-0005-0000-0000-00008D020000}"/>
    <cellStyle name="Comma 2 86" xfId="646" xr:uid="{00000000-0005-0000-0000-00008E020000}"/>
    <cellStyle name="Comma 2 87" xfId="647" xr:uid="{00000000-0005-0000-0000-00008F020000}"/>
    <cellStyle name="Comma 2 88" xfId="648" xr:uid="{00000000-0005-0000-0000-000090020000}"/>
    <cellStyle name="Comma 2 89" xfId="649" xr:uid="{00000000-0005-0000-0000-000091020000}"/>
    <cellStyle name="Comma 2 9" xfId="650" xr:uid="{00000000-0005-0000-0000-000092020000}"/>
    <cellStyle name="Comma 2 9 2" xfId="651" xr:uid="{00000000-0005-0000-0000-000093020000}"/>
    <cellStyle name="Comma 2 9 2 2" xfId="652" xr:uid="{00000000-0005-0000-0000-000094020000}"/>
    <cellStyle name="Comma 2 9 3" xfId="653" xr:uid="{00000000-0005-0000-0000-000095020000}"/>
    <cellStyle name="Comma 2 90" xfId="654" xr:uid="{00000000-0005-0000-0000-000096020000}"/>
    <cellStyle name="Comma 2 91" xfId="655" xr:uid="{00000000-0005-0000-0000-000097020000}"/>
    <cellStyle name="Comma 2 92" xfId="656" xr:uid="{00000000-0005-0000-0000-000098020000}"/>
    <cellStyle name="Comma 2 93" xfId="657" xr:uid="{00000000-0005-0000-0000-000099020000}"/>
    <cellStyle name="Comma 2 94" xfId="658" xr:uid="{00000000-0005-0000-0000-00009A020000}"/>
    <cellStyle name="Comma 2 95" xfId="659" xr:uid="{00000000-0005-0000-0000-00009B020000}"/>
    <cellStyle name="Comma 2 96" xfId="660" xr:uid="{00000000-0005-0000-0000-00009C020000}"/>
    <cellStyle name="Comma 2 97" xfId="661" xr:uid="{00000000-0005-0000-0000-00009D020000}"/>
    <cellStyle name="Comma 2 98" xfId="662" xr:uid="{00000000-0005-0000-0000-00009E020000}"/>
    <cellStyle name="Comma 2 99" xfId="663" xr:uid="{00000000-0005-0000-0000-00009F020000}"/>
    <cellStyle name="Comma 20" xfId="664" xr:uid="{00000000-0005-0000-0000-0000A0020000}"/>
    <cellStyle name="Comma 21" xfId="665" xr:uid="{00000000-0005-0000-0000-0000A1020000}"/>
    <cellStyle name="Comma 22" xfId="666" xr:uid="{00000000-0005-0000-0000-0000A2020000}"/>
    <cellStyle name="Comma 23" xfId="667" xr:uid="{00000000-0005-0000-0000-0000A3020000}"/>
    <cellStyle name="Comma 24" xfId="668" xr:uid="{00000000-0005-0000-0000-0000A4020000}"/>
    <cellStyle name="Comma 25" xfId="669" xr:uid="{00000000-0005-0000-0000-0000A5020000}"/>
    <cellStyle name="Comma 26" xfId="670" xr:uid="{00000000-0005-0000-0000-0000A6020000}"/>
    <cellStyle name="Comma 27" xfId="671" xr:uid="{00000000-0005-0000-0000-0000A7020000}"/>
    <cellStyle name="Comma 28" xfId="672" xr:uid="{00000000-0005-0000-0000-0000A8020000}"/>
    <cellStyle name="Comma 29" xfId="673" xr:uid="{00000000-0005-0000-0000-0000A9020000}"/>
    <cellStyle name="Comma 3" xfId="674" xr:uid="{00000000-0005-0000-0000-0000AA020000}"/>
    <cellStyle name="Comma 3 10" xfId="675" xr:uid="{00000000-0005-0000-0000-0000AB020000}"/>
    <cellStyle name="Comma 3 10 2" xfId="676" xr:uid="{00000000-0005-0000-0000-0000AC020000}"/>
    <cellStyle name="Comma 3 10 2 2" xfId="677" xr:uid="{00000000-0005-0000-0000-0000AD020000}"/>
    <cellStyle name="Comma 3 10 3" xfId="678" xr:uid="{00000000-0005-0000-0000-0000AE020000}"/>
    <cellStyle name="Comma 3 100" xfId="679" xr:uid="{00000000-0005-0000-0000-0000AF020000}"/>
    <cellStyle name="Comma 3 101" xfId="680" xr:uid="{00000000-0005-0000-0000-0000B0020000}"/>
    <cellStyle name="Comma 3 102" xfId="681" xr:uid="{00000000-0005-0000-0000-0000B1020000}"/>
    <cellStyle name="Comma 3 103" xfId="682" xr:uid="{00000000-0005-0000-0000-0000B2020000}"/>
    <cellStyle name="Comma 3 104" xfId="683" xr:uid="{00000000-0005-0000-0000-0000B3020000}"/>
    <cellStyle name="Comma 3 105" xfId="684" xr:uid="{00000000-0005-0000-0000-0000B4020000}"/>
    <cellStyle name="Comma 3 106" xfId="685" xr:uid="{00000000-0005-0000-0000-0000B5020000}"/>
    <cellStyle name="Comma 3 107" xfId="686" xr:uid="{00000000-0005-0000-0000-0000B6020000}"/>
    <cellStyle name="Comma 3 108" xfId="687" xr:uid="{00000000-0005-0000-0000-0000B7020000}"/>
    <cellStyle name="Comma 3 109" xfId="688" xr:uid="{00000000-0005-0000-0000-0000B8020000}"/>
    <cellStyle name="Comma 3 11" xfId="689" xr:uid="{00000000-0005-0000-0000-0000B9020000}"/>
    <cellStyle name="Comma 3 11 2" xfId="690" xr:uid="{00000000-0005-0000-0000-0000BA020000}"/>
    <cellStyle name="Comma 3 11 2 2" xfId="691" xr:uid="{00000000-0005-0000-0000-0000BB020000}"/>
    <cellStyle name="Comma 3 11 3" xfId="692" xr:uid="{00000000-0005-0000-0000-0000BC020000}"/>
    <cellStyle name="Comma 3 110" xfId="693" xr:uid="{00000000-0005-0000-0000-0000BD020000}"/>
    <cellStyle name="Comma 3 111" xfId="694" xr:uid="{00000000-0005-0000-0000-0000BE020000}"/>
    <cellStyle name="Comma 3 112" xfId="695" xr:uid="{00000000-0005-0000-0000-0000BF020000}"/>
    <cellStyle name="Comma 3 113" xfId="696" xr:uid="{00000000-0005-0000-0000-0000C0020000}"/>
    <cellStyle name="Comma 3 114" xfId="697" xr:uid="{00000000-0005-0000-0000-0000C1020000}"/>
    <cellStyle name="Comma 3 115" xfId="698" xr:uid="{00000000-0005-0000-0000-0000C2020000}"/>
    <cellStyle name="Comma 3 116" xfId="699" xr:uid="{00000000-0005-0000-0000-0000C3020000}"/>
    <cellStyle name="Comma 3 117" xfId="700" xr:uid="{00000000-0005-0000-0000-0000C4020000}"/>
    <cellStyle name="Comma 3 118" xfId="701" xr:uid="{00000000-0005-0000-0000-0000C5020000}"/>
    <cellStyle name="Comma 3 119" xfId="702" xr:uid="{00000000-0005-0000-0000-0000C6020000}"/>
    <cellStyle name="Comma 3 12" xfId="703" xr:uid="{00000000-0005-0000-0000-0000C7020000}"/>
    <cellStyle name="Comma 3 12 2" xfId="704" xr:uid="{00000000-0005-0000-0000-0000C8020000}"/>
    <cellStyle name="Comma 3 12 2 2" xfId="705" xr:uid="{00000000-0005-0000-0000-0000C9020000}"/>
    <cellStyle name="Comma 3 12 3" xfId="706" xr:uid="{00000000-0005-0000-0000-0000CA020000}"/>
    <cellStyle name="Comma 3 120" xfId="707" xr:uid="{00000000-0005-0000-0000-0000CB020000}"/>
    <cellStyle name="Comma 3 121" xfId="708" xr:uid="{00000000-0005-0000-0000-0000CC020000}"/>
    <cellStyle name="Comma 3 122" xfId="709" xr:uid="{00000000-0005-0000-0000-0000CD020000}"/>
    <cellStyle name="Comma 3 123" xfId="710" xr:uid="{00000000-0005-0000-0000-0000CE020000}"/>
    <cellStyle name="Comma 3 124" xfId="711" xr:uid="{00000000-0005-0000-0000-0000CF020000}"/>
    <cellStyle name="Comma 3 125" xfId="712" xr:uid="{00000000-0005-0000-0000-0000D0020000}"/>
    <cellStyle name="Comma 3 126" xfId="713" xr:uid="{00000000-0005-0000-0000-0000D1020000}"/>
    <cellStyle name="Comma 3 127" xfId="714" xr:uid="{00000000-0005-0000-0000-0000D2020000}"/>
    <cellStyle name="Comma 3 128" xfId="715" xr:uid="{00000000-0005-0000-0000-0000D3020000}"/>
    <cellStyle name="Comma 3 129" xfId="716" xr:uid="{00000000-0005-0000-0000-0000D4020000}"/>
    <cellStyle name="Comma 3 13" xfId="717" xr:uid="{00000000-0005-0000-0000-0000D5020000}"/>
    <cellStyle name="Comma 3 13 2" xfId="718" xr:uid="{00000000-0005-0000-0000-0000D6020000}"/>
    <cellStyle name="Comma 3 13 2 2" xfId="719" xr:uid="{00000000-0005-0000-0000-0000D7020000}"/>
    <cellStyle name="Comma 3 13 3" xfId="720" xr:uid="{00000000-0005-0000-0000-0000D8020000}"/>
    <cellStyle name="Comma 3 130" xfId="721" xr:uid="{00000000-0005-0000-0000-0000D9020000}"/>
    <cellStyle name="Comma 3 131" xfId="722" xr:uid="{00000000-0005-0000-0000-0000DA020000}"/>
    <cellStyle name="Comma 3 132" xfId="723" xr:uid="{00000000-0005-0000-0000-0000DB020000}"/>
    <cellStyle name="Comma 3 133" xfId="724" xr:uid="{00000000-0005-0000-0000-0000DC020000}"/>
    <cellStyle name="Comma 3 134" xfId="725" xr:uid="{00000000-0005-0000-0000-0000DD020000}"/>
    <cellStyle name="Comma 3 135" xfId="726" xr:uid="{00000000-0005-0000-0000-0000DE020000}"/>
    <cellStyle name="Comma 3 136" xfId="727" xr:uid="{00000000-0005-0000-0000-0000DF020000}"/>
    <cellStyle name="Comma 3 137" xfId="728" xr:uid="{00000000-0005-0000-0000-0000E0020000}"/>
    <cellStyle name="Comma 3 138" xfId="729" xr:uid="{00000000-0005-0000-0000-0000E1020000}"/>
    <cellStyle name="Comma 3 139" xfId="730" xr:uid="{00000000-0005-0000-0000-0000E2020000}"/>
    <cellStyle name="Comma 3 14" xfId="731" xr:uid="{00000000-0005-0000-0000-0000E3020000}"/>
    <cellStyle name="Comma 3 14 2" xfId="732" xr:uid="{00000000-0005-0000-0000-0000E4020000}"/>
    <cellStyle name="Comma 3 14 2 2" xfId="733" xr:uid="{00000000-0005-0000-0000-0000E5020000}"/>
    <cellStyle name="Comma 3 14 3" xfId="734" xr:uid="{00000000-0005-0000-0000-0000E6020000}"/>
    <cellStyle name="Comma 3 140" xfId="735" xr:uid="{00000000-0005-0000-0000-0000E7020000}"/>
    <cellStyle name="Comma 3 141" xfId="736" xr:uid="{00000000-0005-0000-0000-0000E8020000}"/>
    <cellStyle name="Comma 3 142" xfId="737" xr:uid="{00000000-0005-0000-0000-0000E9020000}"/>
    <cellStyle name="Comma 3 143" xfId="738" xr:uid="{00000000-0005-0000-0000-0000EA020000}"/>
    <cellStyle name="Comma 3 144" xfId="739" xr:uid="{00000000-0005-0000-0000-0000EB020000}"/>
    <cellStyle name="Comma 3 145" xfId="740" xr:uid="{00000000-0005-0000-0000-0000EC020000}"/>
    <cellStyle name="Comma 3 146" xfId="741" xr:uid="{00000000-0005-0000-0000-0000ED020000}"/>
    <cellStyle name="Comma 3 147" xfId="742" xr:uid="{00000000-0005-0000-0000-0000EE020000}"/>
    <cellStyle name="Comma 3 148" xfId="743" xr:uid="{00000000-0005-0000-0000-0000EF020000}"/>
    <cellStyle name="Comma 3 149" xfId="744" xr:uid="{00000000-0005-0000-0000-0000F0020000}"/>
    <cellStyle name="Comma 3 15" xfId="745" xr:uid="{00000000-0005-0000-0000-0000F1020000}"/>
    <cellStyle name="Comma 3 15 2" xfId="746" xr:uid="{00000000-0005-0000-0000-0000F2020000}"/>
    <cellStyle name="Comma 3 15 2 2" xfId="747" xr:uid="{00000000-0005-0000-0000-0000F3020000}"/>
    <cellStyle name="Comma 3 15 3" xfId="748" xr:uid="{00000000-0005-0000-0000-0000F4020000}"/>
    <cellStyle name="Comma 3 150" xfId="749" xr:uid="{00000000-0005-0000-0000-0000F5020000}"/>
    <cellStyle name="Comma 3 151" xfId="750" xr:uid="{00000000-0005-0000-0000-0000F6020000}"/>
    <cellStyle name="Comma 3 152" xfId="7418" xr:uid="{00000000-0005-0000-0000-0000F7020000}"/>
    <cellStyle name="Comma 3 16" xfId="751" xr:uid="{00000000-0005-0000-0000-0000F8020000}"/>
    <cellStyle name="Comma 3 16 2" xfId="752" xr:uid="{00000000-0005-0000-0000-0000F9020000}"/>
    <cellStyle name="Comma 3 16 2 2" xfId="753" xr:uid="{00000000-0005-0000-0000-0000FA020000}"/>
    <cellStyle name="Comma 3 16 3" xfId="754" xr:uid="{00000000-0005-0000-0000-0000FB020000}"/>
    <cellStyle name="Comma 3 17" xfId="755" xr:uid="{00000000-0005-0000-0000-0000FC020000}"/>
    <cellStyle name="Comma 3 17 2" xfId="756" xr:uid="{00000000-0005-0000-0000-0000FD020000}"/>
    <cellStyle name="Comma 3 17 2 2" xfId="757" xr:uid="{00000000-0005-0000-0000-0000FE020000}"/>
    <cellStyle name="Comma 3 17 3" xfId="758" xr:uid="{00000000-0005-0000-0000-0000FF020000}"/>
    <cellStyle name="Comma 3 18" xfId="759" xr:uid="{00000000-0005-0000-0000-000000030000}"/>
    <cellStyle name="Comma 3 18 2" xfId="760" xr:uid="{00000000-0005-0000-0000-000001030000}"/>
    <cellStyle name="Comma 3 18 2 2" xfId="761" xr:uid="{00000000-0005-0000-0000-000002030000}"/>
    <cellStyle name="Comma 3 18 3" xfId="762" xr:uid="{00000000-0005-0000-0000-000003030000}"/>
    <cellStyle name="Comma 3 19" xfId="763" xr:uid="{00000000-0005-0000-0000-000004030000}"/>
    <cellStyle name="Comma 3 19 2" xfId="764" xr:uid="{00000000-0005-0000-0000-000005030000}"/>
    <cellStyle name="Comma 3 19 3" xfId="765" xr:uid="{00000000-0005-0000-0000-000006030000}"/>
    <cellStyle name="Comma 3 2" xfId="766" xr:uid="{00000000-0005-0000-0000-000007030000}"/>
    <cellStyle name="Comma 3 2 10" xfId="767" xr:uid="{00000000-0005-0000-0000-000008030000}"/>
    <cellStyle name="Comma 3 2 10 2" xfId="768" xr:uid="{00000000-0005-0000-0000-000009030000}"/>
    <cellStyle name="Comma 3 2 11" xfId="769" xr:uid="{00000000-0005-0000-0000-00000A030000}"/>
    <cellStyle name="Comma 3 2 11 2" xfId="770" xr:uid="{00000000-0005-0000-0000-00000B030000}"/>
    <cellStyle name="Comma 3 2 12" xfId="771" xr:uid="{00000000-0005-0000-0000-00000C030000}"/>
    <cellStyle name="Comma 3 2 12 2" xfId="772" xr:uid="{00000000-0005-0000-0000-00000D030000}"/>
    <cellStyle name="Comma 3 2 12 2 2" xfId="773" xr:uid="{00000000-0005-0000-0000-00000E030000}"/>
    <cellStyle name="Comma 3 2 12 3" xfId="774" xr:uid="{00000000-0005-0000-0000-00000F030000}"/>
    <cellStyle name="Comma 3 2 13" xfId="775" xr:uid="{00000000-0005-0000-0000-000010030000}"/>
    <cellStyle name="Comma 3 2 13 2" xfId="776" xr:uid="{00000000-0005-0000-0000-000011030000}"/>
    <cellStyle name="Comma 3 2 14" xfId="777" xr:uid="{00000000-0005-0000-0000-000012030000}"/>
    <cellStyle name="Comma 3 2 14 2" xfId="778" xr:uid="{00000000-0005-0000-0000-000013030000}"/>
    <cellStyle name="Comma 3 2 14 2 2" xfId="779" xr:uid="{00000000-0005-0000-0000-000014030000}"/>
    <cellStyle name="Comma 3 2 14 3" xfId="780" xr:uid="{00000000-0005-0000-0000-000015030000}"/>
    <cellStyle name="Comma 3 2 15" xfId="781" xr:uid="{00000000-0005-0000-0000-000016030000}"/>
    <cellStyle name="Comma 3 2 15 2" xfId="782" xr:uid="{00000000-0005-0000-0000-000017030000}"/>
    <cellStyle name="Comma 3 2 15 2 2" xfId="783" xr:uid="{00000000-0005-0000-0000-000018030000}"/>
    <cellStyle name="Comma 3 2 15 3" xfId="784" xr:uid="{00000000-0005-0000-0000-000019030000}"/>
    <cellStyle name="Comma 3 2 16" xfId="785" xr:uid="{00000000-0005-0000-0000-00001A030000}"/>
    <cellStyle name="Comma 3 2 16 2" xfId="786" xr:uid="{00000000-0005-0000-0000-00001B030000}"/>
    <cellStyle name="Comma 3 2 16 2 2" xfId="787" xr:uid="{00000000-0005-0000-0000-00001C030000}"/>
    <cellStyle name="Comma 3 2 16 3" xfId="788" xr:uid="{00000000-0005-0000-0000-00001D030000}"/>
    <cellStyle name="Comma 3 2 17" xfId="789" xr:uid="{00000000-0005-0000-0000-00001E030000}"/>
    <cellStyle name="Comma 3 2 17 2" xfId="790" xr:uid="{00000000-0005-0000-0000-00001F030000}"/>
    <cellStyle name="Comma 3 2 17 2 2" xfId="791" xr:uid="{00000000-0005-0000-0000-000020030000}"/>
    <cellStyle name="Comma 3 2 17 3" xfId="792" xr:uid="{00000000-0005-0000-0000-000021030000}"/>
    <cellStyle name="Comma 3 2 18" xfId="793" xr:uid="{00000000-0005-0000-0000-000022030000}"/>
    <cellStyle name="Comma 3 2 19" xfId="794" xr:uid="{00000000-0005-0000-0000-000023030000}"/>
    <cellStyle name="Comma 3 2 2" xfId="795" xr:uid="{00000000-0005-0000-0000-000024030000}"/>
    <cellStyle name="Comma 3 2 2 10" xfId="796" xr:uid="{00000000-0005-0000-0000-000025030000}"/>
    <cellStyle name="Comma 3 2 2 11" xfId="797" xr:uid="{00000000-0005-0000-0000-000026030000}"/>
    <cellStyle name="Comma 3 2 2 12" xfId="798" xr:uid="{00000000-0005-0000-0000-000027030000}"/>
    <cellStyle name="Comma 3 2 2 13" xfId="799" xr:uid="{00000000-0005-0000-0000-000028030000}"/>
    <cellStyle name="Comma 3 2 2 14" xfId="800" xr:uid="{00000000-0005-0000-0000-000029030000}"/>
    <cellStyle name="Comma 3 2 2 15" xfId="801" xr:uid="{00000000-0005-0000-0000-00002A030000}"/>
    <cellStyle name="Comma 3 2 2 16" xfId="802" xr:uid="{00000000-0005-0000-0000-00002B030000}"/>
    <cellStyle name="Comma 3 2 2 17" xfId="803" xr:uid="{00000000-0005-0000-0000-00002C030000}"/>
    <cellStyle name="Comma 3 2 2 18" xfId="804" xr:uid="{00000000-0005-0000-0000-00002D030000}"/>
    <cellStyle name="Comma 3 2 2 18 2" xfId="805" xr:uid="{00000000-0005-0000-0000-00002E030000}"/>
    <cellStyle name="Comma 3 2 2 19" xfId="806" xr:uid="{00000000-0005-0000-0000-00002F030000}"/>
    <cellStyle name="Comma 3 2 2 2" xfId="807" xr:uid="{00000000-0005-0000-0000-000030030000}"/>
    <cellStyle name="Comma 3 2 2 2 10" xfId="808" xr:uid="{00000000-0005-0000-0000-000031030000}"/>
    <cellStyle name="Comma 3 2 2 2 10 2" xfId="809" xr:uid="{00000000-0005-0000-0000-000032030000}"/>
    <cellStyle name="Comma 3 2 2 2 10 2 2" xfId="810" xr:uid="{00000000-0005-0000-0000-000033030000}"/>
    <cellStyle name="Comma 3 2 2 2 10 3" xfId="811" xr:uid="{00000000-0005-0000-0000-000034030000}"/>
    <cellStyle name="Comma 3 2 2 2 11" xfId="812" xr:uid="{00000000-0005-0000-0000-000035030000}"/>
    <cellStyle name="Comma 3 2 2 2 11 2" xfId="813" xr:uid="{00000000-0005-0000-0000-000036030000}"/>
    <cellStyle name="Comma 3 2 2 2 11 2 2" xfId="814" xr:uid="{00000000-0005-0000-0000-000037030000}"/>
    <cellStyle name="Comma 3 2 2 2 11 3" xfId="815" xr:uid="{00000000-0005-0000-0000-000038030000}"/>
    <cellStyle name="Comma 3 2 2 2 12" xfId="816" xr:uid="{00000000-0005-0000-0000-000039030000}"/>
    <cellStyle name="Comma 3 2 2 2 12 2" xfId="817" xr:uid="{00000000-0005-0000-0000-00003A030000}"/>
    <cellStyle name="Comma 3 2 2 2 12 2 2" xfId="818" xr:uid="{00000000-0005-0000-0000-00003B030000}"/>
    <cellStyle name="Comma 3 2 2 2 12 3" xfId="819" xr:uid="{00000000-0005-0000-0000-00003C030000}"/>
    <cellStyle name="Comma 3 2 2 2 13" xfId="820" xr:uid="{00000000-0005-0000-0000-00003D030000}"/>
    <cellStyle name="Comma 3 2 2 2 13 2" xfId="821" xr:uid="{00000000-0005-0000-0000-00003E030000}"/>
    <cellStyle name="Comma 3 2 2 2 13 2 2" xfId="822" xr:uid="{00000000-0005-0000-0000-00003F030000}"/>
    <cellStyle name="Comma 3 2 2 2 13 3" xfId="823" xr:uid="{00000000-0005-0000-0000-000040030000}"/>
    <cellStyle name="Comma 3 2 2 2 14" xfId="824" xr:uid="{00000000-0005-0000-0000-000041030000}"/>
    <cellStyle name="Comma 3 2 2 2 14 2" xfId="825" xr:uid="{00000000-0005-0000-0000-000042030000}"/>
    <cellStyle name="Comma 3 2 2 2 14 2 2" xfId="826" xr:uid="{00000000-0005-0000-0000-000043030000}"/>
    <cellStyle name="Comma 3 2 2 2 14 3" xfId="827" xr:uid="{00000000-0005-0000-0000-000044030000}"/>
    <cellStyle name="Comma 3 2 2 2 15" xfId="828" xr:uid="{00000000-0005-0000-0000-000045030000}"/>
    <cellStyle name="Comma 3 2 2 2 15 2" xfId="829" xr:uid="{00000000-0005-0000-0000-000046030000}"/>
    <cellStyle name="Comma 3 2 2 2 15 2 2" xfId="830" xr:uid="{00000000-0005-0000-0000-000047030000}"/>
    <cellStyle name="Comma 3 2 2 2 15 3" xfId="831" xr:uid="{00000000-0005-0000-0000-000048030000}"/>
    <cellStyle name="Comma 3 2 2 2 16" xfId="832" xr:uid="{00000000-0005-0000-0000-000049030000}"/>
    <cellStyle name="Comma 3 2 2 2 16 2" xfId="833" xr:uid="{00000000-0005-0000-0000-00004A030000}"/>
    <cellStyle name="Comma 3 2 2 2 16 2 2" xfId="834" xr:uid="{00000000-0005-0000-0000-00004B030000}"/>
    <cellStyle name="Comma 3 2 2 2 16 3" xfId="835" xr:uid="{00000000-0005-0000-0000-00004C030000}"/>
    <cellStyle name="Comma 3 2 2 2 17" xfId="836" xr:uid="{00000000-0005-0000-0000-00004D030000}"/>
    <cellStyle name="Comma 3 2 2 2 17 2" xfId="837" xr:uid="{00000000-0005-0000-0000-00004E030000}"/>
    <cellStyle name="Comma 3 2 2 2 17 2 2" xfId="838" xr:uid="{00000000-0005-0000-0000-00004F030000}"/>
    <cellStyle name="Comma 3 2 2 2 17 3" xfId="839" xr:uid="{00000000-0005-0000-0000-000050030000}"/>
    <cellStyle name="Comma 3 2 2 2 2" xfId="840" xr:uid="{00000000-0005-0000-0000-000051030000}"/>
    <cellStyle name="Comma 3 2 2 2 2 2" xfId="841" xr:uid="{00000000-0005-0000-0000-000052030000}"/>
    <cellStyle name="Comma 3 2 2 2 2 2 2" xfId="842" xr:uid="{00000000-0005-0000-0000-000053030000}"/>
    <cellStyle name="Comma 3 2 2 2 2 2 2 2" xfId="843" xr:uid="{00000000-0005-0000-0000-000054030000}"/>
    <cellStyle name="Comma 3 2 2 2 2 2 2 2 2" xfId="844" xr:uid="{00000000-0005-0000-0000-000055030000}"/>
    <cellStyle name="Comma 3 2 2 2 2 2 2 3" xfId="845" xr:uid="{00000000-0005-0000-0000-000056030000}"/>
    <cellStyle name="Comma 3 2 2 2 2 2 3" xfId="846" xr:uid="{00000000-0005-0000-0000-000057030000}"/>
    <cellStyle name="Comma 3 2 2 2 2 2 3 2" xfId="847" xr:uid="{00000000-0005-0000-0000-000058030000}"/>
    <cellStyle name="Comma 3 2 2 2 2 2 3 2 2" xfId="848" xr:uid="{00000000-0005-0000-0000-000059030000}"/>
    <cellStyle name="Comma 3 2 2 2 2 2 3 3" xfId="849" xr:uid="{00000000-0005-0000-0000-00005A030000}"/>
    <cellStyle name="Comma 3 2 2 2 2 2 4" xfId="850" xr:uid="{00000000-0005-0000-0000-00005B030000}"/>
    <cellStyle name="Comma 3 2 2 2 2 2 4 2" xfId="851" xr:uid="{00000000-0005-0000-0000-00005C030000}"/>
    <cellStyle name="Comma 3 2 2 2 2 2 4 2 2" xfId="852" xr:uid="{00000000-0005-0000-0000-00005D030000}"/>
    <cellStyle name="Comma 3 2 2 2 2 2 4 3" xfId="853" xr:uid="{00000000-0005-0000-0000-00005E030000}"/>
    <cellStyle name="Comma 3 2 2 2 2 2 5" xfId="854" xr:uid="{00000000-0005-0000-0000-00005F030000}"/>
    <cellStyle name="Comma 3 2 2 2 2 2 5 2" xfId="855" xr:uid="{00000000-0005-0000-0000-000060030000}"/>
    <cellStyle name="Comma 3 2 2 2 2 2 5 2 2" xfId="856" xr:uid="{00000000-0005-0000-0000-000061030000}"/>
    <cellStyle name="Comma 3 2 2 2 2 2 5 3" xfId="857" xr:uid="{00000000-0005-0000-0000-000062030000}"/>
    <cellStyle name="Comma 3 2 2 2 2 3" xfId="858" xr:uid="{00000000-0005-0000-0000-000063030000}"/>
    <cellStyle name="Comma 3 2 2 2 2 4" xfId="859" xr:uid="{00000000-0005-0000-0000-000064030000}"/>
    <cellStyle name="Comma 3 2 2 2 2 5" xfId="860" xr:uid="{00000000-0005-0000-0000-000065030000}"/>
    <cellStyle name="Comma 3 2 2 2 2 6" xfId="861" xr:uid="{00000000-0005-0000-0000-000066030000}"/>
    <cellStyle name="Comma 3 2 2 2 2 6 2" xfId="862" xr:uid="{00000000-0005-0000-0000-000067030000}"/>
    <cellStyle name="Comma 3 2 2 2 2 7" xfId="863" xr:uid="{00000000-0005-0000-0000-000068030000}"/>
    <cellStyle name="Comma 3 2 2 2 3" xfId="864" xr:uid="{00000000-0005-0000-0000-000069030000}"/>
    <cellStyle name="Comma 3 2 2 2 3 2" xfId="865" xr:uid="{00000000-0005-0000-0000-00006A030000}"/>
    <cellStyle name="Comma 3 2 2 2 3 2 2" xfId="866" xr:uid="{00000000-0005-0000-0000-00006B030000}"/>
    <cellStyle name="Comma 3 2 2 2 3 3" xfId="867" xr:uid="{00000000-0005-0000-0000-00006C030000}"/>
    <cellStyle name="Comma 3 2 2 2 4" xfId="868" xr:uid="{00000000-0005-0000-0000-00006D030000}"/>
    <cellStyle name="Comma 3 2 2 2 4 2" xfId="869" xr:uid="{00000000-0005-0000-0000-00006E030000}"/>
    <cellStyle name="Comma 3 2 2 2 4 2 2" xfId="870" xr:uid="{00000000-0005-0000-0000-00006F030000}"/>
    <cellStyle name="Comma 3 2 2 2 4 3" xfId="871" xr:uid="{00000000-0005-0000-0000-000070030000}"/>
    <cellStyle name="Comma 3 2 2 2 5" xfId="872" xr:uid="{00000000-0005-0000-0000-000071030000}"/>
    <cellStyle name="Comma 3 2 2 2 5 2" xfId="873" xr:uid="{00000000-0005-0000-0000-000072030000}"/>
    <cellStyle name="Comma 3 2 2 2 5 2 2" xfId="874" xr:uid="{00000000-0005-0000-0000-000073030000}"/>
    <cellStyle name="Comma 3 2 2 2 5 3" xfId="875" xr:uid="{00000000-0005-0000-0000-000074030000}"/>
    <cellStyle name="Comma 3 2 2 2 6" xfId="876" xr:uid="{00000000-0005-0000-0000-000075030000}"/>
    <cellStyle name="Comma 3 2 2 2 6 2" xfId="877" xr:uid="{00000000-0005-0000-0000-000076030000}"/>
    <cellStyle name="Comma 3 2 2 2 6 2 2" xfId="878" xr:uid="{00000000-0005-0000-0000-000077030000}"/>
    <cellStyle name="Comma 3 2 2 2 6 3" xfId="879" xr:uid="{00000000-0005-0000-0000-000078030000}"/>
    <cellStyle name="Comma 3 2 2 2 7" xfId="880" xr:uid="{00000000-0005-0000-0000-000079030000}"/>
    <cellStyle name="Comma 3 2 2 2 7 2" xfId="881" xr:uid="{00000000-0005-0000-0000-00007A030000}"/>
    <cellStyle name="Comma 3 2 2 2 7 2 2" xfId="882" xr:uid="{00000000-0005-0000-0000-00007B030000}"/>
    <cellStyle name="Comma 3 2 2 2 7 3" xfId="883" xr:uid="{00000000-0005-0000-0000-00007C030000}"/>
    <cellStyle name="Comma 3 2 2 2 8" xfId="884" xr:uid="{00000000-0005-0000-0000-00007D030000}"/>
    <cellStyle name="Comma 3 2 2 2 8 2" xfId="885" xr:uid="{00000000-0005-0000-0000-00007E030000}"/>
    <cellStyle name="Comma 3 2 2 2 8 2 2" xfId="886" xr:uid="{00000000-0005-0000-0000-00007F030000}"/>
    <cellStyle name="Comma 3 2 2 2 8 3" xfId="887" xr:uid="{00000000-0005-0000-0000-000080030000}"/>
    <cellStyle name="Comma 3 2 2 2 9" xfId="888" xr:uid="{00000000-0005-0000-0000-000081030000}"/>
    <cellStyle name="Comma 3 2 2 2 9 2" xfId="889" xr:uid="{00000000-0005-0000-0000-000082030000}"/>
    <cellStyle name="Comma 3 2 2 2 9 2 2" xfId="890" xr:uid="{00000000-0005-0000-0000-000083030000}"/>
    <cellStyle name="Comma 3 2 2 2 9 3" xfId="891" xr:uid="{00000000-0005-0000-0000-000084030000}"/>
    <cellStyle name="Comma 3 2 2 3" xfId="892" xr:uid="{00000000-0005-0000-0000-000085030000}"/>
    <cellStyle name="Comma 3 2 2 4" xfId="893" xr:uid="{00000000-0005-0000-0000-000086030000}"/>
    <cellStyle name="Comma 3 2 2 5" xfId="894" xr:uid="{00000000-0005-0000-0000-000087030000}"/>
    <cellStyle name="Comma 3 2 2 6" xfId="895" xr:uid="{00000000-0005-0000-0000-000088030000}"/>
    <cellStyle name="Comma 3 2 2 7" xfId="896" xr:uid="{00000000-0005-0000-0000-000089030000}"/>
    <cellStyle name="Comma 3 2 2 8" xfId="897" xr:uid="{00000000-0005-0000-0000-00008A030000}"/>
    <cellStyle name="Comma 3 2 2 9" xfId="898" xr:uid="{00000000-0005-0000-0000-00008B030000}"/>
    <cellStyle name="Comma 3 2 20" xfId="899" xr:uid="{00000000-0005-0000-0000-00008C030000}"/>
    <cellStyle name="Comma 3 2 21" xfId="7481" xr:uid="{00000000-0005-0000-0000-00008D030000}"/>
    <cellStyle name="Comma 3 2 3" xfId="900" xr:uid="{00000000-0005-0000-0000-00008E030000}"/>
    <cellStyle name="Comma 3 2 3 2" xfId="901" xr:uid="{00000000-0005-0000-0000-00008F030000}"/>
    <cellStyle name="Comma 3 2 4" xfId="902" xr:uid="{00000000-0005-0000-0000-000090030000}"/>
    <cellStyle name="Comma 3 2 4 2" xfId="903" xr:uid="{00000000-0005-0000-0000-000091030000}"/>
    <cellStyle name="Comma 3 2 5" xfId="904" xr:uid="{00000000-0005-0000-0000-000092030000}"/>
    <cellStyle name="Comma 3 2 5 2" xfId="905" xr:uid="{00000000-0005-0000-0000-000093030000}"/>
    <cellStyle name="Comma 3 2 6" xfId="906" xr:uid="{00000000-0005-0000-0000-000094030000}"/>
    <cellStyle name="Comma 3 2 6 2" xfId="907" xr:uid="{00000000-0005-0000-0000-000095030000}"/>
    <cellStyle name="Comma 3 2 7" xfId="908" xr:uid="{00000000-0005-0000-0000-000096030000}"/>
    <cellStyle name="Comma 3 2 7 2" xfId="909" xr:uid="{00000000-0005-0000-0000-000097030000}"/>
    <cellStyle name="Comma 3 2 8" xfId="910" xr:uid="{00000000-0005-0000-0000-000098030000}"/>
    <cellStyle name="Comma 3 2 8 2" xfId="911" xr:uid="{00000000-0005-0000-0000-000099030000}"/>
    <cellStyle name="Comma 3 2 9" xfId="912" xr:uid="{00000000-0005-0000-0000-00009A030000}"/>
    <cellStyle name="Comma 3 2 9 2" xfId="913" xr:uid="{00000000-0005-0000-0000-00009B030000}"/>
    <cellStyle name="Comma 3 20" xfId="914" xr:uid="{00000000-0005-0000-0000-00009C030000}"/>
    <cellStyle name="Comma 3 20 2" xfId="915" xr:uid="{00000000-0005-0000-0000-00009D030000}"/>
    <cellStyle name="Comma 3 21" xfId="916" xr:uid="{00000000-0005-0000-0000-00009E030000}"/>
    <cellStyle name="Comma 3 21 2" xfId="917" xr:uid="{00000000-0005-0000-0000-00009F030000}"/>
    <cellStyle name="Comma 3 22" xfId="918" xr:uid="{00000000-0005-0000-0000-0000A0030000}"/>
    <cellStyle name="Comma 3 22 2" xfId="919" xr:uid="{00000000-0005-0000-0000-0000A1030000}"/>
    <cellStyle name="Comma 3 23" xfId="920" xr:uid="{00000000-0005-0000-0000-0000A2030000}"/>
    <cellStyle name="Comma 3 23 2" xfId="921" xr:uid="{00000000-0005-0000-0000-0000A3030000}"/>
    <cellStyle name="Comma 3 24" xfId="922" xr:uid="{00000000-0005-0000-0000-0000A4030000}"/>
    <cellStyle name="Comma 3 24 2" xfId="923" xr:uid="{00000000-0005-0000-0000-0000A5030000}"/>
    <cellStyle name="Comma 3 25" xfId="924" xr:uid="{00000000-0005-0000-0000-0000A6030000}"/>
    <cellStyle name="Comma 3 25 2" xfId="925" xr:uid="{00000000-0005-0000-0000-0000A7030000}"/>
    <cellStyle name="Comma 3 26" xfId="926" xr:uid="{00000000-0005-0000-0000-0000A8030000}"/>
    <cellStyle name="Comma 3 26 2" xfId="927" xr:uid="{00000000-0005-0000-0000-0000A9030000}"/>
    <cellStyle name="Comma 3 27" xfId="928" xr:uid="{00000000-0005-0000-0000-0000AA030000}"/>
    <cellStyle name="Comma 3 27 2" xfId="929" xr:uid="{00000000-0005-0000-0000-0000AB030000}"/>
    <cellStyle name="Comma 3 28" xfId="930" xr:uid="{00000000-0005-0000-0000-0000AC030000}"/>
    <cellStyle name="Comma 3 28 2" xfId="931" xr:uid="{00000000-0005-0000-0000-0000AD030000}"/>
    <cellStyle name="Comma 3 29" xfId="932" xr:uid="{00000000-0005-0000-0000-0000AE030000}"/>
    <cellStyle name="Comma 3 29 2" xfId="933" xr:uid="{00000000-0005-0000-0000-0000AF030000}"/>
    <cellStyle name="Comma 3 3" xfId="934" xr:uid="{00000000-0005-0000-0000-0000B0030000}"/>
    <cellStyle name="Comma 3 3 2" xfId="935" xr:uid="{00000000-0005-0000-0000-0000B1030000}"/>
    <cellStyle name="Comma 3 3 2 2" xfId="936" xr:uid="{00000000-0005-0000-0000-0000B2030000}"/>
    <cellStyle name="Comma 3 3 2 2 2" xfId="937" xr:uid="{00000000-0005-0000-0000-0000B3030000}"/>
    <cellStyle name="Comma 3 3 2 3" xfId="938" xr:uid="{00000000-0005-0000-0000-0000B4030000}"/>
    <cellStyle name="Comma 3 3 2 4" xfId="939" xr:uid="{00000000-0005-0000-0000-0000B5030000}"/>
    <cellStyle name="Comma 3 3 2 5" xfId="940" xr:uid="{00000000-0005-0000-0000-0000B6030000}"/>
    <cellStyle name="Comma 3 3 3" xfId="941" xr:uid="{00000000-0005-0000-0000-0000B7030000}"/>
    <cellStyle name="Comma 3 3 4" xfId="942" xr:uid="{00000000-0005-0000-0000-0000B8030000}"/>
    <cellStyle name="Comma 3 3 5" xfId="943" xr:uid="{00000000-0005-0000-0000-0000B9030000}"/>
    <cellStyle name="Comma 3 3 6" xfId="944" xr:uid="{00000000-0005-0000-0000-0000BA030000}"/>
    <cellStyle name="Comma 3 30" xfId="945" xr:uid="{00000000-0005-0000-0000-0000BB030000}"/>
    <cellStyle name="Comma 3 30 2" xfId="946" xr:uid="{00000000-0005-0000-0000-0000BC030000}"/>
    <cellStyle name="Comma 3 31" xfId="947" xr:uid="{00000000-0005-0000-0000-0000BD030000}"/>
    <cellStyle name="Comma 3 31 2" xfId="948" xr:uid="{00000000-0005-0000-0000-0000BE030000}"/>
    <cellStyle name="Comma 3 32" xfId="949" xr:uid="{00000000-0005-0000-0000-0000BF030000}"/>
    <cellStyle name="Comma 3 32 2" xfId="950" xr:uid="{00000000-0005-0000-0000-0000C0030000}"/>
    <cellStyle name="Comma 3 33" xfId="951" xr:uid="{00000000-0005-0000-0000-0000C1030000}"/>
    <cellStyle name="Comma 3 33 2" xfId="952" xr:uid="{00000000-0005-0000-0000-0000C2030000}"/>
    <cellStyle name="Comma 3 34" xfId="953" xr:uid="{00000000-0005-0000-0000-0000C3030000}"/>
    <cellStyle name="Comma 3 34 2" xfId="954" xr:uid="{00000000-0005-0000-0000-0000C4030000}"/>
    <cellStyle name="Comma 3 35" xfId="955" xr:uid="{00000000-0005-0000-0000-0000C5030000}"/>
    <cellStyle name="Comma 3 35 2" xfId="956" xr:uid="{00000000-0005-0000-0000-0000C6030000}"/>
    <cellStyle name="Comma 3 36" xfId="957" xr:uid="{00000000-0005-0000-0000-0000C7030000}"/>
    <cellStyle name="Comma 3 36 2" xfId="958" xr:uid="{00000000-0005-0000-0000-0000C8030000}"/>
    <cellStyle name="Comma 3 37" xfId="959" xr:uid="{00000000-0005-0000-0000-0000C9030000}"/>
    <cellStyle name="Comma 3 37 2" xfId="960" xr:uid="{00000000-0005-0000-0000-0000CA030000}"/>
    <cellStyle name="Comma 3 38" xfId="961" xr:uid="{00000000-0005-0000-0000-0000CB030000}"/>
    <cellStyle name="Comma 3 38 2" xfId="962" xr:uid="{00000000-0005-0000-0000-0000CC030000}"/>
    <cellStyle name="Comma 3 39" xfId="963" xr:uid="{00000000-0005-0000-0000-0000CD030000}"/>
    <cellStyle name="Comma 3 39 2" xfId="964" xr:uid="{00000000-0005-0000-0000-0000CE030000}"/>
    <cellStyle name="Comma 3 4" xfId="965" xr:uid="{00000000-0005-0000-0000-0000CF030000}"/>
    <cellStyle name="Comma 3 4 2" xfId="966" xr:uid="{00000000-0005-0000-0000-0000D0030000}"/>
    <cellStyle name="Comma 3 4 2 2" xfId="967" xr:uid="{00000000-0005-0000-0000-0000D1030000}"/>
    <cellStyle name="Comma 3 4 3" xfId="968" xr:uid="{00000000-0005-0000-0000-0000D2030000}"/>
    <cellStyle name="Comma 3 40" xfId="969" xr:uid="{00000000-0005-0000-0000-0000D3030000}"/>
    <cellStyle name="Comma 3 40 2" xfId="970" xr:uid="{00000000-0005-0000-0000-0000D4030000}"/>
    <cellStyle name="Comma 3 41" xfId="971" xr:uid="{00000000-0005-0000-0000-0000D5030000}"/>
    <cellStyle name="Comma 3 41 2" xfId="972" xr:uid="{00000000-0005-0000-0000-0000D6030000}"/>
    <cellStyle name="Comma 3 42" xfId="973" xr:uid="{00000000-0005-0000-0000-0000D7030000}"/>
    <cellStyle name="Comma 3 42 2" xfId="974" xr:uid="{00000000-0005-0000-0000-0000D8030000}"/>
    <cellStyle name="Comma 3 43" xfId="975" xr:uid="{00000000-0005-0000-0000-0000D9030000}"/>
    <cellStyle name="Comma 3 43 2" xfId="976" xr:uid="{00000000-0005-0000-0000-0000DA030000}"/>
    <cellStyle name="Comma 3 44" xfId="977" xr:uid="{00000000-0005-0000-0000-0000DB030000}"/>
    <cellStyle name="Comma 3 44 2" xfId="978" xr:uid="{00000000-0005-0000-0000-0000DC030000}"/>
    <cellStyle name="Comma 3 45" xfId="979" xr:uid="{00000000-0005-0000-0000-0000DD030000}"/>
    <cellStyle name="Comma 3 45 2" xfId="980" xr:uid="{00000000-0005-0000-0000-0000DE030000}"/>
    <cellStyle name="Comma 3 46" xfId="981" xr:uid="{00000000-0005-0000-0000-0000DF030000}"/>
    <cellStyle name="Comma 3 46 2" xfId="982" xr:uid="{00000000-0005-0000-0000-0000E0030000}"/>
    <cellStyle name="Comma 3 47" xfId="983" xr:uid="{00000000-0005-0000-0000-0000E1030000}"/>
    <cellStyle name="Comma 3 47 2" xfId="984" xr:uid="{00000000-0005-0000-0000-0000E2030000}"/>
    <cellStyle name="Comma 3 48" xfId="985" xr:uid="{00000000-0005-0000-0000-0000E3030000}"/>
    <cellStyle name="Comma 3 48 2" xfId="986" xr:uid="{00000000-0005-0000-0000-0000E4030000}"/>
    <cellStyle name="Comma 3 49" xfId="987" xr:uid="{00000000-0005-0000-0000-0000E5030000}"/>
    <cellStyle name="Comma 3 49 2" xfId="988" xr:uid="{00000000-0005-0000-0000-0000E6030000}"/>
    <cellStyle name="Comma 3 5" xfId="989" xr:uid="{00000000-0005-0000-0000-0000E7030000}"/>
    <cellStyle name="Comma 3 5 2" xfId="990" xr:uid="{00000000-0005-0000-0000-0000E8030000}"/>
    <cellStyle name="Comma 3 5 2 2" xfId="991" xr:uid="{00000000-0005-0000-0000-0000E9030000}"/>
    <cellStyle name="Comma 3 5 3" xfId="992" xr:uid="{00000000-0005-0000-0000-0000EA030000}"/>
    <cellStyle name="Comma 3 50" xfId="993" xr:uid="{00000000-0005-0000-0000-0000EB030000}"/>
    <cellStyle name="Comma 3 50 2" xfId="994" xr:uid="{00000000-0005-0000-0000-0000EC030000}"/>
    <cellStyle name="Comma 3 51" xfId="995" xr:uid="{00000000-0005-0000-0000-0000ED030000}"/>
    <cellStyle name="Comma 3 51 2" xfId="996" xr:uid="{00000000-0005-0000-0000-0000EE030000}"/>
    <cellStyle name="Comma 3 52" xfId="997" xr:uid="{00000000-0005-0000-0000-0000EF030000}"/>
    <cellStyle name="Comma 3 52 2" xfId="998" xr:uid="{00000000-0005-0000-0000-0000F0030000}"/>
    <cellStyle name="Comma 3 53" xfId="999" xr:uid="{00000000-0005-0000-0000-0000F1030000}"/>
    <cellStyle name="Comma 3 53 2" xfId="1000" xr:uid="{00000000-0005-0000-0000-0000F2030000}"/>
    <cellStyle name="Comma 3 54" xfId="1001" xr:uid="{00000000-0005-0000-0000-0000F3030000}"/>
    <cellStyle name="Comma 3 54 2" xfId="1002" xr:uid="{00000000-0005-0000-0000-0000F4030000}"/>
    <cellStyle name="Comma 3 55" xfId="1003" xr:uid="{00000000-0005-0000-0000-0000F5030000}"/>
    <cellStyle name="Comma 3 55 2" xfId="1004" xr:uid="{00000000-0005-0000-0000-0000F6030000}"/>
    <cellStyle name="Comma 3 56" xfId="1005" xr:uid="{00000000-0005-0000-0000-0000F7030000}"/>
    <cellStyle name="Comma 3 56 2" xfId="1006" xr:uid="{00000000-0005-0000-0000-0000F8030000}"/>
    <cellStyle name="Comma 3 57" xfId="1007" xr:uid="{00000000-0005-0000-0000-0000F9030000}"/>
    <cellStyle name="Comma 3 57 2" xfId="1008" xr:uid="{00000000-0005-0000-0000-0000FA030000}"/>
    <cellStyle name="Comma 3 58" xfId="1009" xr:uid="{00000000-0005-0000-0000-0000FB030000}"/>
    <cellStyle name="Comma 3 58 2" xfId="1010" xr:uid="{00000000-0005-0000-0000-0000FC030000}"/>
    <cellStyle name="Comma 3 59" xfId="1011" xr:uid="{00000000-0005-0000-0000-0000FD030000}"/>
    <cellStyle name="Comma 3 59 2" xfId="1012" xr:uid="{00000000-0005-0000-0000-0000FE030000}"/>
    <cellStyle name="Comma 3 6" xfId="1013" xr:uid="{00000000-0005-0000-0000-0000FF030000}"/>
    <cellStyle name="Comma 3 6 2" xfId="1014" xr:uid="{00000000-0005-0000-0000-000000040000}"/>
    <cellStyle name="Comma 3 6 2 2" xfId="1015" xr:uid="{00000000-0005-0000-0000-000001040000}"/>
    <cellStyle name="Comma 3 6 3" xfId="1016" xr:uid="{00000000-0005-0000-0000-000002040000}"/>
    <cellStyle name="Comma 3 60" xfId="1017" xr:uid="{00000000-0005-0000-0000-000003040000}"/>
    <cellStyle name="Comma 3 60 2" xfId="1018" xr:uid="{00000000-0005-0000-0000-000004040000}"/>
    <cellStyle name="Comma 3 61" xfId="1019" xr:uid="{00000000-0005-0000-0000-000005040000}"/>
    <cellStyle name="Comma 3 61 2" xfId="1020" xr:uid="{00000000-0005-0000-0000-000006040000}"/>
    <cellStyle name="Comma 3 62" xfId="1021" xr:uid="{00000000-0005-0000-0000-000007040000}"/>
    <cellStyle name="Comma 3 63" xfId="1022" xr:uid="{00000000-0005-0000-0000-000008040000}"/>
    <cellStyle name="Comma 3 64" xfId="1023" xr:uid="{00000000-0005-0000-0000-000009040000}"/>
    <cellStyle name="Comma 3 65" xfId="1024" xr:uid="{00000000-0005-0000-0000-00000A040000}"/>
    <cellStyle name="Comma 3 66" xfId="1025" xr:uid="{00000000-0005-0000-0000-00000B040000}"/>
    <cellStyle name="Comma 3 67" xfId="1026" xr:uid="{00000000-0005-0000-0000-00000C040000}"/>
    <cellStyle name="Comma 3 68" xfId="1027" xr:uid="{00000000-0005-0000-0000-00000D040000}"/>
    <cellStyle name="Comma 3 69" xfId="1028" xr:uid="{00000000-0005-0000-0000-00000E040000}"/>
    <cellStyle name="Comma 3 7" xfId="1029" xr:uid="{00000000-0005-0000-0000-00000F040000}"/>
    <cellStyle name="Comma 3 7 2" xfId="1030" xr:uid="{00000000-0005-0000-0000-000010040000}"/>
    <cellStyle name="Comma 3 7 2 2" xfId="1031" xr:uid="{00000000-0005-0000-0000-000011040000}"/>
    <cellStyle name="Comma 3 7 3" xfId="1032" xr:uid="{00000000-0005-0000-0000-000012040000}"/>
    <cellStyle name="Comma 3 70" xfId="1033" xr:uid="{00000000-0005-0000-0000-000013040000}"/>
    <cellStyle name="Comma 3 71" xfId="1034" xr:uid="{00000000-0005-0000-0000-000014040000}"/>
    <cellStyle name="Comma 3 72" xfId="1035" xr:uid="{00000000-0005-0000-0000-000015040000}"/>
    <cellStyle name="Comma 3 73" xfId="1036" xr:uid="{00000000-0005-0000-0000-000016040000}"/>
    <cellStyle name="Comma 3 74" xfId="1037" xr:uid="{00000000-0005-0000-0000-000017040000}"/>
    <cellStyle name="Comma 3 75" xfId="1038" xr:uid="{00000000-0005-0000-0000-000018040000}"/>
    <cellStyle name="Comma 3 76" xfId="1039" xr:uid="{00000000-0005-0000-0000-000019040000}"/>
    <cellStyle name="Comma 3 77" xfId="1040" xr:uid="{00000000-0005-0000-0000-00001A040000}"/>
    <cellStyle name="Comma 3 78" xfId="1041" xr:uid="{00000000-0005-0000-0000-00001B040000}"/>
    <cellStyle name="Comma 3 79" xfId="1042" xr:uid="{00000000-0005-0000-0000-00001C040000}"/>
    <cellStyle name="Comma 3 8" xfId="1043" xr:uid="{00000000-0005-0000-0000-00001D040000}"/>
    <cellStyle name="Comma 3 8 2" xfId="1044" xr:uid="{00000000-0005-0000-0000-00001E040000}"/>
    <cellStyle name="Comma 3 8 2 2" xfId="1045" xr:uid="{00000000-0005-0000-0000-00001F040000}"/>
    <cellStyle name="Comma 3 8 3" xfId="1046" xr:uid="{00000000-0005-0000-0000-000020040000}"/>
    <cellStyle name="Comma 3 80" xfId="1047" xr:uid="{00000000-0005-0000-0000-000021040000}"/>
    <cellStyle name="Comma 3 81" xfId="1048" xr:uid="{00000000-0005-0000-0000-000022040000}"/>
    <cellStyle name="Comma 3 82" xfId="1049" xr:uid="{00000000-0005-0000-0000-000023040000}"/>
    <cellStyle name="Comma 3 83" xfId="1050" xr:uid="{00000000-0005-0000-0000-000024040000}"/>
    <cellStyle name="Comma 3 84" xfId="1051" xr:uid="{00000000-0005-0000-0000-000025040000}"/>
    <cellStyle name="Comma 3 85" xfId="1052" xr:uid="{00000000-0005-0000-0000-000026040000}"/>
    <cellStyle name="Comma 3 86" xfId="1053" xr:uid="{00000000-0005-0000-0000-000027040000}"/>
    <cellStyle name="Comma 3 87" xfId="1054" xr:uid="{00000000-0005-0000-0000-000028040000}"/>
    <cellStyle name="Comma 3 88" xfId="1055" xr:uid="{00000000-0005-0000-0000-000029040000}"/>
    <cellStyle name="Comma 3 89" xfId="1056" xr:uid="{00000000-0005-0000-0000-00002A040000}"/>
    <cellStyle name="Comma 3 9" xfId="1057" xr:uid="{00000000-0005-0000-0000-00002B040000}"/>
    <cellStyle name="Comma 3 9 2" xfId="1058" xr:uid="{00000000-0005-0000-0000-00002C040000}"/>
    <cellStyle name="Comma 3 9 2 2" xfId="1059" xr:uid="{00000000-0005-0000-0000-00002D040000}"/>
    <cellStyle name="Comma 3 9 3" xfId="1060" xr:uid="{00000000-0005-0000-0000-00002E040000}"/>
    <cellStyle name="Comma 3 90" xfId="1061" xr:uid="{00000000-0005-0000-0000-00002F040000}"/>
    <cellStyle name="Comma 3 91" xfId="1062" xr:uid="{00000000-0005-0000-0000-000030040000}"/>
    <cellStyle name="Comma 3 92" xfId="1063" xr:uid="{00000000-0005-0000-0000-000031040000}"/>
    <cellStyle name="Comma 3 93" xfId="1064" xr:uid="{00000000-0005-0000-0000-000032040000}"/>
    <cellStyle name="Comma 3 94" xfId="1065" xr:uid="{00000000-0005-0000-0000-000033040000}"/>
    <cellStyle name="Comma 3 95" xfId="1066" xr:uid="{00000000-0005-0000-0000-000034040000}"/>
    <cellStyle name="Comma 3 96" xfId="1067" xr:uid="{00000000-0005-0000-0000-000035040000}"/>
    <cellStyle name="Comma 3 97" xfId="1068" xr:uid="{00000000-0005-0000-0000-000036040000}"/>
    <cellStyle name="Comma 3 98" xfId="1069" xr:uid="{00000000-0005-0000-0000-000037040000}"/>
    <cellStyle name="Comma 3 99" xfId="1070" xr:uid="{00000000-0005-0000-0000-000038040000}"/>
    <cellStyle name="Comma 30" xfId="1071" xr:uid="{00000000-0005-0000-0000-000039040000}"/>
    <cellStyle name="Comma 31" xfId="1072" xr:uid="{00000000-0005-0000-0000-00003A040000}"/>
    <cellStyle name="Comma 32" xfId="1073" xr:uid="{00000000-0005-0000-0000-00003B040000}"/>
    <cellStyle name="Comma 33" xfId="1074" xr:uid="{00000000-0005-0000-0000-00003C040000}"/>
    <cellStyle name="Comma 34" xfId="1075" xr:uid="{00000000-0005-0000-0000-00003D040000}"/>
    <cellStyle name="Comma 35" xfId="1076" xr:uid="{00000000-0005-0000-0000-00003E040000}"/>
    <cellStyle name="Comma 36" xfId="1077" xr:uid="{00000000-0005-0000-0000-00003F040000}"/>
    <cellStyle name="Comma 37" xfId="1078" xr:uid="{00000000-0005-0000-0000-000040040000}"/>
    <cellStyle name="Comma 38" xfId="1079" xr:uid="{00000000-0005-0000-0000-000041040000}"/>
    <cellStyle name="Comma 39" xfId="1080" xr:uid="{00000000-0005-0000-0000-000042040000}"/>
    <cellStyle name="Comma 4" xfId="1081" xr:uid="{00000000-0005-0000-0000-000043040000}"/>
    <cellStyle name="Comma 4 10" xfId="1082" xr:uid="{00000000-0005-0000-0000-000044040000}"/>
    <cellStyle name="Comma 4 11" xfId="1083" xr:uid="{00000000-0005-0000-0000-000045040000}"/>
    <cellStyle name="Comma 4 12" xfId="1084" xr:uid="{00000000-0005-0000-0000-000046040000}"/>
    <cellStyle name="Comma 4 13" xfId="1085" xr:uid="{00000000-0005-0000-0000-000047040000}"/>
    <cellStyle name="Comma 4 13 2" xfId="1086" xr:uid="{00000000-0005-0000-0000-000048040000}"/>
    <cellStyle name="Comma 4 13 3" xfId="1087" xr:uid="{00000000-0005-0000-0000-000049040000}"/>
    <cellStyle name="Comma 4 13 4" xfId="1088" xr:uid="{00000000-0005-0000-0000-00004A040000}"/>
    <cellStyle name="Comma 4 14" xfId="1089" xr:uid="{00000000-0005-0000-0000-00004B040000}"/>
    <cellStyle name="Comma 4 15" xfId="1090" xr:uid="{00000000-0005-0000-0000-00004C040000}"/>
    <cellStyle name="Comma 4 16" xfId="7482" xr:uid="{00000000-0005-0000-0000-00004D040000}"/>
    <cellStyle name="Comma 4 17 2" xfId="7518" xr:uid="{AA2B9C52-4E6B-4FD6-BEA0-CB6F91A51BCC}"/>
    <cellStyle name="Comma 4 2" xfId="1091" xr:uid="{00000000-0005-0000-0000-00004E040000}"/>
    <cellStyle name="Comma 4 2 10" xfId="1092" xr:uid="{00000000-0005-0000-0000-00004F040000}"/>
    <cellStyle name="Comma 4 2 10 2" xfId="1093" xr:uid="{00000000-0005-0000-0000-000050040000}"/>
    <cellStyle name="Comma 4 2 11" xfId="1094" xr:uid="{00000000-0005-0000-0000-000051040000}"/>
    <cellStyle name="Comma 4 2 11 2" xfId="1095" xr:uid="{00000000-0005-0000-0000-000052040000}"/>
    <cellStyle name="Comma 4 2 12" xfId="1096" xr:uid="{00000000-0005-0000-0000-000053040000}"/>
    <cellStyle name="Comma 4 2 13" xfId="1097" xr:uid="{00000000-0005-0000-0000-000054040000}"/>
    <cellStyle name="Comma 4 2 14" xfId="1098" xr:uid="{00000000-0005-0000-0000-000055040000}"/>
    <cellStyle name="Comma 4 2 2" xfId="1099" xr:uid="{00000000-0005-0000-0000-000056040000}"/>
    <cellStyle name="Comma 4 2 2 2" xfId="1100" xr:uid="{00000000-0005-0000-0000-000057040000}"/>
    <cellStyle name="Comma 4 2 3" xfId="1101" xr:uid="{00000000-0005-0000-0000-000058040000}"/>
    <cellStyle name="Comma 4 2 3 2" xfId="1102" xr:uid="{00000000-0005-0000-0000-000059040000}"/>
    <cellStyle name="Comma 4 2 4" xfId="1103" xr:uid="{00000000-0005-0000-0000-00005A040000}"/>
    <cellStyle name="Comma 4 2 4 2" xfId="1104" xr:uid="{00000000-0005-0000-0000-00005B040000}"/>
    <cellStyle name="Comma 4 2 5" xfId="1105" xr:uid="{00000000-0005-0000-0000-00005C040000}"/>
    <cellStyle name="Comma 4 2 5 2" xfId="1106" xr:uid="{00000000-0005-0000-0000-00005D040000}"/>
    <cellStyle name="Comma 4 2 6" xfId="1107" xr:uid="{00000000-0005-0000-0000-00005E040000}"/>
    <cellStyle name="Comma 4 2 6 2" xfId="1108" xr:uid="{00000000-0005-0000-0000-00005F040000}"/>
    <cellStyle name="Comma 4 2 7" xfId="1109" xr:uid="{00000000-0005-0000-0000-000060040000}"/>
    <cellStyle name="Comma 4 2 7 2" xfId="1110" xr:uid="{00000000-0005-0000-0000-000061040000}"/>
    <cellStyle name="Comma 4 2 8" xfId="1111" xr:uid="{00000000-0005-0000-0000-000062040000}"/>
    <cellStyle name="Comma 4 2 8 2" xfId="1112" xr:uid="{00000000-0005-0000-0000-000063040000}"/>
    <cellStyle name="Comma 4 2 9" xfId="1113" xr:uid="{00000000-0005-0000-0000-000064040000}"/>
    <cellStyle name="Comma 4 2 9 2" xfId="1114" xr:uid="{00000000-0005-0000-0000-000065040000}"/>
    <cellStyle name="Comma 4 3" xfId="1115" xr:uid="{00000000-0005-0000-0000-000066040000}"/>
    <cellStyle name="Comma 4 3 2" xfId="1116" xr:uid="{00000000-0005-0000-0000-000067040000}"/>
    <cellStyle name="Comma 4 3 3" xfId="1117" xr:uid="{00000000-0005-0000-0000-000068040000}"/>
    <cellStyle name="Comma 4 3 4" xfId="1118" xr:uid="{00000000-0005-0000-0000-000069040000}"/>
    <cellStyle name="Comma 4 4" xfId="1119" xr:uid="{00000000-0005-0000-0000-00006A040000}"/>
    <cellStyle name="Comma 4 5" xfId="1120" xr:uid="{00000000-0005-0000-0000-00006B040000}"/>
    <cellStyle name="Comma 4 6" xfId="1121" xr:uid="{00000000-0005-0000-0000-00006C040000}"/>
    <cellStyle name="Comma 4 7" xfId="1122" xr:uid="{00000000-0005-0000-0000-00006D040000}"/>
    <cellStyle name="Comma 4 8" xfId="1123" xr:uid="{00000000-0005-0000-0000-00006E040000}"/>
    <cellStyle name="Comma 4 9" xfId="1124" xr:uid="{00000000-0005-0000-0000-00006F040000}"/>
    <cellStyle name="Comma 40" xfId="1125" xr:uid="{00000000-0005-0000-0000-000070040000}"/>
    <cellStyle name="Comma 41" xfId="1126" xr:uid="{00000000-0005-0000-0000-000071040000}"/>
    <cellStyle name="Comma 42" xfId="1127" xr:uid="{00000000-0005-0000-0000-000072040000}"/>
    <cellStyle name="Comma 43" xfId="1128" xr:uid="{00000000-0005-0000-0000-000073040000}"/>
    <cellStyle name="Comma 44" xfId="1129" xr:uid="{00000000-0005-0000-0000-000074040000}"/>
    <cellStyle name="Comma 45" xfId="1130" xr:uid="{00000000-0005-0000-0000-000075040000}"/>
    <cellStyle name="Comma 46" xfId="1131" xr:uid="{00000000-0005-0000-0000-000076040000}"/>
    <cellStyle name="Comma 47" xfId="1132" xr:uid="{00000000-0005-0000-0000-000077040000}"/>
    <cellStyle name="Comma 48" xfId="1133" xr:uid="{00000000-0005-0000-0000-000078040000}"/>
    <cellStyle name="Comma 49" xfId="1134" xr:uid="{00000000-0005-0000-0000-000079040000}"/>
    <cellStyle name="Comma 5" xfId="1135" xr:uid="{00000000-0005-0000-0000-00007A040000}"/>
    <cellStyle name="Comma 5 10" xfId="1136" xr:uid="{00000000-0005-0000-0000-00007B040000}"/>
    <cellStyle name="Comma 5 10 2" xfId="1137" xr:uid="{00000000-0005-0000-0000-00007C040000}"/>
    <cellStyle name="Comma 5 10 2 2" xfId="1138" xr:uid="{00000000-0005-0000-0000-00007D040000}"/>
    <cellStyle name="Comma 5 10 3" xfId="1139" xr:uid="{00000000-0005-0000-0000-00007E040000}"/>
    <cellStyle name="Comma 5 100" xfId="1140" xr:uid="{00000000-0005-0000-0000-00007F040000}"/>
    <cellStyle name="Comma 5 101" xfId="1141" xr:uid="{00000000-0005-0000-0000-000080040000}"/>
    <cellStyle name="Comma 5 102" xfId="1142" xr:uid="{00000000-0005-0000-0000-000081040000}"/>
    <cellStyle name="Comma 5 103" xfId="1143" xr:uid="{00000000-0005-0000-0000-000082040000}"/>
    <cellStyle name="Comma 5 104" xfId="1144" xr:uid="{00000000-0005-0000-0000-000083040000}"/>
    <cellStyle name="Comma 5 105" xfId="1145" xr:uid="{00000000-0005-0000-0000-000084040000}"/>
    <cellStyle name="Comma 5 106" xfId="1146" xr:uid="{00000000-0005-0000-0000-000085040000}"/>
    <cellStyle name="Comma 5 107" xfId="1147" xr:uid="{00000000-0005-0000-0000-000086040000}"/>
    <cellStyle name="Comma 5 108" xfId="1148" xr:uid="{00000000-0005-0000-0000-000087040000}"/>
    <cellStyle name="Comma 5 109" xfId="1149" xr:uid="{00000000-0005-0000-0000-000088040000}"/>
    <cellStyle name="Comma 5 11" xfId="1150" xr:uid="{00000000-0005-0000-0000-000089040000}"/>
    <cellStyle name="Comma 5 11 2" xfId="1151" xr:uid="{00000000-0005-0000-0000-00008A040000}"/>
    <cellStyle name="Comma 5 11 2 2" xfId="1152" xr:uid="{00000000-0005-0000-0000-00008B040000}"/>
    <cellStyle name="Comma 5 11 3" xfId="1153" xr:uid="{00000000-0005-0000-0000-00008C040000}"/>
    <cellStyle name="Comma 5 110" xfId="1154" xr:uid="{00000000-0005-0000-0000-00008D040000}"/>
    <cellStyle name="Comma 5 111" xfId="1155" xr:uid="{00000000-0005-0000-0000-00008E040000}"/>
    <cellStyle name="Comma 5 112" xfId="1156" xr:uid="{00000000-0005-0000-0000-00008F040000}"/>
    <cellStyle name="Comma 5 113" xfId="1157" xr:uid="{00000000-0005-0000-0000-000090040000}"/>
    <cellStyle name="Comma 5 114" xfId="1158" xr:uid="{00000000-0005-0000-0000-000091040000}"/>
    <cellStyle name="Comma 5 115" xfId="1159" xr:uid="{00000000-0005-0000-0000-000092040000}"/>
    <cellStyle name="Comma 5 116" xfId="1160" xr:uid="{00000000-0005-0000-0000-000093040000}"/>
    <cellStyle name="Comma 5 117" xfId="1161" xr:uid="{00000000-0005-0000-0000-000094040000}"/>
    <cellStyle name="Comma 5 118" xfId="1162" xr:uid="{00000000-0005-0000-0000-000095040000}"/>
    <cellStyle name="Comma 5 119" xfId="1163" xr:uid="{00000000-0005-0000-0000-000096040000}"/>
    <cellStyle name="Comma 5 12" xfId="1164" xr:uid="{00000000-0005-0000-0000-000097040000}"/>
    <cellStyle name="Comma 5 12 2" xfId="1165" xr:uid="{00000000-0005-0000-0000-000098040000}"/>
    <cellStyle name="Comma 5 12 2 2" xfId="1166" xr:uid="{00000000-0005-0000-0000-000099040000}"/>
    <cellStyle name="Comma 5 12 3" xfId="1167" xr:uid="{00000000-0005-0000-0000-00009A040000}"/>
    <cellStyle name="Comma 5 120" xfId="1168" xr:uid="{00000000-0005-0000-0000-00009B040000}"/>
    <cellStyle name="Comma 5 121" xfId="1169" xr:uid="{00000000-0005-0000-0000-00009C040000}"/>
    <cellStyle name="Comma 5 122" xfId="1170" xr:uid="{00000000-0005-0000-0000-00009D040000}"/>
    <cellStyle name="Comma 5 123" xfId="1171" xr:uid="{00000000-0005-0000-0000-00009E040000}"/>
    <cellStyle name="Comma 5 124" xfId="1172" xr:uid="{00000000-0005-0000-0000-00009F040000}"/>
    <cellStyle name="Comma 5 125" xfId="1173" xr:uid="{00000000-0005-0000-0000-0000A0040000}"/>
    <cellStyle name="Comma 5 126" xfId="1174" xr:uid="{00000000-0005-0000-0000-0000A1040000}"/>
    <cellStyle name="Comma 5 127" xfId="1175" xr:uid="{00000000-0005-0000-0000-0000A2040000}"/>
    <cellStyle name="Comma 5 128" xfId="1176" xr:uid="{00000000-0005-0000-0000-0000A3040000}"/>
    <cellStyle name="Comma 5 129" xfId="1177" xr:uid="{00000000-0005-0000-0000-0000A4040000}"/>
    <cellStyle name="Comma 5 13" xfId="1178" xr:uid="{00000000-0005-0000-0000-0000A5040000}"/>
    <cellStyle name="Comma 5 13 2" xfId="1179" xr:uid="{00000000-0005-0000-0000-0000A6040000}"/>
    <cellStyle name="Comma 5 13 2 2" xfId="1180" xr:uid="{00000000-0005-0000-0000-0000A7040000}"/>
    <cellStyle name="Comma 5 13 3" xfId="1181" xr:uid="{00000000-0005-0000-0000-0000A8040000}"/>
    <cellStyle name="Comma 5 130" xfId="1182" xr:uid="{00000000-0005-0000-0000-0000A9040000}"/>
    <cellStyle name="Comma 5 131" xfId="1183" xr:uid="{00000000-0005-0000-0000-0000AA040000}"/>
    <cellStyle name="Comma 5 132" xfId="1184" xr:uid="{00000000-0005-0000-0000-0000AB040000}"/>
    <cellStyle name="Comma 5 133" xfId="1185" xr:uid="{00000000-0005-0000-0000-0000AC040000}"/>
    <cellStyle name="Comma 5 134" xfId="1186" xr:uid="{00000000-0005-0000-0000-0000AD040000}"/>
    <cellStyle name="Comma 5 135" xfId="1187" xr:uid="{00000000-0005-0000-0000-0000AE040000}"/>
    <cellStyle name="Comma 5 136" xfId="1188" xr:uid="{00000000-0005-0000-0000-0000AF040000}"/>
    <cellStyle name="Comma 5 137" xfId="7483" xr:uid="{00000000-0005-0000-0000-0000B0040000}"/>
    <cellStyle name="Comma 5 14" xfId="1189" xr:uid="{00000000-0005-0000-0000-0000B1040000}"/>
    <cellStyle name="Comma 5 14 2" xfId="1190" xr:uid="{00000000-0005-0000-0000-0000B2040000}"/>
    <cellStyle name="Comma 5 14 3" xfId="1191" xr:uid="{00000000-0005-0000-0000-0000B3040000}"/>
    <cellStyle name="Comma 5 15" xfId="1192" xr:uid="{00000000-0005-0000-0000-0000B4040000}"/>
    <cellStyle name="Comma 5 15 2" xfId="1193" xr:uid="{00000000-0005-0000-0000-0000B5040000}"/>
    <cellStyle name="Comma 5 16" xfId="1194" xr:uid="{00000000-0005-0000-0000-0000B6040000}"/>
    <cellStyle name="Comma 5 16 2" xfId="1195" xr:uid="{00000000-0005-0000-0000-0000B7040000}"/>
    <cellStyle name="Comma 5 17" xfId="1196" xr:uid="{00000000-0005-0000-0000-0000B8040000}"/>
    <cellStyle name="Comma 5 17 2" xfId="1197" xr:uid="{00000000-0005-0000-0000-0000B9040000}"/>
    <cellStyle name="Comma 5 18" xfId="1198" xr:uid="{00000000-0005-0000-0000-0000BA040000}"/>
    <cellStyle name="Comma 5 18 2" xfId="1199" xr:uid="{00000000-0005-0000-0000-0000BB040000}"/>
    <cellStyle name="Comma 5 19" xfId="1200" xr:uid="{00000000-0005-0000-0000-0000BC040000}"/>
    <cellStyle name="Comma 5 19 2" xfId="1201" xr:uid="{00000000-0005-0000-0000-0000BD040000}"/>
    <cellStyle name="Comma 5 2" xfId="1202" xr:uid="{00000000-0005-0000-0000-0000BE040000}"/>
    <cellStyle name="Comma 5 2 10" xfId="1203" xr:uid="{00000000-0005-0000-0000-0000BF040000}"/>
    <cellStyle name="Comma 5 2 10 2" xfId="1204" xr:uid="{00000000-0005-0000-0000-0000C0040000}"/>
    <cellStyle name="Comma 5 2 11" xfId="1205" xr:uid="{00000000-0005-0000-0000-0000C1040000}"/>
    <cellStyle name="Comma 5 2 11 2" xfId="1206" xr:uid="{00000000-0005-0000-0000-0000C2040000}"/>
    <cellStyle name="Comma 5 2 12" xfId="1207" xr:uid="{00000000-0005-0000-0000-0000C3040000}"/>
    <cellStyle name="Comma 5 2 13" xfId="1208" xr:uid="{00000000-0005-0000-0000-0000C4040000}"/>
    <cellStyle name="Comma 5 2 14" xfId="1209" xr:uid="{00000000-0005-0000-0000-0000C5040000}"/>
    <cellStyle name="Comma 5 2 14 2" xfId="1210" xr:uid="{00000000-0005-0000-0000-0000C6040000}"/>
    <cellStyle name="Comma 5 2 15" xfId="1211" xr:uid="{00000000-0005-0000-0000-0000C7040000}"/>
    <cellStyle name="Comma 5 2 16" xfId="7484" xr:uid="{00000000-0005-0000-0000-0000C8040000}"/>
    <cellStyle name="Comma 5 2 2" xfId="1212" xr:uid="{00000000-0005-0000-0000-0000C9040000}"/>
    <cellStyle name="Comma 5 2 2 10" xfId="1213" xr:uid="{00000000-0005-0000-0000-0000CA040000}"/>
    <cellStyle name="Comma 5 2 2 10 2" xfId="1214" xr:uid="{00000000-0005-0000-0000-0000CB040000}"/>
    <cellStyle name="Comma 5 2 2 10 2 2" xfId="1215" xr:uid="{00000000-0005-0000-0000-0000CC040000}"/>
    <cellStyle name="Comma 5 2 2 10 3" xfId="1216" xr:uid="{00000000-0005-0000-0000-0000CD040000}"/>
    <cellStyle name="Comma 5 2 2 11" xfId="1217" xr:uid="{00000000-0005-0000-0000-0000CE040000}"/>
    <cellStyle name="Comma 5 2 2 11 2" xfId="1218" xr:uid="{00000000-0005-0000-0000-0000CF040000}"/>
    <cellStyle name="Comma 5 2 2 11 2 2" xfId="1219" xr:uid="{00000000-0005-0000-0000-0000D0040000}"/>
    <cellStyle name="Comma 5 2 2 11 3" xfId="1220" xr:uid="{00000000-0005-0000-0000-0000D1040000}"/>
    <cellStyle name="Comma 5 2 2 12" xfId="1221" xr:uid="{00000000-0005-0000-0000-0000D2040000}"/>
    <cellStyle name="Comma 5 2 2 12 2" xfId="1222" xr:uid="{00000000-0005-0000-0000-0000D3040000}"/>
    <cellStyle name="Comma 5 2 2 12 2 2" xfId="1223" xr:uid="{00000000-0005-0000-0000-0000D4040000}"/>
    <cellStyle name="Comma 5 2 2 12 3" xfId="1224" xr:uid="{00000000-0005-0000-0000-0000D5040000}"/>
    <cellStyle name="Comma 5 2 2 13" xfId="1225" xr:uid="{00000000-0005-0000-0000-0000D6040000}"/>
    <cellStyle name="Comma 5 2 2 13 2" xfId="1226" xr:uid="{00000000-0005-0000-0000-0000D7040000}"/>
    <cellStyle name="Comma 5 2 2 13 2 2" xfId="1227" xr:uid="{00000000-0005-0000-0000-0000D8040000}"/>
    <cellStyle name="Comma 5 2 2 13 3" xfId="1228" xr:uid="{00000000-0005-0000-0000-0000D9040000}"/>
    <cellStyle name="Comma 5 2 2 14" xfId="1229" xr:uid="{00000000-0005-0000-0000-0000DA040000}"/>
    <cellStyle name="Comma 5 2 2 15" xfId="1230" xr:uid="{00000000-0005-0000-0000-0000DB040000}"/>
    <cellStyle name="Comma 5 2 2 2" xfId="1231" xr:uid="{00000000-0005-0000-0000-0000DC040000}"/>
    <cellStyle name="Comma 5 2 2 2 2" xfId="1232" xr:uid="{00000000-0005-0000-0000-0000DD040000}"/>
    <cellStyle name="Comma 5 2 2 2 2 2" xfId="1233" xr:uid="{00000000-0005-0000-0000-0000DE040000}"/>
    <cellStyle name="Comma 5 2 2 2 3" xfId="1234" xr:uid="{00000000-0005-0000-0000-0000DF040000}"/>
    <cellStyle name="Comma 5 2 2 3" xfId="1235" xr:uid="{00000000-0005-0000-0000-0000E0040000}"/>
    <cellStyle name="Comma 5 2 2 3 2" xfId="1236" xr:uid="{00000000-0005-0000-0000-0000E1040000}"/>
    <cellStyle name="Comma 5 2 2 3 2 2" xfId="1237" xr:uid="{00000000-0005-0000-0000-0000E2040000}"/>
    <cellStyle name="Comma 5 2 2 3 3" xfId="1238" xr:uid="{00000000-0005-0000-0000-0000E3040000}"/>
    <cellStyle name="Comma 5 2 2 4" xfId="1239" xr:uid="{00000000-0005-0000-0000-0000E4040000}"/>
    <cellStyle name="Comma 5 2 2 4 2" xfId="1240" xr:uid="{00000000-0005-0000-0000-0000E5040000}"/>
    <cellStyle name="Comma 5 2 2 4 2 2" xfId="1241" xr:uid="{00000000-0005-0000-0000-0000E6040000}"/>
    <cellStyle name="Comma 5 2 2 4 3" xfId="1242" xr:uid="{00000000-0005-0000-0000-0000E7040000}"/>
    <cellStyle name="Comma 5 2 2 5" xfId="1243" xr:uid="{00000000-0005-0000-0000-0000E8040000}"/>
    <cellStyle name="Comma 5 2 2 5 2" xfId="1244" xr:uid="{00000000-0005-0000-0000-0000E9040000}"/>
    <cellStyle name="Comma 5 2 2 5 2 2" xfId="1245" xr:uid="{00000000-0005-0000-0000-0000EA040000}"/>
    <cellStyle name="Comma 5 2 2 5 3" xfId="1246" xr:uid="{00000000-0005-0000-0000-0000EB040000}"/>
    <cellStyle name="Comma 5 2 2 6" xfId="1247" xr:uid="{00000000-0005-0000-0000-0000EC040000}"/>
    <cellStyle name="Comma 5 2 2 6 2" xfId="1248" xr:uid="{00000000-0005-0000-0000-0000ED040000}"/>
    <cellStyle name="Comma 5 2 2 6 2 2" xfId="1249" xr:uid="{00000000-0005-0000-0000-0000EE040000}"/>
    <cellStyle name="Comma 5 2 2 6 3" xfId="1250" xr:uid="{00000000-0005-0000-0000-0000EF040000}"/>
    <cellStyle name="Comma 5 2 2 7" xfId="1251" xr:uid="{00000000-0005-0000-0000-0000F0040000}"/>
    <cellStyle name="Comma 5 2 2 7 2" xfId="1252" xr:uid="{00000000-0005-0000-0000-0000F1040000}"/>
    <cellStyle name="Comma 5 2 2 7 2 2" xfId="1253" xr:uid="{00000000-0005-0000-0000-0000F2040000}"/>
    <cellStyle name="Comma 5 2 2 7 3" xfId="1254" xr:uid="{00000000-0005-0000-0000-0000F3040000}"/>
    <cellStyle name="Comma 5 2 2 8" xfId="1255" xr:uid="{00000000-0005-0000-0000-0000F4040000}"/>
    <cellStyle name="Comma 5 2 2 8 2" xfId="1256" xr:uid="{00000000-0005-0000-0000-0000F5040000}"/>
    <cellStyle name="Comma 5 2 2 8 2 2" xfId="1257" xr:uid="{00000000-0005-0000-0000-0000F6040000}"/>
    <cellStyle name="Comma 5 2 2 8 3" xfId="1258" xr:uid="{00000000-0005-0000-0000-0000F7040000}"/>
    <cellStyle name="Comma 5 2 2 9" xfId="1259" xr:uid="{00000000-0005-0000-0000-0000F8040000}"/>
    <cellStyle name="Comma 5 2 2 9 2" xfId="1260" xr:uid="{00000000-0005-0000-0000-0000F9040000}"/>
    <cellStyle name="Comma 5 2 2 9 2 2" xfId="1261" xr:uid="{00000000-0005-0000-0000-0000FA040000}"/>
    <cellStyle name="Comma 5 2 2 9 3" xfId="1262" xr:uid="{00000000-0005-0000-0000-0000FB040000}"/>
    <cellStyle name="Comma 5 2 3" xfId="1263" xr:uid="{00000000-0005-0000-0000-0000FC040000}"/>
    <cellStyle name="Comma 5 2 3 2" xfId="1264" xr:uid="{00000000-0005-0000-0000-0000FD040000}"/>
    <cellStyle name="Comma 5 2 4" xfId="1265" xr:uid="{00000000-0005-0000-0000-0000FE040000}"/>
    <cellStyle name="Comma 5 2 4 2" xfId="1266" xr:uid="{00000000-0005-0000-0000-0000FF040000}"/>
    <cellStyle name="Comma 5 2 5" xfId="1267" xr:uid="{00000000-0005-0000-0000-000000050000}"/>
    <cellStyle name="Comma 5 2 5 2" xfId="1268" xr:uid="{00000000-0005-0000-0000-000001050000}"/>
    <cellStyle name="Comma 5 2 6" xfId="1269" xr:uid="{00000000-0005-0000-0000-000002050000}"/>
    <cellStyle name="Comma 5 2 6 2" xfId="1270" xr:uid="{00000000-0005-0000-0000-000003050000}"/>
    <cellStyle name="Comma 5 2 7" xfId="1271" xr:uid="{00000000-0005-0000-0000-000004050000}"/>
    <cellStyle name="Comma 5 2 7 2" xfId="1272" xr:uid="{00000000-0005-0000-0000-000005050000}"/>
    <cellStyle name="Comma 5 2 8" xfId="1273" xr:uid="{00000000-0005-0000-0000-000006050000}"/>
    <cellStyle name="Comma 5 2 8 2" xfId="1274" xr:uid="{00000000-0005-0000-0000-000007050000}"/>
    <cellStyle name="Comma 5 2 9" xfId="1275" xr:uid="{00000000-0005-0000-0000-000008050000}"/>
    <cellStyle name="Comma 5 2 9 2" xfId="1276" xr:uid="{00000000-0005-0000-0000-000009050000}"/>
    <cellStyle name="Comma 5 20" xfId="1277" xr:uid="{00000000-0005-0000-0000-00000A050000}"/>
    <cellStyle name="Comma 5 20 2" xfId="1278" xr:uid="{00000000-0005-0000-0000-00000B050000}"/>
    <cellStyle name="Comma 5 21" xfId="1279" xr:uid="{00000000-0005-0000-0000-00000C050000}"/>
    <cellStyle name="Comma 5 21 2" xfId="1280" xr:uid="{00000000-0005-0000-0000-00000D050000}"/>
    <cellStyle name="Comma 5 22" xfId="1281" xr:uid="{00000000-0005-0000-0000-00000E050000}"/>
    <cellStyle name="Comma 5 22 2" xfId="1282" xr:uid="{00000000-0005-0000-0000-00000F050000}"/>
    <cellStyle name="Comma 5 23" xfId="1283" xr:uid="{00000000-0005-0000-0000-000010050000}"/>
    <cellStyle name="Comma 5 23 2" xfId="1284" xr:uid="{00000000-0005-0000-0000-000011050000}"/>
    <cellStyle name="Comma 5 24" xfId="1285" xr:uid="{00000000-0005-0000-0000-000012050000}"/>
    <cellStyle name="Comma 5 24 2" xfId="1286" xr:uid="{00000000-0005-0000-0000-000013050000}"/>
    <cellStyle name="Comma 5 25" xfId="1287" xr:uid="{00000000-0005-0000-0000-000014050000}"/>
    <cellStyle name="Comma 5 25 2" xfId="1288" xr:uid="{00000000-0005-0000-0000-000015050000}"/>
    <cellStyle name="Comma 5 26" xfId="1289" xr:uid="{00000000-0005-0000-0000-000016050000}"/>
    <cellStyle name="Comma 5 26 2" xfId="1290" xr:uid="{00000000-0005-0000-0000-000017050000}"/>
    <cellStyle name="Comma 5 27" xfId="1291" xr:uid="{00000000-0005-0000-0000-000018050000}"/>
    <cellStyle name="Comma 5 27 2" xfId="1292" xr:uid="{00000000-0005-0000-0000-000019050000}"/>
    <cellStyle name="Comma 5 28" xfId="1293" xr:uid="{00000000-0005-0000-0000-00001A050000}"/>
    <cellStyle name="Comma 5 28 2" xfId="1294" xr:uid="{00000000-0005-0000-0000-00001B050000}"/>
    <cellStyle name="Comma 5 29" xfId="1295" xr:uid="{00000000-0005-0000-0000-00001C050000}"/>
    <cellStyle name="Comma 5 29 2" xfId="1296" xr:uid="{00000000-0005-0000-0000-00001D050000}"/>
    <cellStyle name="Comma 5 3" xfId="1297" xr:uid="{00000000-0005-0000-0000-00001E050000}"/>
    <cellStyle name="Comma 5 3 10" xfId="1298" xr:uid="{00000000-0005-0000-0000-00001F050000}"/>
    <cellStyle name="Comma 5 3 10 2" xfId="1299" xr:uid="{00000000-0005-0000-0000-000020050000}"/>
    <cellStyle name="Comma 5 3 11" xfId="1300" xr:uid="{00000000-0005-0000-0000-000021050000}"/>
    <cellStyle name="Comma 5 3 11 2" xfId="1301" xr:uid="{00000000-0005-0000-0000-000022050000}"/>
    <cellStyle name="Comma 5 3 12" xfId="1302" xr:uid="{00000000-0005-0000-0000-000023050000}"/>
    <cellStyle name="Comma 5 3 12 2" xfId="1303" xr:uid="{00000000-0005-0000-0000-000024050000}"/>
    <cellStyle name="Comma 5 3 13" xfId="1304" xr:uid="{00000000-0005-0000-0000-000025050000}"/>
    <cellStyle name="Comma 5 3 13 2" xfId="1305" xr:uid="{00000000-0005-0000-0000-000026050000}"/>
    <cellStyle name="Comma 5 3 14" xfId="1306" xr:uid="{00000000-0005-0000-0000-000027050000}"/>
    <cellStyle name="Comma 5 3 15" xfId="1307" xr:uid="{00000000-0005-0000-0000-000028050000}"/>
    <cellStyle name="Comma 5 3 2" xfId="1308" xr:uid="{00000000-0005-0000-0000-000029050000}"/>
    <cellStyle name="Comma 5 3 2 2" xfId="1309" xr:uid="{00000000-0005-0000-0000-00002A050000}"/>
    <cellStyle name="Comma 5 3 3" xfId="1310" xr:uid="{00000000-0005-0000-0000-00002B050000}"/>
    <cellStyle name="Comma 5 3 3 2" xfId="1311" xr:uid="{00000000-0005-0000-0000-00002C050000}"/>
    <cellStyle name="Comma 5 3 4" xfId="1312" xr:uid="{00000000-0005-0000-0000-00002D050000}"/>
    <cellStyle name="Comma 5 3 4 2" xfId="1313" xr:uid="{00000000-0005-0000-0000-00002E050000}"/>
    <cellStyle name="Comma 5 3 5" xfId="1314" xr:uid="{00000000-0005-0000-0000-00002F050000}"/>
    <cellStyle name="Comma 5 3 5 2" xfId="1315" xr:uid="{00000000-0005-0000-0000-000030050000}"/>
    <cellStyle name="Comma 5 3 6" xfId="1316" xr:uid="{00000000-0005-0000-0000-000031050000}"/>
    <cellStyle name="Comma 5 3 6 2" xfId="1317" xr:uid="{00000000-0005-0000-0000-000032050000}"/>
    <cellStyle name="Comma 5 3 7" xfId="1318" xr:uid="{00000000-0005-0000-0000-000033050000}"/>
    <cellStyle name="Comma 5 3 7 2" xfId="1319" xr:uid="{00000000-0005-0000-0000-000034050000}"/>
    <cellStyle name="Comma 5 3 8" xfId="1320" xr:uid="{00000000-0005-0000-0000-000035050000}"/>
    <cellStyle name="Comma 5 3 8 2" xfId="1321" xr:uid="{00000000-0005-0000-0000-000036050000}"/>
    <cellStyle name="Comma 5 3 9" xfId="1322" xr:uid="{00000000-0005-0000-0000-000037050000}"/>
    <cellStyle name="Comma 5 3 9 2" xfId="1323" xr:uid="{00000000-0005-0000-0000-000038050000}"/>
    <cellStyle name="Comma 5 30" xfId="1324" xr:uid="{00000000-0005-0000-0000-000039050000}"/>
    <cellStyle name="Comma 5 30 2" xfId="1325" xr:uid="{00000000-0005-0000-0000-00003A050000}"/>
    <cellStyle name="Comma 5 31" xfId="1326" xr:uid="{00000000-0005-0000-0000-00003B050000}"/>
    <cellStyle name="Comma 5 31 2" xfId="1327" xr:uid="{00000000-0005-0000-0000-00003C050000}"/>
    <cellStyle name="Comma 5 32" xfId="1328" xr:uid="{00000000-0005-0000-0000-00003D050000}"/>
    <cellStyle name="Comma 5 32 2" xfId="1329" xr:uid="{00000000-0005-0000-0000-00003E050000}"/>
    <cellStyle name="Comma 5 33" xfId="1330" xr:uid="{00000000-0005-0000-0000-00003F050000}"/>
    <cellStyle name="Comma 5 33 2" xfId="1331" xr:uid="{00000000-0005-0000-0000-000040050000}"/>
    <cellStyle name="Comma 5 34" xfId="1332" xr:uid="{00000000-0005-0000-0000-000041050000}"/>
    <cellStyle name="Comma 5 34 2" xfId="1333" xr:uid="{00000000-0005-0000-0000-000042050000}"/>
    <cellStyle name="Comma 5 35" xfId="1334" xr:uid="{00000000-0005-0000-0000-000043050000}"/>
    <cellStyle name="Comma 5 35 2" xfId="1335" xr:uid="{00000000-0005-0000-0000-000044050000}"/>
    <cellStyle name="Comma 5 36" xfId="1336" xr:uid="{00000000-0005-0000-0000-000045050000}"/>
    <cellStyle name="Comma 5 36 2" xfId="1337" xr:uid="{00000000-0005-0000-0000-000046050000}"/>
    <cellStyle name="Comma 5 37" xfId="1338" xr:uid="{00000000-0005-0000-0000-000047050000}"/>
    <cellStyle name="Comma 5 37 2" xfId="1339" xr:uid="{00000000-0005-0000-0000-000048050000}"/>
    <cellStyle name="Comma 5 38" xfId="1340" xr:uid="{00000000-0005-0000-0000-000049050000}"/>
    <cellStyle name="Comma 5 38 2" xfId="1341" xr:uid="{00000000-0005-0000-0000-00004A050000}"/>
    <cellStyle name="Comma 5 39" xfId="1342" xr:uid="{00000000-0005-0000-0000-00004B050000}"/>
    <cellStyle name="Comma 5 39 2" xfId="1343" xr:uid="{00000000-0005-0000-0000-00004C050000}"/>
    <cellStyle name="Comma 5 4" xfId="1344" xr:uid="{00000000-0005-0000-0000-00004D050000}"/>
    <cellStyle name="Comma 5 4 2" xfId="1345" xr:uid="{00000000-0005-0000-0000-00004E050000}"/>
    <cellStyle name="Comma 5 4 2 2" xfId="1346" xr:uid="{00000000-0005-0000-0000-00004F050000}"/>
    <cellStyle name="Comma 5 4 3" xfId="1347" xr:uid="{00000000-0005-0000-0000-000050050000}"/>
    <cellStyle name="Comma 5 40" xfId="1348" xr:uid="{00000000-0005-0000-0000-000051050000}"/>
    <cellStyle name="Comma 5 40 2" xfId="1349" xr:uid="{00000000-0005-0000-0000-000052050000}"/>
    <cellStyle name="Comma 5 41" xfId="1350" xr:uid="{00000000-0005-0000-0000-000053050000}"/>
    <cellStyle name="Comma 5 41 2" xfId="1351" xr:uid="{00000000-0005-0000-0000-000054050000}"/>
    <cellStyle name="Comma 5 42" xfId="1352" xr:uid="{00000000-0005-0000-0000-000055050000}"/>
    <cellStyle name="Comma 5 42 2" xfId="1353" xr:uid="{00000000-0005-0000-0000-000056050000}"/>
    <cellStyle name="Comma 5 43" xfId="1354" xr:uid="{00000000-0005-0000-0000-000057050000}"/>
    <cellStyle name="Comma 5 43 2" xfId="1355" xr:uid="{00000000-0005-0000-0000-000058050000}"/>
    <cellStyle name="Comma 5 44" xfId="1356" xr:uid="{00000000-0005-0000-0000-000059050000}"/>
    <cellStyle name="Comma 5 44 2" xfId="1357" xr:uid="{00000000-0005-0000-0000-00005A050000}"/>
    <cellStyle name="Comma 5 45" xfId="1358" xr:uid="{00000000-0005-0000-0000-00005B050000}"/>
    <cellStyle name="Comma 5 45 2" xfId="1359" xr:uid="{00000000-0005-0000-0000-00005C050000}"/>
    <cellStyle name="Comma 5 46" xfId="1360" xr:uid="{00000000-0005-0000-0000-00005D050000}"/>
    <cellStyle name="Comma 5 46 2" xfId="1361" xr:uid="{00000000-0005-0000-0000-00005E050000}"/>
    <cellStyle name="Comma 5 47" xfId="1362" xr:uid="{00000000-0005-0000-0000-00005F050000}"/>
    <cellStyle name="Comma 5 47 2" xfId="1363" xr:uid="{00000000-0005-0000-0000-000060050000}"/>
    <cellStyle name="Comma 5 48" xfId="1364" xr:uid="{00000000-0005-0000-0000-000061050000}"/>
    <cellStyle name="Comma 5 48 2" xfId="1365" xr:uid="{00000000-0005-0000-0000-000062050000}"/>
    <cellStyle name="Comma 5 49" xfId="1366" xr:uid="{00000000-0005-0000-0000-000063050000}"/>
    <cellStyle name="Comma 5 49 2" xfId="1367" xr:uid="{00000000-0005-0000-0000-000064050000}"/>
    <cellStyle name="Comma 5 5" xfId="1368" xr:uid="{00000000-0005-0000-0000-000065050000}"/>
    <cellStyle name="Comma 5 5 2" xfId="1369" xr:uid="{00000000-0005-0000-0000-000066050000}"/>
    <cellStyle name="Comma 5 5 2 2" xfId="1370" xr:uid="{00000000-0005-0000-0000-000067050000}"/>
    <cellStyle name="Comma 5 5 3" xfId="1371" xr:uid="{00000000-0005-0000-0000-000068050000}"/>
    <cellStyle name="Comma 5 50" xfId="1372" xr:uid="{00000000-0005-0000-0000-000069050000}"/>
    <cellStyle name="Comma 5 50 2" xfId="1373" xr:uid="{00000000-0005-0000-0000-00006A050000}"/>
    <cellStyle name="Comma 5 51" xfId="1374" xr:uid="{00000000-0005-0000-0000-00006B050000}"/>
    <cellStyle name="Comma 5 51 2" xfId="1375" xr:uid="{00000000-0005-0000-0000-00006C050000}"/>
    <cellStyle name="Comma 5 52" xfId="1376" xr:uid="{00000000-0005-0000-0000-00006D050000}"/>
    <cellStyle name="Comma 5 52 2" xfId="1377" xr:uid="{00000000-0005-0000-0000-00006E050000}"/>
    <cellStyle name="Comma 5 53" xfId="1378" xr:uid="{00000000-0005-0000-0000-00006F050000}"/>
    <cellStyle name="Comma 5 53 2" xfId="1379" xr:uid="{00000000-0005-0000-0000-000070050000}"/>
    <cellStyle name="Comma 5 54" xfId="1380" xr:uid="{00000000-0005-0000-0000-000071050000}"/>
    <cellStyle name="Comma 5 54 2" xfId="1381" xr:uid="{00000000-0005-0000-0000-000072050000}"/>
    <cellStyle name="Comma 5 55" xfId="1382" xr:uid="{00000000-0005-0000-0000-000073050000}"/>
    <cellStyle name="Comma 5 55 2" xfId="1383" xr:uid="{00000000-0005-0000-0000-000074050000}"/>
    <cellStyle name="Comma 5 56" xfId="1384" xr:uid="{00000000-0005-0000-0000-000075050000}"/>
    <cellStyle name="Comma 5 56 2" xfId="1385" xr:uid="{00000000-0005-0000-0000-000076050000}"/>
    <cellStyle name="Comma 5 57" xfId="1386" xr:uid="{00000000-0005-0000-0000-000077050000}"/>
    <cellStyle name="Comma 5 57 2" xfId="1387" xr:uid="{00000000-0005-0000-0000-000078050000}"/>
    <cellStyle name="Comma 5 58" xfId="1388" xr:uid="{00000000-0005-0000-0000-000079050000}"/>
    <cellStyle name="Comma 5 58 2" xfId="1389" xr:uid="{00000000-0005-0000-0000-00007A050000}"/>
    <cellStyle name="Comma 5 59" xfId="1390" xr:uid="{00000000-0005-0000-0000-00007B050000}"/>
    <cellStyle name="Comma 5 59 2" xfId="1391" xr:uid="{00000000-0005-0000-0000-00007C050000}"/>
    <cellStyle name="Comma 5 6" xfId="1392" xr:uid="{00000000-0005-0000-0000-00007D050000}"/>
    <cellStyle name="Comma 5 6 2" xfId="1393" xr:uid="{00000000-0005-0000-0000-00007E050000}"/>
    <cellStyle name="Comma 5 6 2 2" xfId="1394" xr:uid="{00000000-0005-0000-0000-00007F050000}"/>
    <cellStyle name="Comma 5 6 3" xfId="1395" xr:uid="{00000000-0005-0000-0000-000080050000}"/>
    <cellStyle name="Comma 5 60" xfId="1396" xr:uid="{00000000-0005-0000-0000-000081050000}"/>
    <cellStyle name="Comma 5 60 2" xfId="1397" xr:uid="{00000000-0005-0000-0000-000082050000}"/>
    <cellStyle name="Comma 5 61" xfId="1398" xr:uid="{00000000-0005-0000-0000-000083050000}"/>
    <cellStyle name="Comma 5 61 2" xfId="1399" xr:uid="{00000000-0005-0000-0000-000084050000}"/>
    <cellStyle name="Comma 5 62" xfId="1400" xr:uid="{00000000-0005-0000-0000-000085050000}"/>
    <cellStyle name="Comma 5 63" xfId="1401" xr:uid="{00000000-0005-0000-0000-000086050000}"/>
    <cellStyle name="Comma 5 64" xfId="1402" xr:uid="{00000000-0005-0000-0000-000087050000}"/>
    <cellStyle name="Comma 5 65" xfId="1403" xr:uid="{00000000-0005-0000-0000-000088050000}"/>
    <cellStyle name="Comma 5 66" xfId="1404" xr:uid="{00000000-0005-0000-0000-000089050000}"/>
    <cellStyle name="Comma 5 67" xfId="1405" xr:uid="{00000000-0005-0000-0000-00008A050000}"/>
    <cellStyle name="Comma 5 68" xfId="1406" xr:uid="{00000000-0005-0000-0000-00008B050000}"/>
    <cellStyle name="Comma 5 69" xfId="1407" xr:uid="{00000000-0005-0000-0000-00008C050000}"/>
    <cellStyle name="Comma 5 7" xfId="1408" xr:uid="{00000000-0005-0000-0000-00008D050000}"/>
    <cellStyle name="Comma 5 7 2" xfId="1409" xr:uid="{00000000-0005-0000-0000-00008E050000}"/>
    <cellStyle name="Comma 5 7 2 2" xfId="1410" xr:uid="{00000000-0005-0000-0000-00008F050000}"/>
    <cellStyle name="Comma 5 7 3" xfId="1411" xr:uid="{00000000-0005-0000-0000-000090050000}"/>
    <cellStyle name="Comma 5 70" xfId="1412" xr:uid="{00000000-0005-0000-0000-000091050000}"/>
    <cellStyle name="Comma 5 71" xfId="1413" xr:uid="{00000000-0005-0000-0000-000092050000}"/>
    <cellStyle name="Comma 5 72" xfId="1414" xr:uid="{00000000-0005-0000-0000-000093050000}"/>
    <cellStyle name="Comma 5 73" xfId="1415" xr:uid="{00000000-0005-0000-0000-000094050000}"/>
    <cellStyle name="Comma 5 74" xfId="1416" xr:uid="{00000000-0005-0000-0000-000095050000}"/>
    <cellStyle name="Comma 5 75" xfId="1417" xr:uid="{00000000-0005-0000-0000-000096050000}"/>
    <cellStyle name="Comma 5 76" xfId="1418" xr:uid="{00000000-0005-0000-0000-000097050000}"/>
    <cellStyle name="Comma 5 77" xfId="1419" xr:uid="{00000000-0005-0000-0000-000098050000}"/>
    <cellStyle name="Comma 5 78" xfId="1420" xr:uid="{00000000-0005-0000-0000-000099050000}"/>
    <cellStyle name="Comma 5 79" xfId="1421" xr:uid="{00000000-0005-0000-0000-00009A050000}"/>
    <cellStyle name="Comma 5 8" xfId="1422" xr:uid="{00000000-0005-0000-0000-00009B050000}"/>
    <cellStyle name="Comma 5 8 2" xfId="1423" xr:uid="{00000000-0005-0000-0000-00009C050000}"/>
    <cellStyle name="Comma 5 8 2 2" xfId="1424" xr:uid="{00000000-0005-0000-0000-00009D050000}"/>
    <cellStyle name="Comma 5 8 3" xfId="1425" xr:uid="{00000000-0005-0000-0000-00009E050000}"/>
    <cellStyle name="Comma 5 80" xfId="1426" xr:uid="{00000000-0005-0000-0000-00009F050000}"/>
    <cellStyle name="Comma 5 81" xfId="1427" xr:uid="{00000000-0005-0000-0000-0000A0050000}"/>
    <cellStyle name="Comma 5 82" xfId="1428" xr:uid="{00000000-0005-0000-0000-0000A1050000}"/>
    <cellStyle name="Comma 5 83" xfId="1429" xr:uid="{00000000-0005-0000-0000-0000A2050000}"/>
    <cellStyle name="Comma 5 84" xfId="1430" xr:uid="{00000000-0005-0000-0000-0000A3050000}"/>
    <cellStyle name="Comma 5 85" xfId="1431" xr:uid="{00000000-0005-0000-0000-0000A4050000}"/>
    <cellStyle name="Comma 5 86" xfId="1432" xr:uid="{00000000-0005-0000-0000-0000A5050000}"/>
    <cellStyle name="Comma 5 87" xfId="1433" xr:uid="{00000000-0005-0000-0000-0000A6050000}"/>
    <cellStyle name="Comma 5 88" xfId="1434" xr:uid="{00000000-0005-0000-0000-0000A7050000}"/>
    <cellStyle name="Comma 5 89" xfId="1435" xr:uid="{00000000-0005-0000-0000-0000A8050000}"/>
    <cellStyle name="Comma 5 9" xfId="1436" xr:uid="{00000000-0005-0000-0000-0000A9050000}"/>
    <cellStyle name="Comma 5 9 2" xfId="1437" xr:uid="{00000000-0005-0000-0000-0000AA050000}"/>
    <cellStyle name="Comma 5 9 2 2" xfId="1438" xr:uid="{00000000-0005-0000-0000-0000AB050000}"/>
    <cellStyle name="Comma 5 9 3" xfId="1439" xr:uid="{00000000-0005-0000-0000-0000AC050000}"/>
    <cellStyle name="Comma 5 90" xfId="1440" xr:uid="{00000000-0005-0000-0000-0000AD050000}"/>
    <cellStyle name="Comma 5 91" xfId="1441" xr:uid="{00000000-0005-0000-0000-0000AE050000}"/>
    <cellStyle name="Comma 5 92" xfId="1442" xr:uid="{00000000-0005-0000-0000-0000AF050000}"/>
    <cellStyle name="Comma 5 92 2" xfId="1443" xr:uid="{00000000-0005-0000-0000-0000B0050000}"/>
    <cellStyle name="Comma 5 93" xfId="1444" xr:uid="{00000000-0005-0000-0000-0000B1050000}"/>
    <cellStyle name="Comma 5 94" xfId="1445" xr:uid="{00000000-0005-0000-0000-0000B2050000}"/>
    <cellStyle name="Comma 5 95" xfId="1446" xr:uid="{00000000-0005-0000-0000-0000B3050000}"/>
    <cellStyle name="Comma 5 96" xfId="1447" xr:uid="{00000000-0005-0000-0000-0000B4050000}"/>
    <cellStyle name="Comma 5 97" xfId="1448" xr:uid="{00000000-0005-0000-0000-0000B5050000}"/>
    <cellStyle name="Comma 5 98" xfId="1449" xr:uid="{00000000-0005-0000-0000-0000B6050000}"/>
    <cellStyle name="Comma 5 99" xfId="1450" xr:uid="{00000000-0005-0000-0000-0000B7050000}"/>
    <cellStyle name="Comma 50" xfId="1451" xr:uid="{00000000-0005-0000-0000-0000B8050000}"/>
    <cellStyle name="Comma 51" xfId="1452" xr:uid="{00000000-0005-0000-0000-0000B9050000}"/>
    <cellStyle name="Comma 52" xfId="1453" xr:uid="{00000000-0005-0000-0000-0000BA050000}"/>
    <cellStyle name="Comma 53" xfId="1454" xr:uid="{00000000-0005-0000-0000-0000BB050000}"/>
    <cellStyle name="Comma 54" xfId="1455" xr:uid="{00000000-0005-0000-0000-0000BC050000}"/>
    <cellStyle name="Comma 55" xfId="1456" xr:uid="{00000000-0005-0000-0000-0000BD050000}"/>
    <cellStyle name="Comma 56" xfId="1457" xr:uid="{00000000-0005-0000-0000-0000BE050000}"/>
    <cellStyle name="Comma 57" xfId="1458" xr:uid="{00000000-0005-0000-0000-0000BF050000}"/>
    <cellStyle name="Comma 58" xfId="1459" xr:uid="{00000000-0005-0000-0000-0000C0050000}"/>
    <cellStyle name="Comma 59" xfId="1460" xr:uid="{00000000-0005-0000-0000-0000C1050000}"/>
    <cellStyle name="Comma 6" xfId="1461" xr:uid="{00000000-0005-0000-0000-0000C2050000}"/>
    <cellStyle name="Comma 6 2" xfId="1462" xr:uid="{00000000-0005-0000-0000-0000C3050000}"/>
    <cellStyle name="Comma 60" xfId="1463" xr:uid="{00000000-0005-0000-0000-0000C4050000}"/>
    <cellStyle name="Comma 61" xfId="1464" xr:uid="{00000000-0005-0000-0000-0000C5050000}"/>
    <cellStyle name="Comma 62" xfId="1465" xr:uid="{00000000-0005-0000-0000-0000C6050000}"/>
    <cellStyle name="Comma 63" xfId="1466" xr:uid="{00000000-0005-0000-0000-0000C7050000}"/>
    <cellStyle name="Comma 64" xfId="1467" xr:uid="{00000000-0005-0000-0000-0000C8050000}"/>
    <cellStyle name="Comma 65" xfId="1468" xr:uid="{00000000-0005-0000-0000-0000C9050000}"/>
    <cellStyle name="Comma 66" xfId="1469" xr:uid="{00000000-0005-0000-0000-0000CA050000}"/>
    <cellStyle name="Comma 67" xfId="1470" xr:uid="{00000000-0005-0000-0000-0000CB050000}"/>
    <cellStyle name="Comma 68" xfId="1471" xr:uid="{00000000-0005-0000-0000-0000CC050000}"/>
    <cellStyle name="Comma 69" xfId="1472" xr:uid="{00000000-0005-0000-0000-0000CD050000}"/>
    <cellStyle name="Comma 7" xfId="1473" xr:uid="{00000000-0005-0000-0000-0000CE050000}"/>
    <cellStyle name="Comma 7 10" xfId="1474" xr:uid="{00000000-0005-0000-0000-0000CF050000}"/>
    <cellStyle name="Comma 7 11" xfId="1475" xr:uid="{00000000-0005-0000-0000-0000D0050000}"/>
    <cellStyle name="Comma 7 12" xfId="1476" xr:uid="{00000000-0005-0000-0000-0000D1050000}"/>
    <cellStyle name="Comma 7 12 2" xfId="1477" xr:uid="{00000000-0005-0000-0000-0000D2050000}"/>
    <cellStyle name="Comma 7 13" xfId="1478" xr:uid="{00000000-0005-0000-0000-0000D3050000}"/>
    <cellStyle name="Comma 7 14" xfId="7485" xr:uid="{00000000-0005-0000-0000-0000D4050000}"/>
    <cellStyle name="Comma 7 2" xfId="1479" xr:uid="{00000000-0005-0000-0000-0000D5050000}"/>
    <cellStyle name="Comma 7 2 10" xfId="1480" xr:uid="{00000000-0005-0000-0000-0000D6050000}"/>
    <cellStyle name="Comma 7 2 10 2" xfId="1481" xr:uid="{00000000-0005-0000-0000-0000D7050000}"/>
    <cellStyle name="Comma 7 2 11" xfId="1482" xr:uid="{00000000-0005-0000-0000-0000D8050000}"/>
    <cellStyle name="Comma 7 2 11 2" xfId="1483" xr:uid="{00000000-0005-0000-0000-0000D9050000}"/>
    <cellStyle name="Comma 7 2 12" xfId="1484" xr:uid="{00000000-0005-0000-0000-0000DA050000}"/>
    <cellStyle name="Comma 7 2 12 2" xfId="1485" xr:uid="{00000000-0005-0000-0000-0000DB050000}"/>
    <cellStyle name="Comma 7 2 13" xfId="1486" xr:uid="{00000000-0005-0000-0000-0000DC050000}"/>
    <cellStyle name="Comma 7 2 13 2" xfId="1487" xr:uid="{00000000-0005-0000-0000-0000DD050000}"/>
    <cellStyle name="Comma 7 2 14" xfId="1488" xr:uid="{00000000-0005-0000-0000-0000DE050000}"/>
    <cellStyle name="Comma 7 2 2" xfId="1489" xr:uid="{00000000-0005-0000-0000-0000DF050000}"/>
    <cellStyle name="Comma 7 2 2 2" xfId="1490" xr:uid="{00000000-0005-0000-0000-0000E0050000}"/>
    <cellStyle name="Comma 7 2 3" xfId="1491" xr:uid="{00000000-0005-0000-0000-0000E1050000}"/>
    <cellStyle name="Comma 7 2 3 2" xfId="1492" xr:uid="{00000000-0005-0000-0000-0000E2050000}"/>
    <cellStyle name="Comma 7 2 4" xfId="1493" xr:uid="{00000000-0005-0000-0000-0000E3050000}"/>
    <cellStyle name="Comma 7 2 4 2" xfId="1494" xr:uid="{00000000-0005-0000-0000-0000E4050000}"/>
    <cellStyle name="Comma 7 2 5" xfId="1495" xr:uid="{00000000-0005-0000-0000-0000E5050000}"/>
    <cellStyle name="Comma 7 2 5 2" xfId="1496" xr:uid="{00000000-0005-0000-0000-0000E6050000}"/>
    <cellStyle name="Comma 7 2 6" xfId="1497" xr:uid="{00000000-0005-0000-0000-0000E7050000}"/>
    <cellStyle name="Comma 7 2 6 2" xfId="1498" xr:uid="{00000000-0005-0000-0000-0000E8050000}"/>
    <cellStyle name="Comma 7 2 7" xfId="1499" xr:uid="{00000000-0005-0000-0000-0000E9050000}"/>
    <cellStyle name="Comma 7 2 7 2" xfId="1500" xr:uid="{00000000-0005-0000-0000-0000EA050000}"/>
    <cellStyle name="Comma 7 2 8" xfId="1501" xr:uid="{00000000-0005-0000-0000-0000EB050000}"/>
    <cellStyle name="Comma 7 2 8 2" xfId="1502" xr:uid="{00000000-0005-0000-0000-0000EC050000}"/>
    <cellStyle name="Comma 7 2 9" xfId="1503" xr:uid="{00000000-0005-0000-0000-0000ED050000}"/>
    <cellStyle name="Comma 7 2 9 2" xfId="1504" xr:uid="{00000000-0005-0000-0000-0000EE050000}"/>
    <cellStyle name="Comma 7 3" xfId="1505" xr:uid="{00000000-0005-0000-0000-0000EF050000}"/>
    <cellStyle name="Comma 7 4" xfId="1506" xr:uid="{00000000-0005-0000-0000-0000F0050000}"/>
    <cellStyle name="Comma 7 5" xfId="1507" xr:uid="{00000000-0005-0000-0000-0000F1050000}"/>
    <cellStyle name="Comma 7 6" xfId="1508" xr:uid="{00000000-0005-0000-0000-0000F2050000}"/>
    <cellStyle name="Comma 7 7" xfId="1509" xr:uid="{00000000-0005-0000-0000-0000F3050000}"/>
    <cellStyle name="Comma 7 8" xfId="1510" xr:uid="{00000000-0005-0000-0000-0000F4050000}"/>
    <cellStyle name="Comma 7 9" xfId="1511" xr:uid="{00000000-0005-0000-0000-0000F5050000}"/>
    <cellStyle name="Comma 70" xfId="1512" xr:uid="{00000000-0005-0000-0000-0000F6050000}"/>
    <cellStyle name="Comma 71" xfId="1513" xr:uid="{00000000-0005-0000-0000-0000F7050000}"/>
    <cellStyle name="Comma 72" xfId="1514" xr:uid="{00000000-0005-0000-0000-0000F8050000}"/>
    <cellStyle name="Comma 73" xfId="1515" xr:uid="{00000000-0005-0000-0000-0000F9050000}"/>
    <cellStyle name="Comma 74" xfId="1516" xr:uid="{00000000-0005-0000-0000-0000FA050000}"/>
    <cellStyle name="Comma 75" xfId="1517" xr:uid="{00000000-0005-0000-0000-0000FB050000}"/>
    <cellStyle name="Comma 76" xfId="1518" xr:uid="{00000000-0005-0000-0000-0000FC050000}"/>
    <cellStyle name="Comma 77" xfId="1519" xr:uid="{00000000-0005-0000-0000-0000FD050000}"/>
    <cellStyle name="Comma 78" xfId="1520" xr:uid="{00000000-0005-0000-0000-0000FE050000}"/>
    <cellStyle name="Comma 79" xfId="1521" xr:uid="{00000000-0005-0000-0000-0000FF050000}"/>
    <cellStyle name="Comma 8" xfId="1522" xr:uid="{00000000-0005-0000-0000-000000060000}"/>
    <cellStyle name="Comma 8 2" xfId="1523" xr:uid="{00000000-0005-0000-0000-000001060000}"/>
    <cellStyle name="Comma 8 2 2" xfId="1524" xr:uid="{00000000-0005-0000-0000-000002060000}"/>
    <cellStyle name="Comma 8 2 3" xfId="1525" xr:uid="{00000000-0005-0000-0000-000003060000}"/>
    <cellStyle name="Comma 8 3" xfId="1526" xr:uid="{00000000-0005-0000-0000-000004060000}"/>
    <cellStyle name="Comma 80" xfId="1527" xr:uid="{00000000-0005-0000-0000-000005060000}"/>
    <cellStyle name="Comma 81" xfId="1528" xr:uid="{00000000-0005-0000-0000-000006060000}"/>
    <cellStyle name="Comma 82" xfId="1529" xr:uid="{00000000-0005-0000-0000-000007060000}"/>
    <cellStyle name="Comma 83" xfId="1530" xr:uid="{00000000-0005-0000-0000-000008060000}"/>
    <cellStyle name="Comma 84" xfId="1531" xr:uid="{00000000-0005-0000-0000-000009060000}"/>
    <cellStyle name="Comma 85" xfId="1532" xr:uid="{00000000-0005-0000-0000-00000A060000}"/>
    <cellStyle name="Comma 86" xfId="1533" xr:uid="{00000000-0005-0000-0000-00000B060000}"/>
    <cellStyle name="Comma 9" xfId="1534" xr:uid="{00000000-0005-0000-0000-00000C060000}"/>
    <cellStyle name="Comma 9 2" xfId="1535" xr:uid="{00000000-0005-0000-0000-00000D060000}"/>
    <cellStyle name="Comma 9 3" xfId="1536" xr:uid="{00000000-0005-0000-0000-00000E060000}"/>
    <cellStyle name="Comma 9 4" xfId="1537" xr:uid="{00000000-0005-0000-0000-00000F060000}"/>
    <cellStyle name="Comma0" xfId="1538" xr:uid="{00000000-0005-0000-0000-000010060000}"/>
    <cellStyle name="corpload" xfId="1539" xr:uid="{00000000-0005-0000-0000-000011060000}"/>
    <cellStyle name="Currency" xfId="7533" builtinId="4"/>
    <cellStyle name="Currency [0] 2" xfId="1540" xr:uid="{00000000-0005-0000-0000-000013060000}"/>
    <cellStyle name="Currency [0] 2 2" xfId="1541" xr:uid="{00000000-0005-0000-0000-000014060000}"/>
    <cellStyle name="Currency [0] 3" xfId="1542" xr:uid="{00000000-0005-0000-0000-000015060000}"/>
    <cellStyle name="Currency 10" xfId="39" xr:uid="{00000000-0005-0000-0000-000016060000}"/>
    <cellStyle name="Currency 11" xfId="1543" xr:uid="{00000000-0005-0000-0000-000017060000}"/>
    <cellStyle name="Currency 12" xfId="1544" xr:uid="{00000000-0005-0000-0000-000018060000}"/>
    <cellStyle name="Currency 12 2" xfId="1545" xr:uid="{00000000-0005-0000-0000-000019060000}"/>
    <cellStyle name="Currency 13" xfId="1546" xr:uid="{00000000-0005-0000-0000-00001A060000}"/>
    <cellStyle name="Currency 14" xfId="1547" xr:uid="{00000000-0005-0000-0000-00001B060000}"/>
    <cellStyle name="Currency 15" xfId="1548" xr:uid="{00000000-0005-0000-0000-00001C060000}"/>
    <cellStyle name="Currency 16" xfId="1549" xr:uid="{00000000-0005-0000-0000-00001D060000}"/>
    <cellStyle name="Currency 17" xfId="1550" xr:uid="{00000000-0005-0000-0000-00001E060000}"/>
    <cellStyle name="Currency 18" xfId="1551" xr:uid="{00000000-0005-0000-0000-00001F060000}"/>
    <cellStyle name="Currency 19" xfId="1552" xr:uid="{00000000-0005-0000-0000-000020060000}"/>
    <cellStyle name="Currency 2" xfId="1553" xr:uid="{00000000-0005-0000-0000-000021060000}"/>
    <cellStyle name="Currency 2 10" xfId="1554" xr:uid="{00000000-0005-0000-0000-000022060000}"/>
    <cellStyle name="Currency 2 10 2" xfId="1555" xr:uid="{00000000-0005-0000-0000-000023060000}"/>
    <cellStyle name="Currency 2 10 2 2" xfId="1556" xr:uid="{00000000-0005-0000-0000-000024060000}"/>
    <cellStyle name="Currency 2 10 3" xfId="1557" xr:uid="{00000000-0005-0000-0000-000025060000}"/>
    <cellStyle name="Currency 2 100" xfId="1558" xr:uid="{00000000-0005-0000-0000-000026060000}"/>
    <cellStyle name="Currency 2 101" xfId="1559" xr:uid="{00000000-0005-0000-0000-000027060000}"/>
    <cellStyle name="Currency 2 102" xfId="1560" xr:uid="{00000000-0005-0000-0000-000028060000}"/>
    <cellStyle name="Currency 2 103" xfId="1561" xr:uid="{00000000-0005-0000-0000-000029060000}"/>
    <cellStyle name="Currency 2 104" xfId="1562" xr:uid="{00000000-0005-0000-0000-00002A060000}"/>
    <cellStyle name="Currency 2 105" xfId="1563" xr:uid="{00000000-0005-0000-0000-00002B060000}"/>
    <cellStyle name="Currency 2 106" xfId="1564" xr:uid="{00000000-0005-0000-0000-00002C060000}"/>
    <cellStyle name="Currency 2 107" xfId="1565" xr:uid="{00000000-0005-0000-0000-00002D060000}"/>
    <cellStyle name="Currency 2 108" xfId="1566" xr:uid="{00000000-0005-0000-0000-00002E060000}"/>
    <cellStyle name="Currency 2 109" xfId="1567" xr:uid="{00000000-0005-0000-0000-00002F060000}"/>
    <cellStyle name="Currency 2 11" xfId="1568" xr:uid="{00000000-0005-0000-0000-000030060000}"/>
    <cellStyle name="Currency 2 11 2" xfId="1569" xr:uid="{00000000-0005-0000-0000-000031060000}"/>
    <cellStyle name="Currency 2 11 2 2" xfId="1570" xr:uid="{00000000-0005-0000-0000-000032060000}"/>
    <cellStyle name="Currency 2 11 3" xfId="1571" xr:uid="{00000000-0005-0000-0000-000033060000}"/>
    <cellStyle name="Currency 2 110" xfId="1572" xr:uid="{00000000-0005-0000-0000-000034060000}"/>
    <cellStyle name="Currency 2 111" xfId="1573" xr:uid="{00000000-0005-0000-0000-000035060000}"/>
    <cellStyle name="Currency 2 112" xfId="1574" xr:uid="{00000000-0005-0000-0000-000036060000}"/>
    <cellStyle name="Currency 2 113" xfId="1575" xr:uid="{00000000-0005-0000-0000-000037060000}"/>
    <cellStyle name="Currency 2 114" xfId="1576" xr:uid="{00000000-0005-0000-0000-000038060000}"/>
    <cellStyle name="Currency 2 115" xfId="1577" xr:uid="{00000000-0005-0000-0000-000039060000}"/>
    <cellStyle name="Currency 2 116" xfId="1578" xr:uid="{00000000-0005-0000-0000-00003A060000}"/>
    <cellStyle name="Currency 2 117" xfId="1579" xr:uid="{00000000-0005-0000-0000-00003B060000}"/>
    <cellStyle name="Currency 2 118" xfId="1580" xr:uid="{00000000-0005-0000-0000-00003C060000}"/>
    <cellStyle name="Currency 2 119" xfId="1581" xr:uid="{00000000-0005-0000-0000-00003D060000}"/>
    <cellStyle name="Currency 2 12" xfId="1582" xr:uid="{00000000-0005-0000-0000-00003E060000}"/>
    <cellStyle name="Currency 2 12 2" xfId="1583" xr:uid="{00000000-0005-0000-0000-00003F060000}"/>
    <cellStyle name="Currency 2 12 2 2" xfId="1584" xr:uid="{00000000-0005-0000-0000-000040060000}"/>
    <cellStyle name="Currency 2 12 3" xfId="1585" xr:uid="{00000000-0005-0000-0000-000041060000}"/>
    <cellStyle name="Currency 2 120" xfId="1586" xr:uid="{00000000-0005-0000-0000-000042060000}"/>
    <cellStyle name="Currency 2 121" xfId="1587" xr:uid="{00000000-0005-0000-0000-000043060000}"/>
    <cellStyle name="Currency 2 122" xfId="1588" xr:uid="{00000000-0005-0000-0000-000044060000}"/>
    <cellStyle name="Currency 2 123" xfId="1589" xr:uid="{00000000-0005-0000-0000-000045060000}"/>
    <cellStyle name="Currency 2 124" xfId="1590" xr:uid="{00000000-0005-0000-0000-000046060000}"/>
    <cellStyle name="Currency 2 125" xfId="1591" xr:uid="{00000000-0005-0000-0000-000047060000}"/>
    <cellStyle name="Currency 2 126" xfId="1592" xr:uid="{00000000-0005-0000-0000-000048060000}"/>
    <cellStyle name="Currency 2 127" xfId="1593" xr:uid="{00000000-0005-0000-0000-000049060000}"/>
    <cellStyle name="Currency 2 128" xfId="1594" xr:uid="{00000000-0005-0000-0000-00004A060000}"/>
    <cellStyle name="Currency 2 129" xfId="1595" xr:uid="{00000000-0005-0000-0000-00004B060000}"/>
    <cellStyle name="Currency 2 13" xfId="1596" xr:uid="{00000000-0005-0000-0000-00004C060000}"/>
    <cellStyle name="Currency 2 13 2" xfId="1597" xr:uid="{00000000-0005-0000-0000-00004D060000}"/>
    <cellStyle name="Currency 2 13 2 2" xfId="1598" xr:uid="{00000000-0005-0000-0000-00004E060000}"/>
    <cellStyle name="Currency 2 13 3" xfId="1599" xr:uid="{00000000-0005-0000-0000-00004F060000}"/>
    <cellStyle name="Currency 2 130" xfId="1600" xr:uid="{00000000-0005-0000-0000-000050060000}"/>
    <cellStyle name="Currency 2 131" xfId="1601" xr:uid="{00000000-0005-0000-0000-000051060000}"/>
    <cellStyle name="Currency 2 132" xfId="1602" xr:uid="{00000000-0005-0000-0000-000052060000}"/>
    <cellStyle name="Currency 2 133" xfId="1603" xr:uid="{00000000-0005-0000-0000-000053060000}"/>
    <cellStyle name="Currency 2 134" xfId="1604" xr:uid="{00000000-0005-0000-0000-000054060000}"/>
    <cellStyle name="Currency 2 135" xfId="1605" xr:uid="{00000000-0005-0000-0000-000055060000}"/>
    <cellStyle name="Currency 2 136" xfId="1606" xr:uid="{00000000-0005-0000-0000-000056060000}"/>
    <cellStyle name="Currency 2 137" xfId="1607" xr:uid="{00000000-0005-0000-0000-000057060000}"/>
    <cellStyle name="Currency 2 138" xfId="1608" xr:uid="{00000000-0005-0000-0000-000058060000}"/>
    <cellStyle name="Currency 2 14" xfId="1609" xr:uid="{00000000-0005-0000-0000-000059060000}"/>
    <cellStyle name="Currency 2 14 2" xfId="1610" xr:uid="{00000000-0005-0000-0000-00005A060000}"/>
    <cellStyle name="Currency 2 14 2 2" xfId="1611" xr:uid="{00000000-0005-0000-0000-00005B060000}"/>
    <cellStyle name="Currency 2 14 3" xfId="1612" xr:uid="{00000000-0005-0000-0000-00005C060000}"/>
    <cellStyle name="Currency 2 15" xfId="1613" xr:uid="{00000000-0005-0000-0000-00005D060000}"/>
    <cellStyle name="Currency 2 15 2" xfId="1614" xr:uid="{00000000-0005-0000-0000-00005E060000}"/>
    <cellStyle name="Currency 2 15 2 2" xfId="1615" xr:uid="{00000000-0005-0000-0000-00005F060000}"/>
    <cellStyle name="Currency 2 15 3" xfId="1616" xr:uid="{00000000-0005-0000-0000-000060060000}"/>
    <cellStyle name="Currency 2 16" xfId="1617" xr:uid="{00000000-0005-0000-0000-000061060000}"/>
    <cellStyle name="Currency 2 16 2" xfId="1618" xr:uid="{00000000-0005-0000-0000-000062060000}"/>
    <cellStyle name="Currency 2 16 2 2" xfId="1619" xr:uid="{00000000-0005-0000-0000-000063060000}"/>
    <cellStyle name="Currency 2 16 3" xfId="1620" xr:uid="{00000000-0005-0000-0000-000064060000}"/>
    <cellStyle name="Currency 2 17" xfId="1621" xr:uid="{00000000-0005-0000-0000-000065060000}"/>
    <cellStyle name="Currency 2 17 2" xfId="1622" xr:uid="{00000000-0005-0000-0000-000066060000}"/>
    <cellStyle name="Currency 2 18" xfId="1623" xr:uid="{00000000-0005-0000-0000-000067060000}"/>
    <cellStyle name="Currency 2 18 2" xfId="1624" xr:uid="{00000000-0005-0000-0000-000068060000}"/>
    <cellStyle name="Currency 2 19" xfId="1625" xr:uid="{00000000-0005-0000-0000-000069060000}"/>
    <cellStyle name="Currency 2 19 2" xfId="1626" xr:uid="{00000000-0005-0000-0000-00006A060000}"/>
    <cellStyle name="Currency 2 2" xfId="1627" xr:uid="{00000000-0005-0000-0000-00006B060000}"/>
    <cellStyle name="Currency 2 2 10" xfId="1628" xr:uid="{00000000-0005-0000-0000-00006C060000}"/>
    <cellStyle name="Currency 2 2 10 2" xfId="1629" xr:uid="{00000000-0005-0000-0000-00006D060000}"/>
    <cellStyle name="Currency 2 2 11" xfId="1630" xr:uid="{00000000-0005-0000-0000-00006E060000}"/>
    <cellStyle name="Currency 2 2 11 2" xfId="1631" xr:uid="{00000000-0005-0000-0000-00006F060000}"/>
    <cellStyle name="Currency 2 2 12" xfId="1632" xr:uid="{00000000-0005-0000-0000-000070060000}"/>
    <cellStyle name="Currency 2 2 12 2" xfId="1633" xr:uid="{00000000-0005-0000-0000-000071060000}"/>
    <cellStyle name="Currency 2 2 12 2 2" xfId="1634" xr:uid="{00000000-0005-0000-0000-000072060000}"/>
    <cellStyle name="Currency 2 2 12 3" xfId="1635" xr:uid="{00000000-0005-0000-0000-000073060000}"/>
    <cellStyle name="Currency 2 2 13" xfId="1636" xr:uid="{00000000-0005-0000-0000-000074060000}"/>
    <cellStyle name="Currency 2 2 13 2" xfId="1637" xr:uid="{00000000-0005-0000-0000-000075060000}"/>
    <cellStyle name="Currency 2 2 14" xfId="1638" xr:uid="{00000000-0005-0000-0000-000076060000}"/>
    <cellStyle name="Currency 2 2 14 2" xfId="1639" xr:uid="{00000000-0005-0000-0000-000077060000}"/>
    <cellStyle name="Currency 2 2 14 2 2" xfId="1640" xr:uid="{00000000-0005-0000-0000-000078060000}"/>
    <cellStyle name="Currency 2 2 14 3" xfId="1641" xr:uid="{00000000-0005-0000-0000-000079060000}"/>
    <cellStyle name="Currency 2 2 15" xfId="1642" xr:uid="{00000000-0005-0000-0000-00007A060000}"/>
    <cellStyle name="Currency 2 2 15 2" xfId="1643" xr:uid="{00000000-0005-0000-0000-00007B060000}"/>
    <cellStyle name="Currency 2 2 15 2 2" xfId="1644" xr:uid="{00000000-0005-0000-0000-00007C060000}"/>
    <cellStyle name="Currency 2 2 15 3" xfId="1645" xr:uid="{00000000-0005-0000-0000-00007D060000}"/>
    <cellStyle name="Currency 2 2 16" xfId="1646" xr:uid="{00000000-0005-0000-0000-00007E060000}"/>
    <cellStyle name="Currency 2 2 16 2" xfId="1647" xr:uid="{00000000-0005-0000-0000-00007F060000}"/>
    <cellStyle name="Currency 2 2 16 2 2" xfId="1648" xr:uid="{00000000-0005-0000-0000-000080060000}"/>
    <cellStyle name="Currency 2 2 16 3" xfId="1649" xr:uid="{00000000-0005-0000-0000-000081060000}"/>
    <cellStyle name="Currency 2 2 17" xfId="1650" xr:uid="{00000000-0005-0000-0000-000082060000}"/>
    <cellStyle name="Currency 2 2 17 2" xfId="1651" xr:uid="{00000000-0005-0000-0000-000083060000}"/>
    <cellStyle name="Currency 2 2 17 2 2" xfId="1652" xr:uid="{00000000-0005-0000-0000-000084060000}"/>
    <cellStyle name="Currency 2 2 17 3" xfId="1653" xr:uid="{00000000-0005-0000-0000-000085060000}"/>
    <cellStyle name="Currency 2 2 18" xfId="1654" xr:uid="{00000000-0005-0000-0000-000086060000}"/>
    <cellStyle name="Currency 2 2 19" xfId="1655" xr:uid="{00000000-0005-0000-0000-000087060000}"/>
    <cellStyle name="Currency 2 2 2" xfId="1656" xr:uid="{00000000-0005-0000-0000-000088060000}"/>
    <cellStyle name="Currency 2 2 2 10" xfId="1657" xr:uid="{00000000-0005-0000-0000-000089060000}"/>
    <cellStyle name="Currency 2 2 2 11" xfId="1658" xr:uid="{00000000-0005-0000-0000-00008A060000}"/>
    <cellStyle name="Currency 2 2 2 12" xfId="1659" xr:uid="{00000000-0005-0000-0000-00008B060000}"/>
    <cellStyle name="Currency 2 2 2 13" xfId="1660" xr:uid="{00000000-0005-0000-0000-00008C060000}"/>
    <cellStyle name="Currency 2 2 2 14" xfId="1661" xr:uid="{00000000-0005-0000-0000-00008D060000}"/>
    <cellStyle name="Currency 2 2 2 15" xfId="1662" xr:uid="{00000000-0005-0000-0000-00008E060000}"/>
    <cellStyle name="Currency 2 2 2 16" xfId="1663" xr:uid="{00000000-0005-0000-0000-00008F060000}"/>
    <cellStyle name="Currency 2 2 2 17" xfId="1664" xr:uid="{00000000-0005-0000-0000-000090060000}"/>
    <cellStyle name="Currency 2 2 2 18" xfId="1665" xr:uid="{00000000-0005-0000-0000-000091060000}"/>
    <cellStyle name="Currency 2 2 2 18 2" xfId="1666" xr:uid="{00000000-0005-0000-0000-000092060000}"/>
    <cellStyle name="Currency 2 2 2 19" xfId="1667" xr:uid="{00000000-0005-0000-0000-000093060000}"/>
    <cellStyle name="Currency 2 2 2 2" xfId="1668" xr:uid="{00000000-0005-0000-0000-000094060000}"/>
    <cellStyle name="Currency 2 2 2 2 10" xfId="1669" xr:uid="{00000000-0005-0000-0000-000095060000}"/>
    <cellStyle name="Currency 2 2 2 2 10 2" xfId="1670" xr:uid="{00000000-0005-0000-0000-000096060000}"/>
    <cellStyle name="Currency 2 2 2 2 10 2 2" xfId="1671" xr:uid="{00000000-0005-0000-0000-000097060000}"/>
    <cellStyle name="Currency 2 2 2 2 10 3" xfId="1672" xr:uid="{00000000-0005-0000-0000-000098060000}"/>
    <cellStyle name="Currency 2 2 2 2 11" xfId="1673" xr:uid="{00000000-0005-0000-0000-000099060000}"/>
    <cellStyle name="Currency 2 2 2 2 11 2" xfId="1674" xr:uid="{00000000-0005-0000-0000-00009A060000}"/>
    <cellStyle name="Currency 2 2 2 2 11 2 2" xfId="1675" xr:uid="{00000000-0005-0000-0000-00009B060000}"/>
    <cellStyle name="Currency 2 2 2 2 11 3" xfId="1676" xr:uid="{00000000-0005-0000-0000-00009C060000}"/>
    <cellStyle name="Currency 2 2 2 2 12" xfId="1677" xr:uid="{00000000-0005-0000-0000-00009D060000}"/>
    <cellStyle name="Currency 2 2 2 2 12 2" xfId="1678" xr:uid="{00000000-0005-0000-0000-00009E060000}"/>
    <cellStyle name="Currency 2 2 2 2 12 2 2" xfId="1679" xr:uid="{00000000-0005-0000-0000-00009F060000}"/>
    <cellStyle name="Currency 2 2 2 2 12 3" xfId="1680" xr:uid="{00000000-0005-0000-0000-0000A0060000}"/>
    <cellStyle name="Currency 2 2 2 2 13" xfId="1681" xr:uid="{00000000-0005-0000-0000-0000A1060000}"/>
    <cellStyle name="Currency 2 2 2 2 13 2" xfId="1682" xr:uid="{00000000-0005-0000-0000-0000A2060000}"/>
    <cellStyle name="Currency 2 2 2 2 13 2 2" xfId="1683" xr:uid="{00000000-0005-0000-0000-0000A3060000}"/>
    <cellStyle name="Currency 2 2 2 2 13 3" xfId="1684" xr:uid="{00000000-0005-0000-0000-0000A4060000}"/>
    <cellStyle name="Currency 2 2 2 2 14" xfId="1685" xr:uid="{00000000-0005-0000-0000-0000A5060000}"/>
    <cellStyle name="Currency 2 2 2 2 14 2" xfId="1686" xr:uid="{00000000-0005-0000-0000-0000A6060000}"/>
    <cellStyle name="Currency 2 2 2 2 14 2 2" xfId="1687" xr:uid="{00000000-0005-0000-0000-0000A7060000}"/>
    <cellStyle name="Currency 2 2 2 2 14 3" xfId="1688" xr:uid="{00000000-0005-0000-0000-0000A8060000}"/>
    <cellStyle name="Currency 2 2 2 2 15" xfId="1689" xr:uid="{00000000-0005-0000-0000-0000A9060000}"/>
    <cellStyle name="Currency 2 2 2 2 15 2" xfId="1690" xr:uid="{00000000-0005-0000-0000-0000AA060000}"/>
    <cellStyle name="Currency 2 2 2 2 15 2 2" xfId="1691" xr:uid="{00000000-0005-0000-0000-0000AB060000}"/>
    <cellStyle name="Currency 2 2 2 2 15 3" xfId="1692" xr:uid="{00000000-0005-0000-0000-0000AC060000}"/>
    <cellStyle name="Currency 2 2 2 2 16" xfId="1693" xr:uid="{00000000-0005-0000-0000-0000AD060000}"/>
    <cellStyle name="Currency 2 2 2 2 16 2" xfId="1694" xr:uid="{00000000-0005-0000-0000-0000AE060000}"/>
    <cellStyle name="Currency 2 2 2 2 16 2 2" xfId="1695" xr:uid="{00000000-0005-0000-0000-0000AF060000}"/>
    <cellStyle name="Currency 2 2 2 2 16 3" xfId="1696" xr:uid="{00000000-0005-0000-0000-0000B0060000}"/>
    <cellStyle name="Currency 2 2 2 2 17" xfId="1697" xr:uid="{00000000-0005-0000-0000-0000B1060000}"/>
    <cellStyle name="Currency 2 2 2 2 17 2" xfId="1698" xr:uid="{00000000-0005-0000-0000-0000B2060000}"/>
    <cellStyle name="Currency 2 2 2 2 17 2 2" xfId="1699" xr:uid="{00000000-0005-0000-0000-0000B3060000}"/>
    <cellStyle name="Currency 2 2 2 2 17 3" xfId="1700" xr:uid="{00000000-0005-0000-0000-0000B4060000}"/>
    <cellStyle name="Currency 2 2 2 2 2" xfId="1701" xr:uid="{00000000-0005-0000-0000-0000B5060000}"/>
    <cellStyle name="Currency 2 2 2 2 2 2" xfId="1702" xr:uid="{00000000-0005-0000-0000-0000B6060000}"/>
    <cellStyle name="Currency 2 2 2 2 2 2 2" xfId="1703" xr:uid="{00000000-0005-0000-0000-0000B7060000}"/>
    <cellStyle name="Currency 2 2 2 2 2 2 2 2" xfId="1704" xr:uid="{00000000-0005-0000-0000-0000B8060000}"/>
    <cellStyle name="Currency 2 2 2 2 2 2 2 2 2" xfId="1705" xr:uid="{00000000-0005-0000-0000-0000B9060000}"/>
    <cellStyle name="Currency 2 2 2 2 2 2 2 3" xfId="1706" xr:uid="{00000000-0005-0000-0000-0000BA060000}"/>
    <cellStyle name="Currency 2 2 2 2 2 2 3" xfId="1707" xr:uid="{00000000-0005-0000-0000-0000BB060000}"/>
    <cellStyle name="Currency 2 2 2 2 2 2 3 2" xfId="1708" xr:uid="{00000000-0005-0000-0000-0000BC060000}"/>
    <cellStyle name="Currency 2 2 2 2 2 2 3 2 2" xfId="1709" xr:uid="{00000000-0005-0000-0000-0000BD060000}"/>
    <cellStyle name="Currency 2 2 2 2 2 2 3 3" xfId="1710" xr:uid="{00000000-0005-0000-0000-0000BE060000}"/>
    <cellStyle name="Currency 2 2 2 2 2 2 4" xfId="1711" xr:uid="{00000000-0005-0000-0000-0000BF060000}"/>
    <cellStyle name="Currency 2 2 2 2 2 2 4 2" xfId="1712" xr:uid="{00000000-0005-0000-0000-0000C0060000}"/>
    <cellStyle name="Currency 2 2 2 2 2 2 4 2 2" xfId="1713" xr:uid="{00000000-0005-0000-0000-0000C1060000}"/>
    <cellStyle name="Currency 2 2 2 2 2 2 4 3" xfId="1714" xr:uid="{00000000-0005-0000-0000-0000C2060000}"/>
    <cellStyle name="Currency 2 2 2 2 2 2 5" xfId="1715" xr:uid="{00000000-0005-0000-0000-0000C3060000}"/>
    <cellStyle name="Currency 2 2 2 2 2 2 5 2" xfId="1716" xr:uid="{00000000-0005-0000-0000-0000C4060000}"/>
    <cellStyle name="Currency 2 2 2 2 2 2 5 2 2" xfId="1717" xr:uid="{00000000-0005-0000-0000-0000C5060000}"/>
    <cellStyle name="Currency 2 2 2 2 2 2 5 3" xfId="1718" xr:uid="{00000000-0005-0000-0000-0000C6060000}"/>
    <cellStyle name="Currency 2 2 2 2 2 3" xfId="1719" xr:uid="{00000000-0005-0000-0000-0000C7060000}"/>
    <cellStyle name="Currency 2 2 2 2 2 4" xfId="1720" xr:uid="{00000000-0005-0000-0000-0000C8060000}"/>
    <cellStyle name="Currency 2 2 2 2 2 5" xfId="1721" xr:uid="{00000000-0005-0000-0000-0000C9060000}"/>
    <cellStyle name="Currency 2 2 2 2 2 6" xfId="1722" xr:uid="{00000000-0005-0000-0000-0000CA060000}"/>
    <cellStyle name="Currency 2 2 2 2 2 6 2" xfId="1723" xr:uid="{00000000-0005-0000-0000-0000CB060000}"/>
    <cellStyle name="Currency 2 2 2 2 2 7" xfId="1724" xr:uid="{00000000-0005-0000-0000-0000CC060000}"/>
    <cellStyle name="Currency 2 2 2 2 3" xfId="1725" xr:uid="{00000000-0005-0000-0000-0000CD060000}"/>
    <cellStyle name="Currency 2 2 2 2 3 2" xfId="1726" xr:uid="{00000000-0005-0000-0000-0000CE060000}"/>
    <cellStyle name="Currency 2 2 2 2 3 2 2" xfId="1727" xr:uid="{00000000-0005-0000-0000-0000CF060000}"/>
    <cellStyle name="Currency 2 2 2 2 3 3" xfId="1728" xr:uid="{00000000-0005-0000-0000-0000D0060000}"/>
    <cellStyle name="Currency 2 2 2 2 4" xfId="1729" xr:uid="{00000000-0005-0000-0000-0000D1060000}"/>
    <cellStyle name="Currency 2 2 2 2 4 2" xfId="1730" xr:uid="{00000000-0005-0000-0000-0000D2060000}"/>
    <cellStyle name="Currency 2 2 2 2 4 2 2" xfId="1731" xr:uid="{00000000-0005-0000-0000-0000D3060000}"/>
    <cellStyle name="Currency 2 2 2 2 4 3" xfId="1732" xr:uid="{00000000-0005-0000-0000-0000D4060000}"/>
    <cellStyle name="Currency 2 2 2 2 5" xfId="1733" xr:uid="{00000000-0005-0000-0000-0000D5060000}"/>
    <cellStyle name="Currency 2 2 2 2 5 2" xfId="1734" xr:uid="{00000000-0005-0000-0000-0000D6060000}"/>
    <cellStyle name="Currency 2 2 2 2 5 2 2" xfId="1735" xr:uid="{00000000-0005-0000-0000-0000D7060000}"/>
    <cellStyle name="Currency 2 2 2 2 5 3" xfId="1736" xr:uid="{00000000-0005-0000-0000-0000D8060000}"/>
    <cellStyle name="Currency 2 2 2 2 6" xfId="1737" xr:uid="{00000000-0005-0000-0000-0000D9060000}"/>
    <cellStyle name="Currency 2 2 2 2 6 2" xfId="1738" xr:uid="{00000000-0005-0000-0000-0000DA060000}"/>
    <cellStyle name="Currency 2 2 2 2 6 2 2" xfId="1739" xr:uid="{00000000-0005-0000-0000-0000DB060000}"/>
    <cellStyle name="Currency 2 2 2 2 6 3" xfId="1740" xr:uid="{00000000-0005-0000-0000-0000DC060000}"/>
    <cellStyle name="Currency 2 2 2 2 7" xfId="1741" xr:uid="{00000000-0005-0000-0000-0000DD060000}"/>
    <cellStyle name="Currency 2 2 2 2 7 2" xfId="1742" xr:uid="{00000000-0005-0000-0000-0000DE060000}"/>
    <cellStyle name="Currency 2 2 2 2 7 2 2" xfId="1743" xr:uid="{00000000-0005-0000-0000-0000DF060000}"/>
    <cellStyle name="Currency 2 2 2 2 7 3" xfId="1744" xr:uid="{00000000-0005-0000-0000-0000E0060000}"/>
    <cellStyle name="Currency 2 2 2 2 8" xfId="1745" xr:uid="{00000000-0005-0000-0000-0000E1060000}"/>
    <cellStyle name="Currency 2 2 2 2 8 2" xfId="1746" xr:uid="{00000000-0005-0000-0000-0000E2060000}"/>
    <cellStyle name="Currency 2 2 2 2 8 2 2" xfId="1747" xr:uid="{00000000-0005-0000-0000-0000E3060000}"/>
    <cellStyle name="Currency 2 2 2 2 8 3" xfId="1748" xr:uid="{00000000-0005-0000-0000-0000E4060000}"/>
    <cellStyle name="Currency 2 2 2 2 9" xfId="1749" xr:uid="{00000000-0005-0000-0000-0000E5060000}"/>
    <cellStyle name="Currency 2 2 2 2 9 2" xfId="1750" xr:uid="{00000000-0005-0000-0000-0000E6060000}"/>
    <cellStyle name="Currency 2 2 2 2 9 2 2" xfId="1751" xr:uid="{00000000-0005-0000-0000-0000E7060000}"/>
    <cellStyle name="Currency 2 2 2 2 9 3" xfId="1752" xr:uid="{00000000-0005-0000-0000-0000E8060000}"/>
    <cellStyle name="Currency 2 2 2 3" xfId="1753" xr:uid="{00000000-0005-0000-0000-0000E9060000}"/>
    <cellStyle name="Currency 2 2 2 4" xfId="1754" xr:uid="{00000000-0005-0000-0000-0000EA060000}"/>
    <cellStyle name="Currency 2 2 2 5" xfId="1755" xr:uid="{00000000-0005-0000-0000-0000EB060000}"/>
    <cellStyle name="Currency 2 2 2 6" xfId="1756" xr:uid="{00000000-0005-0000-0000-0000EC060000}"/>
    <cellStyle name="Currency 2 2 2 7" xfId="1757" xr:uid="{00000000-0005-0000-0000-0000ED060000}"/>
    <cellStyle name="Currency 2 2 2 8" xfId="1758" xr:uid="{00000000-0005-0000-0000-0000EE060000}"/>
    <cellStyle name="Currency 2 2 2 9" xfId="1759" xr:uid="{00000000-0005-0000-0000-0000EF060000}"/>
    <cellStyle name="Currency 2 2 20" xfId="1760" xr:uid="{00000000-0005-0000-0000-0000F0060000}"/>
    <cellStyle name="Currency 2 2 21" xfId="7486" xr:uid="{00000000-0005-0000-0000-0000F1060000}"/>
    <cellStyle name="Currency 2 2 3" xfId="1761" xr:uid="{00000000-0005-0000-0000-0000F2060000}"/>
    <cellStyle name="Currency 2 2 3 2" xfId="1762" xr:uid="{00000000-0005-0000-0000-0000F3060000}"/>
    <cellStyle name="Currency 2 2 4" xfId="1763" xr:uid="{00000000-0005-0000-0000-0000F4060000}"/>
    <cellStyle name="Currency 2 2 4 2" xfId="1764" xr:uid="{00000000-0005-0000-0000-0000F5060000}"/>
    <cellStyle name="Currency 2 2 5" xfId="1765" xr:uid="{00000000-0005-0000-0000-0000F6060000}"/>
    <cellStyle name="Currency 2 2 5 2" xfId="1766" xr:uid="{00000000-0005-0000-0000-0000F7060000}"/>
    <cellStyle name="Currency 2 2 6" xfId="1767" xr:uid="{00000000-0005-0000-0000-0000F8060000}"/>
    <cellStyle name="Currency 2 2 6 2" xfId="1768" xr:uid="{00000000-0005-0000-0000-0000F9060000}"/>
    <cellStyle name="Currency 2 2 7" xfId="1769" xr:uid="{00000000-0005-0000-0000-0000FA060000}"/>
    <cellStyle name="Currency 2 2 7 2" xfId="1770" xr:uid="{00000000-0005-0000-0000-0000FB060000}"/>
    <cellStyle name="Currency 2 2 8" xfId="1771" xr:uid="{00000000-0005-0000-0000-0000FC060000}"/>
    <cellStyle name="Currency 2 2 8 2" xfId="1772" xr:uid="{00000000-0005-0000-0000-0000FD060000}"/>
    <cellStyle name="Currency 2 2 9" xfId="1773" xr:uid="{00000000-0005-0000-0000-0000FE060000}"/>
    <cellStyle name="Currency 2 2 9 2" xfId="1774" xr:uid="{00000000-0005-0000-0000-0000FF060000}"/>
    <cellStyle name="Currency 2 20" xfId="1775" xr:uid="{00000000-0005-0000-0000-000000070000}"/>
    <cellStyle name="Currency 2 20 2" xfId="1776" xr:uid="{00000000-0005-0000-0000-000001070000}"/>
    <cellStyle name="Currency 2 21" xfId="1777" xr:uid="{00000000-0005-0000-0000-000002070000}"/>
    <cellStyle name="Currency 2 21 2" xfId="1778" xr:uid="{00000000-0005-0000-0000-000003070000}"/>
    <cellStyle name="Currency 2 22" xfId="1779" xr:uid="{00000000-0005-0000-0000-000004070000}"/>
    <cellStyle name="Currency 2 22 2" xfId="1780" xr:uid="{00000000-0005-0000-0000-000005070000}"/>
    <cellStyle name="Currency 2 23" xfId="1781" xr:uid="{00000000-0005-0000-0000-000006070000}"/>
    <cellStyle name="Currency 2 23 2" xfId="1782" xr:uid="{00000000-0005-0000-0000-000007070000}"/>
    <cellStyle name="Currency 2 24" xfId="1783" xr:uid="{00000000-0005-0000-0000-000008070000}"/>
    <cellStyle name="Currency 2 24 2" xfId="1784" xr:uid="{00000000-0005-0000-0000-000009070000}"/>
    <cellStyle name="Currency 2 25" xfId="1785" xr:uid="{00000000-0005-0000-0000-00000A070000}"/>
    <cellStyle name="Currency 2 25 2" xfId="1786" xr:uid="{00000000-0005-0000-0000-00000B070000}"/>
    <cellStyle name="Currency 2 26" xfId="1787" xr:uid="{00000000-0005-0000-0000-00000C070000}"/>
    <cellStyle name="Currency 2 26 2" xfId="1788" xr:uid="{00000000-0005-0000-0000-00000D070000}"/>
    <cellStyle name="Currency 2 27" xfId="1789" xr:uid="{00000000-0005-0000-0000-00000E070000}"/>
    <cellStyle name="Currency 2 27 2" xfId="1790" xr:uid="{00000000-0005-0000-0000-00000F070000}"/>
    <cellStyle name="Currency 2 28" xfId="1791" xr:uid="{00000000-0005-0000-0000-000010070000}"/>
    <cellStyle name="Currency 2 28 2" xfId="1792" xr:uid="{00000000-0005-0000-0000-000011070000}"/>
    <cellStyle name="Currency 2 29" xfId="1793" xr:uid="{00000000-0005-0000-0000-000012070000}"/>
    <cellStyle name="Currency 2 29 2" xfId="1794" xr:uid="{00000000-0005-0000-0000-000013070000}"/>
    <cellStyle name="Currency 2 3" xfId="1795" xr:uid="{00000000-0005-0000-0000-000014070000}"/>
    <cellStyle name="Currency 2 3 2" xfId="1796" xr:uid="{00000000-0005-0000-0000-000015070000}"/>
    <cellStyle name="Currency 2 3 2 2" xfId="1797" xr:uid="{00000000-0005-0000-0000-000016070000}"/>
    <cellStyle name="Currency 2 3 3" xfId="1798" xr:uid="{00000000-0005-0000-0000-000017070000}"/>
    <cellStyle name="Currency 2 30" xfId="1799" xr:uid="{00000000-0005-0000-0000-000018070000}"/>
    <cellStyle name="Currency 2 30 2" xfId="1800" xr:uid="{00000000-0005-0000-0000-000019070000}"/>
    <cellStyle name="Currency 2 31" xfId="1801" xr:uid="{00000000-0005-0000-0000-00001A070000}"/>
    <cellStyle name="Currency 2 31 2" xfId="1802" xr:uid="{00000000-0005-0000-0000-00001B070000}"/>
    <cellStyle name="Currency 2 32" xfId="1803" xr:uid="{00000000-0005-0000-0000-00001C070000}"/>
    <cellStyle name="Currency 2 32 2" xfId="1804" xr:uid="{00000000-0005-0000-0000-00001D070000}"/>
    <cellStyle name="Currency 2 33" xfId="1805" xr:uid="{00000000-0005-0000-0000-00001E070000}"/>
    <cellStyle name="Currency 2 33 2" xfId="1806" xr:uid="{00000000-0005-0000-0000-00001F070000}"/>
    <cellStyle name="Currency 2 34" xfId="1807" xr:uid="{00000000-0005-0000-0000-000020070000}"/>
    <cellStyle name="Currency 2 34 2" xfId="1808" xr:uid="{00000000-0005-0000-0000-000021070000}"/>
    <cellStyle name="Currency 2 35" xfId="1809" xr:uid="{00000000-0005-0000-0000-000022070000}"/>
    <cellStyle name="Currency 2 35 2" xfId="1810" xr:uid="{00000000-0005-0000-0000-000023070000}"/>
    <cellStyle name="Currency 2 36" xfId="1811" xr:uid="{00000000-0005-0000-0000-000024070000}"/>
    <cellStyle name="Currency 2 36 2" xfId="1812" xr:uid="{00000000-0005-0000-0000-000025070000}"/>
    <cellStyle name="Currency 2 37" xfId="1813" xr:uid="{00000000-0005-0000-0000-000026070000}"/>
    <cellStyle name="Currency 2 37 2" xfId="1814" xr:uid="{00000000-0005-0000-0000-000027070000}"/>
    <cellStyle name="Currency 2 38" xfId="1815" xr:uid="{00000000-0005-0000-0000-000028070000}"/>
    <cellStyle name="Currency 2 38 2" xfId="1816" xr:uid="{00000000-0005-0000-0000-000029070000}"/>
    <cellStyle name="Currency 2 39" xfId="1817" xr:uid="{00000000-0005-0000-0000-00002A070000}"/>
    <cellStyle name="Currency 2 39 2" xfId="1818" xr:uid="{00000000-0005-0000-0000-00002B070000}"/>
    <cellStyle name="Currency 2 4" xfId="1819" xr:uid="{00000000-0005-0000-0000-00002C070000}"/>
    <cellStyle name="Currency 2 4 2" xfId="1820" xr:uid="{00000000-0005-0000-0000-00002D070000}"/>
    <cellStyle name="Currency 2 4 2 2" xfId="1821" xr:uid="{00000000-0005-0000-0000-00002E070000}"/>
    <cellStyle name="Currency 2 4 3" xfId="1822" xr:uid="{00000000-0005-0000-0000-00002F070000}"/>
    <cellStyle name="Currency 2 40" xfId="1823" xr:uid="{00000000-0005-0000-0000-000030070000}"/>
    <cellStyle name="Currency 2 40 2" xfId="1824" xr:uid="{00000000-0005-0000-0000-000031070000}"/>
    <cellStyle name="Currency 2 41" xfId="1825" xr:uid="{00000000-0005-0000-0000-000032070000}"/>
    <cellStyle name="Currency 2 41 2" xfId="1826" xr:uid="{00000000-0005-0000-0000-000033070000}"/>
    <cellStyle name="Currency 2 42" xfId="1827" xr:uid="{00000000-0005-0000-0000-000034070000}"/>
    <cellStyle name="Currency 2 42 2" xfId="1828" xr:uid="{00000000-0005-0000-0000-000035070000}"/>
    <cellStyle name="Currency 2 43" xfId="1829" xr:uid="{00000000-0005-0000-0000-000036070000}"/>
    <cellStyle name="Currency 2 43 2" xfId="1830" xr:uid="{00000000-0005-0000-0000-000037070000}"/>
    <cellStyle name="Currency 2 44" xfId="1831" xr:uid="{00000000-0005-0000-0000-000038070000}"/>
    <cellStyle name="Currency 2 44 2" xfId="1832" xr:uid="{00000000-0005-0000-0000-000039070000}"/>
    <cellStyle name="Currency 2 45" xfId="1833" xr:uid="{00000000-0005-0000-0000-00003A070000}"/>
    <cellStyle name="Currency 2 45 2" xfId="1834" xr:uid="{00000000-0005-0000-0000-00003B070000}"/>
    <cellStyle name="Currency 2 46" xfId="1835" xr:uid="{00000000-0005-0000-0000-00003C070000}"/>
    <cellStyle name="Currency 2 46 2" xfId="1836" xr:uid="{00000000-0005-0000-0000-00003D070000}"/>
    <cellStyle name="Currency 2 47" xfId="1837" xr:uid="{00000000-0005-0000-0000-00003E070000}"/>
    <cellStyle name="Currency 2 47 2" xfId="1838" xr:uid="{00000000-0005-0000-0000-00003F070000}"/>
    <cellStyle name="Currency 2 48" xfId="1839" xr:uid="{00000000-0005-0000-0000-000040070000}"/>
    <cellStyle name="Currency 2 48 2" xfId="1840" xr:uid="{00000000-0005-0000-0000-000041070000}"/>
    <cellStyle name="Currency 2 49" xfId="1841" xr:uid="{00000000-0005-0000-0000-000042070000}"/>
    <cellStyle name="Currency 2 49 2" xfId="1842" xr:uid="{00000000-0005-0000-0000-000043070000}"/>
    <cellStyle name="Currency 2 5" xfId="1843" xr:uid="{00000000-0005-0000-0000-000044070000}"/>
    <cellStyle name="Currency 2 5 2" xfId="1844" xr:uid="{00000000-0005-0000-0000-000045070000}"/>
    <cellStyle name="Currency 2 5 2 2" xfId="1845" xr:uid="{00000000-0005-0000-0000-000046070000}"/>
    <cellStyle name="Currency 2 5 3" xfId="1846" xr:uid="{00000000-0005-0000-0000-000047070000}"/>
    <cellStyle name="Currency 2 50" xfId="1847" xr:uid="{00000000-0005-0000-0000-000048070000}"/>
    <cellStyle name="Currency 2 50 2" xfId="1848" xr:uid="{00000000-0005-0000-0000-000049070000}"/>
    <cellStyle name="Currency 2 51" xfId="1849" xr:uid="{00000000-0005-0000-0000-00004A070000}"/>
    <cellStyle name="Currency 2 51 2" xfId="1850" xr:uid="{00000000-0005-0000-0000-00004B070000}"/>
    <cellStyle name="Currency 2 52" xfId="1851" xr:uid="{00000000-0005-0000-0000-00004C070000}"/>
    <cellStyle name="Currency 2 52 2" xfId="1852" xr:uid="{00000000-0005-0000-0000-00004D070000}"/>
    <cellStyle name="Currency 2 53" xfId="1853" xr:uid="{00000000-0005-0000-0000-00004E070000}"/>
    <cellStyle name="Currency 2 53 2" xfId="1854" xr:uid="{00000000-0005-0000-0000-00004F070000}"/>
    <cellStyle name="Currency 2 54" xfId="1855" xr:uid="{00000000-0005-0000-0000-000050070000}"/>
    <cellStyle name="Currency 2 54 2" xfId="1856" xr:uid="{00000000-0005-0000-0000-000051070000}"/>
    <cellStyle name="Currency 2 55" xfId="1857" xr:uid="{00000000-0005-0000-0000-000052070000}"/>
    <cellStyle name="Currency 2 55 2" xfId="1858" xr:uid="{00000000-0005-0000-0000-000053070000}"/>
    <cellStyle name="Currency 2 56" xfId="1859" xr:uid="{00000000-0005-0000-0000-000054070000}"/>
    <cellStyle name="Currency 2 56 2" xfId="1860" xr:uid="{00000000-0005-0000-0000-000055070000}"/>
    <cellStyle name="Currency 2 57" xfId="1861" xr:uid="{00000000-0005-0000-0000-000056070000}"/>
    <cellStyle name="Currency 2 57 2" xfId="1862" xr:uid="{00000000-0005-0000-0000-000057070000}"/>
    <cellStyle name="Currency 2 58" xfId="1863" xr:uid="{00000000-0005-0000-0000-000058070000}"/>
    <cellStyle name="Currency 2 58 2" xfId="1864" xr:uid="{00000000-0005-0000-0000-000059070000}"/>
    <cellStyle name="Currency 2 59" xfId="1865" xr:uid="{00000000-0005-0000-0000-00005A070000}"/>
    <cellStyle name="Currency 2 59 2" xfId="1866" xr:uid="{00000000-0005-0000-0000-00005B070000}"/>
    <cellStyle name="Currency 2 6" xfId="1867" xr:uid="{00000000-0005-0000-0000-00005C070000}"/>
    <cellStyle name="Currency 2 6 2" xfId="1868" xr:uid="{00000000-0005-0000-0000-00005D070000}"/>
    <cellStyle name="Currency 2 6 2 2" xfId="1869" xr:uid="{00000000-0005-0000-0000-00005E070000}"/>
    <cellStyle name="Currency 2 6 3" xfId="1870" xr:uid="{00000000-0005-0000-0000-00005F070000}"/>
    <cellStyle name="Currency 2 60" xfId="1871" xr:uid="{00000000-0005-0000-0000-000060070000}"/>
    <cellStyle name="Currency 2 60 2" xfId="1872" xr:uid="{00000000-0005-0000-0000-000061070000}"/>
    <cellStyle name="Currency 2 61" xfId="1873" xr:uid="{00000000-0005-0000-0000-000062070000}"/>
    <cellStyle name="Currency 2 61 2" xfId="1874" xr:uid="{00000000-0005-0000-0000-000063070000}"/>
    <cellStyle name="Currency 2 62" xfId="1875" xr:uid="{00000000-0005-0000-0000-000064070000}"/>
    <cellStyle name="Currency 2 63" xfId="1876" xr:uid="{00000000-0005-0000-0000-000065070000}"/>
    <cellStyle name="Currency 2 64" xfId="1877" xr:uid="{00000000-0005-0000-0000-000066070000}"/>
    <cellStyle name="Currency 2 65" xfId="1878" xr:uid="{00000000-0005-0000-0000-000067070000}"/>
    <cellStyle name="Currency 2 66" xfId="1879" xr:uid="{00000000-0005-0000-0000-000068070000}"/>
    <cellStyle name="Currency 2 67" xfId="1880" xr:uid="{00000000-0005-0000-0000-000069070000}"/>
    <cellStyle name="Currency 2 68" xfId="1881" xr:uid="{00000000-0005-0000-0000-00006A070000}"/>
    <cellStyle name="Currency 2 69" xfId="1882" xr:uid="{00000000-0005-0000-0000-00006B070000}"/>
    <cellStyle name="Currency 2 7" xfId="1883" xr:uid="{00000000-0005-0000-0000-00006C070000}"/>
    <cellStyle name="Currency 2 7 2" xfId="1884" xr:uid="{00000000-0005-0000-0000-00006D070000}"/>
    <cellStyle name="Currency 2 7 2 2" xfId="1885" xr:uid="{00000000-0005-0000-0000-00006E070000}"/>
    <cellStyle name="Currency 2 7 3" xfId="1886" xr:uid="{00000000-0005-0000-0000-00006F070000}"/>
    <cellStyle name="Currency 2 70" xfId="1887" xr:uid="{00000000-0005-0000-0000-000070070000}"/>
    <cellStyle name="Currency 2 71" xfId="1888" xr:uid="{00000000-0005-0000-0000-000071070000}"/>
    <cellStyle name="Currency 2 72" xfId="1889" xr:uid="{00000000-0005-0000-0000-000072070000}"/>
    <cellStyle name="Currency 2 73" xfId="1890" xr:uid="{00000000-0005-0000-0000-000073070000}"/>
    <cellStyle name="Currency 2 74" xfId="1891" xr:uid="{00000000-0005-0000-0000-000074070000}"/>
    <cellStyle name="Currency 2 75" xfId="1892" xr:uid="{00000000-0005-0000-0000-000075070000}"/>
    <cellStyle name="Currency 2 76" xfId="1893" xr:uid="{00000000-0005-0000-0000-000076070000}"/>
    <cellStyle name="Currency 2 77" xfId="1894" xr:uid="{00000000-0005-0000-0000-000077070000}"/>
    <cellStyle name="Currency 2 78" xfId="1895" xr:uid="{00000000-0005-0000-0000-000078070000}"/>
    <cellStyle name="Currency 2 79" xfId="1896" xr:uid="{00000000-0005-0000-0000-000079070000}"/>
    <cellStyle name="Currency 2 8" xfId="1897" xr:uid="{00000000-0005-0000-0000-00007A070000}"/>
    <cellStyle name="Currency 2 8 2" xfId="1898" xr:uid="{00000000-0005-0000-0000-00007B070000}"/>
    <cellStyle name="Currency 2 8 2 2" xfId="1899" xr:uid="{00000000-0005-0000-0000-00007C070000}"/>
    <cellStyle name="Currency 2 8 3" xfId="1900" xr:uid="{00000000-0005-0000-0000-00007D070000}"/>
    <cellStyle name="Currency 2 80" xfId="1901" xr:uid="{00000000-0005-0000-0000-00007E070000}"/>
    <cellStyle name="Currency 2 81" xfId="1902" xr:uid="{00000000-0005-0000-0000-00007F070000}"/>
    <cellStyle name="Currency 2 82" xfId="1903" xr:uid="{00000000-0005-0000-0000-000080070000}"/>
    <cellStyle name="Currency 2 83" xfId="1904" xr:uid="{00000000-0005-0000-0000-000081070000}"/>
    <cellStyle name="Currency 2 84" xfId="1905" xr:uid="{00000000-0005-0000-0000-000082070000}"/>
    <cellStyle name="Currency 2 85" xfId="1906" xr:uid="{00000000-0005-0000-0000-000083070000}"/>
    <cellStyle name="Currency 2 86" xfId="1907" xr:uid="{00000000-0005-0000-0000-000084070000}"/>
    <cellStyle name="Currency 2 87" xfId="1908" xr:uid="{00000000-0005-0000-0000-000085070000}"/>
    <cellStyle name="Currency 2 88" xfId="1909" xr:uid="{00000000-0005-0000-0000-000086070000}"/>
    <cellStyle name="Currency 2 89" xfId="1910" xr:uid="{00000000-0005-0000-0000-000087070000}"/>
    <cellStyle name="Currency 2 9" xfId="1911" xr:uid="{00000000-0005-0000-0000-000088070000}"/>
    <cellStyle name="Currency 2 9 2" xfId="1912" xr:uid="{00000000-0005-0000-0000-000089070000}"/>
    <cellStyle name="Currency 2 9 2 2" xfId="1913" xr:uid="{00000000-0005-0000-0000-00008A070000}"/>
    <cellStyle name="Currency 2 9 3" xfId="1914" xr:uid="{00000000-0005-0000-0000-00008B070000}"/>
    <cellStyle name="Currency 2 90" xfId="1915" xr:uid="{00000000-0005-0000-0000-00008C070000}"/>
    <cellStyle name="Currency 2 91" xfId="1916" xr:uid="{00000000-0005-0000-0000-00008D070000}"/>
    <cellStyle name="Currency 2 92" xfId="1917" xr:uid="{00000000-0005-0000-0000-00008E070000}"/>
    <cellStyle name="Currency 2 93" xfId="1918" xr:uid="{00000000-0005-0000-0000-00008F070000}"/>
    <cellStyle name="Currency 2 94" xfId="1919" xr:uid="{00000000-0005-0000-0000-000090070000}"/>
    <cellStyle name="Currency 2 95" xfId="1920" xr:uid="{00000000-0005-0000-0000-000091070000}"/>
    <cellStyle name="Currency 2 96" xfId="1921" xr:uid="{00000000-0005-0000-0000-000092070000}"/>
    <cellStyle name="Currency 2 97" xfId="1922" xr:uid="{00000000-0005-0000-0000-000093070000}"/>
    <cellStyle name="Currency 2 98" xfId="1923" xr:uid="{00000000-0005-0000-0000-000094070000}"/>
    <cellStyle name="Currency 2 99" xfId="1924" xr:uid="{00000000-0005-0000-0000-000095070000}"/>
    <cellStyle name="Currency 20" xfId="1925" xr:uid="{00000000-0005-0000-0000-000096070000}"/>
    <cellStyle name="Currency 21" xfId="1926" xr:uid="{00000000-0005-0000-0000-000097070000}"/>
    <cellStyle name="Currency 22" xfId="1927" xr:uid="{00000000-0005-0000-0000-000098070000}"/>
    <cellStyle name="Currency 23" xfId="1928" xr:uid="{00000000-0005-0000-0000-000099070000}"/>
    <cellStyle name="Currency 24" xfId="1929" xr:uid="{00000000-0005-0000-0000-00009A070000}"/>
    <cellStyle name="Currency 25" xfId="1930" xr:uid="{00000000-0005-0000-0000-00009B070000}"/>
    <cellStyle name="Currency 26" xfId="1931" xr:uid="{00000000-0005-0000-0000-00009C070000}"/>
    <cellStyle name="Currency 27" xfId="1932" xr:uid="{00000000-0005-0000-0000-00009D070000}"/>
    <cellStyle name="Currency 28" xfId="1933" xr:uid="{00000000-0005-0000-0000-00009E070000}"/>
    <cellStyle name="Currency 29" xfId="1934" xr:uid="{00000000-0005-0000-0000-00009F070000}"/>
    <cellStyle name="Currency 3" xfId="25" xr:uid="{00000000-0005-0000-0000-0000A0070000}"/>
    <cellStyle name="Currency 3 10" xfId="1935" xr:uid="{00000000-0005-0000-0000-0000A1070000}"/>
    <cellStyle name="Currency 3 10 2" xfId="1936" xr:uid="{00000000-0005-0000-0000-0000A2070000}"/>
    <cellStyle name="Currency 3 10 2 2" xfId="1937" xr:uid="{00000000-0005-0000-0000-0000A3070000}"/>
    <cellStyle name="Currency 3 10 3" xfId="1938" xr:uid="{00000000-0005-0000-0000-0000A4070000}"/>
    <cellStyle name="Currency 3 100" xfId="1939" xr:uid="{00000000-0005-0000-0000-0000A5070000}"/>
    <cellStyle name="Currency 3 101" xfId="1940" xr:uid="{00000000-0005-0000-0000-0000A6070000}"/>
    <cellStyle name="Currency 3 102" xfId="1941" xr:uid="{00000000-0005-0000-0000-0000A7070000}"/>
    <cellStyle name="Currency 3 103" xfId="1942" xr:uid="{00000000-0005-0000-0000-0000A8070000}"/>
    <cellStyle name="Currency 3 104" xfId="1943" xr:uid="{00000000-0005-0000-0000-0000A9070000}"/>
    <cellStyle name="Currency 3 105" xfId="1944" xr:uid="{00000000-0005-0000-0000-0000AA070000}"/>
    <cellStyle name="Currency 3 106" xfId="1945" xr:uid="{00000000-0005-0000-0000-0000AB070000}"/>
    <cellStyle name="Currency 3 107" xfId="1946" xr:uid="{00000000-0005-0000-0000-0000AC070000}"/>
    <cellStyle name="Currency 3 108" xfId="1947" xr:uid="{00000000-0005-0000-0000-0000AD070000}"/>
    <cellStyle name="Currency 3 109" xfId="1948" xr:uid="{00000000-0005-0000-0000-0000AE070000}"/>
    <cellStyle name="Currency 3 11" xfId="1949" xr:uid="{00000000-0005-0000-0000-0000AF070000}"/>
    <cellStyle name="Currency 3 11 2" xfId="1950" xr:uid="{00000000-0005-0000-0000-0000B0070000}"/>
    <cellStyle name="Currency 3 11 2 2" xfId="1951" xr:uid="{00000000-0005-0000-0000-0000B1070000}"/>
    <cellStyle name="Currency 3 11 3" xfId="1952" xr:uid="{00000000-0005-0000-0000-0000B2070000}"/>
    <cellStyle name="Currency 3 110" xfId="1953" xr:uid="{00000000-0005-0000-0000-0000B3070000}"/>
    <cellStyle name="Currency 3 111" xfId="1954" xr:uid="{00000000-0005-0000-0000-0000B4070000}"/>
    <cellStyle name="Currency 3 112" xfId="1955" xr:uid="{00000000-0005-0000-0000-0000B5070000}"/>
    <cellStyle name="Currency 3 113" xfId="1956" xr:uid="{00000000-0005-0000-0000-0000B6070000}"/>
    <cellStyle name="Currency 3 114" xfId="1957" xr:uid="{00000000-0005-0000-0000-0000B7070000}"/>
    <cellStyle name="Currency 3 115" xfId="1958" xr:uid="{00000000-0005-0000-0000-0000B8070000}"/>
    <cellStyle name="Currency 3 116" xfId="1959" xr:uid="{00000000-0005-0000-0000-0000B9070000}"/>
    <cellStyle name="Currency 3 117" xfId="1960" xr:uid="{00000000-0005-0000-0000-0000BA070000}"/>
    <cellStyle name="Currency 3 118" xfId="1961" xr:uid="{00000000-0005-0000-0000-0000BB070000}"/>
    <cellStyle name="Currency 3 119" xfId="1962" xr:uid="{00000000-0005-0000-0000-0000BC070000}"/>
    <cellStyle name="Currency 3 12" xfId="1963" xr:uid="{00000000-0005-0000-0000-0000BD070000}"/>
    <cellStyle name="Currency 3 12 2" xfId="1964" xr:uid="{00000000-0005-0000-0000-0000BE070000}"/>
    <cellStyle name="Currency 3 12 2 2" xfId="1965" xr:uid="{00000000-0005-0000-0000-0000BF070000}"/>
    <cellStyle name="Currency 3 12 3" xfId="1966" xr:uid="{00000000-0005-0000-0000-0000C0070000}"/>
    <cellStyle name="Currency 3 120" xfId="1967" xr:uid="{00000000-0005-0000-0000-0000C1070000}"/>
    <cellStyle name="Currency 3 121" xfId="1968" xr:uid="{00000000-0005-0000-0000-0000C2070000}"/>
    <cellStyle name="Currency 3 122" xfId="1969" xr:uid="{00000000-0005-0000-0000-0000C3070000}"/>
    <cellStyle name="Currency 3 123" xfId="1970" xr:uid="{00000000-0005-0000-0000-0000C4070000}"/>
    <cellStyle name="Currency 3 124" xfId="1971" xr:uid="{00000000-0005-0000-0000-0000C5070000}"/>
    <cellStyle name="Currency 3 125" xfId="1972" xr:uid="{00000000-0005-0000-0000-0000C6070000}"/>
    <cellStyle name="Currency 3 126" xfId="1973" xr:uid="{00000000-0005-0000-0000-0000C7070000}"/>
    <cellStyle name="Currency 3 127" xfId="1974" xr:uid="{00000000-0005-0000-0000-0000C8070000}"/>
    <cellStyle name="Currency 3 128" xfId="1975" xr:uid="{00000000-0005-0000-0000-0000C9070000}"/>
    <cellStyle name="Currency 3 129" xfId="1976" xr:uid="{00000000-0005-0000-0000-0000CA070000}"/>
    <cellStyle name="Currency 3 13" xfId="1977" xr:uid="{00000000-0005-0000-0000-0000CB070000}"/>
    <cellStyle name="Currency 3 13 2" xfId="1978" xr:uid="{00000000-0005-0000-0000-0000CC070000}"/>
    <cellStyle name="Currency 3 13 2 2" xfId="1979" xr:uid="{00000000-0005-0000-0000-0000CD070000}"/>
    <cellStyle name="Currency 3 13 3" xfId="1980" xr:uid="{00000000-0005-0000-0000-0000CE070000}"/>
    <cellStyle name="Currency 3 130" xfId="1981" xr:uid="{00000000-0005-0000-0000-0000CF070000}"/>
    <cellStyle name="Currency 3 131" xfId="1982" xr:uid="{00000000-0005-0000-0000-0000D0070000}"/>
    <cellStyle name="Currency 3 132" xfId="1983" xr:uid="{00000000-0005-0000-0000-0000D1070000}"/>
    <cellStyle name="Currency 3 133" xfId="1984" xr:uid="{00000000-0005-0000-0000-0000D2070000}"/>
    <cellStyle name="Currency 3 134" xfId="1985" xr:uid="{00000000-0005-0000-0000-0000D3070000}"/>
    <cellStyle name="Currency 3 135" xfId="1986" xr:uid="{00000000-0005-0000-0000-0000D4070000}"/>
    <cellStyle name="Currency 3 136" xfId="1987" xr:uid="{00000000-0005-0000-0000-0000D5070000}"/>
    <cellStyle name="Currency 3 137" xfId="1988" xr:uid="{00000000-0005-0000-0000-0000D6070000}"/>
    <cellStyle name="Currency 3 138" xfId="1989" xr:uid="{00000000-0005-0000-0000-0000D7070000}"/>
    <cellStyle name="Currency 3 139" xfId="1990" xr:uid="{00000000-0005-0000-0000-0000D8070000}"/>
    <cellStyle name="Currency 3 14" xfId="1991" xr:uid="{00000000-0005-0000-0000-0000D9070000}"/>
    <cellStyle name="Currency 3 14 2" xfId="1992" xr:uid="{00000000-0005-0000-0000-0000DA070000}"/>
    <cellStyle name="Currency 3 14 2 2" xfId="1993" xr:uid="{00000000-0005-0000-0000-0000DB070000}"/>
    <cellStyle name="Currency 3 14 3" xfId="1994" xr:uid="{00000000-0005-0000-0000-0000DC070000}"/>
    <cellStyle name="Currency 3 15" xfId="1995" xr:uid="{00000000-0005-0000-0000-0000DD070000}"/>
    <cellStyle name="Currency 3 15 2" xfId="1996" xr:uid="{00000000-0005-0000-0000-0000DE070000}"/>
    <cellStyle name="Currency 3 15 2 2" xfId="1997" xr:uid="{00000000-0005-0000-0000-0000DF070000}"/>
    <cellStyle name="Currency 3 15 3" xfId="1998" xr:uid="{00000000-0005-0000-0000-0000E0070000}"/>
    <cellStyle name="Currency 3 16" xfId="1999" xr:uid="{00000000-0005-0000-0000-0000E1070000}"/>
    <cellStyle name="Currency 3 16 2" xfId="2000" xr:uid="{00000000-0005-0000-0000-0000E2070000}"/>
    <cellStyle name="Currency 3 16 2 2" xfId="2001" xr:uid="{00000000-0005-0000-0000-0000E3070000}"/>
    <cellStyle name="Currency 3 16 3" xfId="2002" xr:uid="{00000000-0005-0000-0000-0000E4070000}"/>
    <cellStyle name="Currency 3 17" xfId="2003" xr:uid="{00000000-0005-0000-0000-0000E5070000}"/>
    <cellStyle name="Currency 3 17 2" xfId="2004" xr:uid="{00000000-0005-0000-0000-0000E6070000}"/>
    <cellStyle name="Currency 3 17 2 2" xfId="2005" xr:uid="{00000000-0005-0000-0000-0000E7070000}"/>
    <cellStyle name="Currency 3 17 3" xfId="2006" xr:uid="{00000000-0005-0000-0000-0000E8070000}"/>
    <cellStyle name="Currency 3 18" xfId="2007" xr:uid="{00000000-0005-0000-0000-0000E9070000}"/>
    <cellStyle name="Currency 3 18 2" xfId="2008" xr:uid="{00000000-0005-0000-0000-0000EA070000}"/>
    <cellStyle name="Currency 3 18 2 2" xfId="2009" xr:uid="{00000000-0005-0000-0000-0000EB070000}"/>
    <cellStyle name="Currency 3 18 3" xfId="2010" xr:uid="{00000000-0005-0000-0000-0000EC070000}"/>
    <cellStyle name="Currency 3 19" xfId="2011" xr:uid="{00000000-0005-0000-0000-0000ED070000}"/>
    <cellStyle name="Currency 3 19 2" xfId="2012" xr:uid="{00000000-0005-0000-0000-0000EE070000}"/>
    <cellStyle name="Currency 3 19 2 2" xfId="2013" xr:uid="{00000000-0005-0000-0000-0000EF070000}"/>
    <cellStyle name="Currency 3 19 3" xfId="2014" xr:uid="{00000000-0005-0000-0000-0000F0070000}"/>
    <cellStyle name="Currency 3 2" xfId="2015" xr:uid="{00000000-0005-0000-0000-0000F1070000}"/>
    <cellStyle name="Currency 3 2 10" xfId="2016" xr:uid="{00000000-0005-0000-0000-0000F2070000}"/>
    <cellStyle name="Currency 3 2 11" xfId="2017" xr:uid="{00000000-0005-0000-0000-0000F3070000}"/>
    <cellStyle name="Currency 3 2 12" xfId="2018" xr:uid="{00000000-0005-0000-0000-0000F4070000}"/>
    <cellStyle name="Currency 3 2 13" xfId="2019" xr:uid="{00000000-0005-0000-0000-0000F5070000}"/>
    <cellStyle name="Currency 3 2 14" xfId="2020" xr:uid="{00000000-0005-0000-0000-0000F6070000}"/>
    <cellStyle name="Currency 3 2 15" xfId="2021" xr:uid="{00000000-0005-0000-0000-0000F7070000}"/>
    <cellStyle name="Currency 3 2 15 2" xfId="2022" xr:uid="{00000000-0005-0000-0000-0000F8070000}"/>
    <cellStyle name="Currency 3 2 16" xfId="2023" xr:uid="{00000000-0005-0000-0000-0000F9070000}"/>
    <cellStyle name="Currency 3 2 17" xfId="2024" xr:uid="{00000000-0005-0000-0000-0000FA070000}"/>
    <cellStyle name="Currency 3 2 18" xfId="2025" xr:uid="{00000000-0005-0000-0000-0000FB070000}"/>
    <cellStyle name="Currency 3 2 18 2" xfId="2026" xr:uid="{00000000-0005-0000-0000-0000FC070000}"/>
    <cellStyle name="Currency 3 2 19" xfId="2027" xr:uid="{00000000-0005-0000-0000-0000FD070000}"/>
    <cellStyle name="Currency 3 2 2" xfId="2028" xr:uid="{00000000-0005-0000-0000-0000FE070000}"/>
    <cellStyle name="Currency 3 2 2 10" xfId="2029" xr:uid="{00000000-0005-0000-0000-0000FF070000}"/>
    <cellStyle name="Currency 3 2 2 11" xfId="2030" xr:uid="{00000000-0005-0000-0000-000000080000}"/>
    <cellStyle name="Currency 3 2 2 12" xfId="2031" xr:uid="{00000000-0005-0000-0000-000001080000}"/>
    <cellStyle name="Currency 3 2 2 13" xfId="2032" xr:uid="{00000000-0005-0000-0000-000002080000}"/>
    <cellStyle name="Currency 3 2 2 14" xfId="2033" xr:uid="{00000000-0005-0000-0000-000003080000}"/>
    <cellStyle name="Currency 3 2 2 15" xfId="2034" xr:uid="{00000000-0005-0000-0000-000004080000}"/>
    <cellStyle name="Currency 3 2 2 16" xfId="2035" xr:uid="{00000000-0005-0000-0000-000005080000}"/>
    <cellStyle name="Currency 3 2 2 17" xfId="2036" xr:uid="{00000000-0005-0000-0000-000006080000}"/>
    <cellStyle name="Currency 3 2 2 18" xfId="2037" xr:uid="{00000000-0005-0000-0000-000007080000}"/>
    <cellStyle name="Currency 3 2 2 2" xfId="2038" xr:uid="{00000000-0005-0000-0000-000008080000}"/>
    <cellStyle name="Currency 3 2 2 2 10" xfId="2039" xr:uid="{00000000-0005-0000-0000-000009080000}"/>
    <cellStyle name="Currency 3 2 2 2 11" xfId="2040" xr:uid="{00000000-0005-0000-0000-00000A080000}"/>
    <cellStyle name="Currency 3 2 2 2 12" xfId="2041" xr:uid="{00000000-0005-0000-0000-00000B080000}"/>
    <cellStyle name="Currency 3 2 2 2 13" xfId="2042" xr:uid="{00000000-0005-0000-0000-00000C080000}"/>
    <cellStyle name="Currency 3 2 2 2 14" xfId="2043" xr:uid="{00000000-0005-0000-0000-00000D080000}"/>
    <cellStyle name="Currency 3 2 2 2 15" xfId="2044" xr:uid="{00000000-0005-0000-0000-00000E080000}"/>
    <cellStyle name="Currency 3 2 2 2 16" xfId="2045" xr:uid="{00000000-0005-0000-0000-00000F080000}"/>
    <cellStyle name="Currency 3 2 2 2 17" xfId="2046" xr:uid="{00000000-0005-0000-0000-000010080000}"/>
    <cellStyle name="Currency 3 2 2 2 2" xfId="2047" xr:uid="{00000000-0005-0000-0000-000011080000}"/>
    <cellStyle name="Currency 3 2 2 2 2 2" xfId="2048" xr:uid="{00000000-0005-0000-0000-000012080000}"/>
    <cellStyle name="Currency 3 2 2 2 2 2 2" xfId="2049" xr:uid="{00000000-0005-0000-0000-000013080000}"/>
    <cellStyle name="Currency 3 2 2 2 2 2 3" xfId="2050" xr:uid="{00000000-0005-0000-0000-000014080000}"/>
    <cellStyle name="Currency 3 2 2 2 2 2 4" xfId="2051" xr:uid="{00000000-0005-0000-0000-000015080000}"/>
    <cellStyle name="Currency 3 2 2 2 2 2 5" xfId="2052" xr:uid="{00000000-0005-0000-0000-000016080000}"/>
    <cellStyle name="Currency 3 2 2 2 2 3" xfId="2053" xr:uid="{00000000-0005-0000-0000-000017080000}"/>
    <cellStyle name="Currency 3 2 2 2 2 4" xfId="2054" xr:uid="{00000000-0005-0000-0000-000018080000}"/>
    <cellStyle name="Currency 3 2 2 2 2 5" xfId="2055" xr:uid="{00000000-0005-0000-0000-000019080000}"/>
    <cellStyle name="Currency 3 2 2 2 3" xfId="2056" xr:uid="{00000000-0005-0000-0000-00001A080000}"/>
    <cellStyle name="Currency 3 2 2 2 4" xfId="2057" xr:uid="{00000000-0005-0000-0000-00001B080000}"/>
    <cellStyle name="Currency 3 2 2 2 5" xfId="2058" xr:uid="{00000000-0005-0000-0000-00001C080000}"/>
    <cellStyle name="Currency 3 2 2 2 6" xfId="2059" xr:uid="{00000000-0005-0000-0000-00001D080000}"/>
    <cellStyle name="Currency 3 2 2 2 7" xfId="2060" xr:uid="{00000000-0005-0000-0000-00001E080000}"/>
    <cellStyle name="Currency 3 2 2 2 8" xfId="2061" xr:uid="{00000000-0005-0000-0000-00001F080000}"/>
    <cellStyle name="Currency 3 2 2 2 9" xfId="2062" xr:uid="{00000000-0005-0000-0000-000020080000}"/>
    <cellStyle name="Currency 3 2 2 3" xfId="2063" xr:uid="{00000000-0005-0000-0000-000021080000}"/>
    <cellStyle name="Currency 3 2 2 4" xfId="2064" xr:uid="{00000000-0005-0000-0000-000022080000}"/>
    <cellStyle name="Currency 3 2 2 5" xfId="2065" xr:uid="{00000000-0005-0000-0000-000023080000}"/>
    <cellStyle name="Currency 3 2 2 6" xfId="2066" xr:uid="{00000000-0005-0000-0000-000024080000}"/>
    <cellStyle name="Currency 3 2 2 7" xfId="2067" xr:uid="{00000000-0005-0000-0000-000025080000}"/>
    <cellStyle name="Currency 3 2 2 8" xfId="2068" xr:uid="{00000000-0005-0000-0000-000026080000}"/>
    <cellStyle name="Currency 3 2 2 9" xfId="2069" xr:uid="{00000000-0005-0000-0000-000027080000}"/>
    <cellStyle name="Currency 3 2 20" xfId="2070" xr:uid="{00000000-0005-0000-0000-000028080000}"/>
    <cellStyle name="Currency 3 2 21" xfId="7419" xr:uid="{00000000-0005-0000-0000-000029080000}"/>
    <cellStyle name="Currency 3 2 3" xfId="2071" xr:uid="{00000000-0005-0000-0000-00002A080000}"/>
    <cellStyle name="Currency 3 2 4" xfId="2072" xr:uid="{00000000-0005-0000-0000-00002B080000}"/>
    <cellStyle name="Currency 3 2 5" xfId="2073" xr:uid="{00000000-0005-0000-0000-00002C080000}"/>
    <cellStyle name="Currency 3 2 6" xfId="2074" xr:uid="{00000000-0005-0000-0000-00002D080000}"/>
    <cellStyle name="Currency 3 2 7" xfId="2075" xr:uid="{00000000-0005-0000-0000-00002E080000}"/>
    <cellStyle name="Currency 3 2 8" xfId="2076" xr:uid="{00000000-0005-0000-0000-00002F080000}"/>
    <cellStyle name="Currency 3 2 9" xfId="2077" xr:uid="{00000000-0005-0000-0000-000030080000}"/>
    <cellStyle name="Currency 3 20" xfId="2078" xr:uid="{00000000-0005-0000-0000-000031080000}"/>
    <cellStyle name="Currency 3 20 2" xfId="2079" xr:uid="{00000000-0005-0000-0000-000032080000}"/>
    <cellStyle name="Currency 3 20 3" xfId="2080" xr:uid="{00000000-0005-0000-0000-000033080000}"/>
    <cellStyle name="Currency 3 21" xfId="2081" xr:uid="{00000000-0005-0000-0000-000034080000}"/>
    <cellStyle name="Currency 3 21 2" xfId="2082" xr:uid="{00000000-0005-0000-0000-000035080000}"/>
    <cellStyle name="Currency 3 22" xfId="2083" xr:uid="{00000000-0005-0000-0000-000036080000}"/>
    <cellStyle name="Currency 3 22 2" xfId="2084" xr:uid="{00000000-0005-0000-0000-000037080000}"/>
    <cellStyle name="Currency 3 23" xfId="2085" xr:uid="{00000000-0005-0000-0000-000038080000}"/>
    <cellStyle name="Currency 3 23 2" xfId="2086" xr:uid="{00000000-0005-0000-0000-000039080000}"/>
    <cellStyle name="Currency 3 24" xfId="2087" xr:uid="{00000000-0005-0000-0000-00003A080000}"/>
    <cellStyle name="Currency 3 24 2" xfId="2088" xr:uid="{00000000-0005-0000-0000-00003B080000}"/>
    <cellStyle name="Currency 3 25" xfId="2089" xr:uid="{00000000-0005-0000-0000-00003C080000}"/>
    <cellStyle name="Currency 3 25 2" xfId="2090" xr:uid="{00000000-0005-0000-0000-00003D080000}"/>
    <cellStyle name="Currency 3 26" xfId="2091" xr:uid="{00000000-0005-0000-0000-00003E080000}"/>
    <cellStyle name="Currency 3 26 2" xfId="2092" xr:uid="{00000000-0005-0000-0000-00003F080000}"/>
    <cellStyle name="Currency 3 27" xfId="2093" xr:uid="{00000000-0005-0000-0000-000040080000}"/>
    <cellStyle name="Currency 3 27 2" xfId="2094" xr:uid="{00000000-0005-0000-0000-000041080000}"/>
    <cellStyle name="Currency 3 28" xfId="2095" xr:uid="{00000000-0005-0000-0000-000042080000}"/>
    <cellStyle name="Currency 3 28 2" xfId="2096" xr:uid="{00000000-0005-0000-0000-000043080000}"/>
    <cellStyle name="Currency 3 29" xfId="2097" xr:uid="{00000000-0005-0000-0000-000044080000}"/>
    <cellStyle name="Currency 3 29 2" xfId="2098" xr:uid="{00000000-0005-0000-0000-000045080000}"/>
    <cellStyle name="Currency 3 3" xfId="2099" xr:uid="{00000000-0005-0000-0000-000046080000}"/>
    <cellStyle name="Currency 3 3 10" xfId="2100" xr:uid="{00000000-0005-0000-0000-000047080000}"/>
    <cellStyle name="Currency 3 3 10 2" xfId="2101" xr:uid="{00000000-0005-0000-0000-000048080000}"/>
    <cellStyle name="Currency 3 3 11" xfId="2102" xr:uid="{00000000-0005-0000-0000-000049080000}"/>
    <cellStyle name="Currency 3 3 11 2" xfId="2103" xr:uid="{00000000-0005-0000-0000-00004A080000}"/>
    <cellStyle name="Currency 3 3 12" xfId="2104" xr:uid="{00000000-0005-0000-0000-00004B080000}"/>
    <cellStyle name="Currency 3 3 13" xfId="2105" xr:uid="{00000000-0005-0000-0000-00004C080000}"/>
    <cellStyle name="Currency 3 3 14" xfId="2106" xr:uid="{00000000-0005-0000-0000-00004D080000}"/>
    <cellStyle name="Currency 3 3 14 2" xfId="2107" xr:uid="{00000000-0005-0000-0000-00004E080000}"/>
    <cellStyle name="Currency 3 3 15" xfId="2108" xr:uid="{00000000-0005-0000-0000-00004F080000}"/>
    <cellStyle name="Currency 3 3 16" xfId="7487" xr:uid="{00000000-0005-0000-0000-000050080000}"/>
    <cellStyle name="Currency 3 3 2" xfId="2109" xr:uid="{00000000-0005-0000-0000-000051080000}"/>
    <cellStyle name="Currency 3 3 2 10" xfId="2110" xr:uid="{00000000-0005-0000-0000-000052080000}"/>
    <cellStyle name="Currency 3 3 2 10 2" xfId="2111" xr:uid="{00000000-0005-0000-0000-000053080000}"/>
    <cellStyle name="Currency 3 3 2 10 2 2" xfId="2112" xr:uid="{00000000-0005-0000-0000-000054080000}"/>
    <cellStyle name="Currency 3 3 2 10 3" xfId="2113" xr:uid="{00000000-0005-0000-0000-000055080000}"/>
    <cellStyle name="Currency 3 3 2 11" xfId="2114" xr:uid="{00000000-0005-0000-0000-000056080000}"/>
    <cellStyle name="Currency 3 3 2 11 2" xfId="2115" xr:uid="{00000000-0005-0000-0000-000057080000}"/>
    <cellStyle name="Currency 3 3 2 11 2 2" xfId="2116" xr:uid="{00000000-0005-0000-0000-000058080000}"/>
    <cellStyle name="Currency 3 3 2 11 3" xfId="2117" xr:uid="{00000000-0005-0000-0000-000059080000}"/>
    <cellStyle name="Currency 3 3 2 12" xfId="2118" xr:uid="{00000000-0005-0000-0000-00005A080000}"/>
    <cellStyle name="Currency 3 3 2 12 2" xfId="2119" xr:uid="{00000000-0005-0000-0000-00005B080000}"/>
    <cellStyle name="Currency 3 3 2 12 2 2" xfId="2120" xr:uid="{00000000-0005-0000-0000-00005C080000}"/>
    <cellStyle name="Currency 3 3 2 12 3" xfId="2121" xr:uid="{00000000-0005-0000-0000-00005D080000}"/>
    <cellStyle name="Currency 3 3 2 13" xfId="2122" xr:uid="{00000000-0005-0000-0000-00005E080000}"/>
    <cellStyle name="Currency 3 3 2 13 2" xfId="2123" xr:uid="{00000000-0005-0000-0000-00005F080000}"/>
    <cellStyle name="Currency 3 3 2 13 2 2" xfId="2124" xr:uid="{00000000-0005-0000-0000-000060080000}"/>
    <cellStyle name="Currency 3 3 2 13 3" xfId="2125" xr:uid="{00000000-0005-0000-0000-000061080000}"/>
    <cellStyle name="Currency 3 3 2 14" xfId="2126" xr:uid="{00000000-0005-0000-0000-000062080000}"/>
    <cellStyle name="Currency 3 3 2 15" xfId="2127" xr:uid="{00000000-0005-0000-0000-000063080000}"/>
    <cellStyle name="Currency 3 3 2 2" xfId="2128" xr:uid="{00000000-0005-0000-0000-000064080000}"/>
    <cellStyle name="Currency 3 3 2 2 2" xfId="2129" xr:uid="{00000000-0005-0000-0000-000065080000}"/>
    <cellStyle name="Currency 3 3 2 2 2 2" xfId="2130" xr:uid="{00000000-0005-0000-0000-000066080000}"/>
    <cellStyle name="Currency 3 3 2 2 3" xfId="2131" xr:uid="{00000000-0005-0000-0000-000067080000}"/>
    <cellStyle name="Currency 3 3 2 3" xfId="2132" xr:uid="{00000000-0005-0000-0000-000068080000}"/>
    <cellStyle name="Currency 3 3 2 3 2" xfId="2133" xr:uid="{00000000-0005-0000-0000-000069080000}"/>
    <cellStyle name="Currency 3 3 2 3 2 2" xfId="2134" xr:uid="{00000000-0005-0000-0000-00006A080000}"/>
    <cellStyle name="Currency 3 3 2 3 3" xfId="2135" xr:uid="{00000000-0005-0000-0000-00006B080000}"/>
    <cellStyle name="Currency 3 3 2 4" xfId="2136" xr:uid="{00000000-0005-0000-0000-00006C080000}"/>
    <cellStyle name="Currency 3 3 2 4 2" xfId="2137" xr:uid="{00000000-0005-0000-0000-00006D080000}"/>
    <cellStyle name="Currency 3 3 2 4 2 2" xfId="2138" xr:uid="{00000000-0005-0000-0000-00006E080000}"/>
    <cellStyle name="Currency 3 3 2 4 3" xfId="2139" xr:uid="{00000000-0005-0000-0000-00006F080000}"/>
    <cellStyle name="Currency 3 3 2 5" xfId="2140" xr:uid="{00000000-0005-0000-0000-000070080000}"/>
    <cellStyle name="Currency 3 3 2 5 2" xfId="2141" xr:uid="{00000000-0005-0000-0000-000071080000}"/>
    <cellStyle name="Currency 3 3 2 5 2 2" xfId="2142" xr:uid="{00000000-0005-0000-0000-000072080000}"/>
    <cellStyle name="Currency 3 3 2 5 3" xfId="2143" xr:uid="{00000000-0005-0000-0000-000073080000}"/>
    <cellStyle name="Currency 3 3 2 6" xfId="2144" xr:uid="{00000000-0005-0000-0000-000074080000}"/>
    <cellStyle name="Currency 3 3 2 6 2" xfId="2145" xr:uid="{00000000-0005-0000-0000-000075080000}"/>
    <cellStyle name="Currency 3 3 2 6 2 2" xfId="2146" xr:uid="{00000000-0005-0000-0000-000076080000}"/>
    <cellStyle name="Currency 3 3 2 6 3" xfId="2147" xr:uid="{00000000-0005-0000-0000-000077080000}"/>
    <cellStyle name="Currency 3 3 2 7" xfId="2148" xr:uid="{00000000-0005-0000-0000-000078080000}"/>
    <cellStyle name="Currency 3 3 2 7 2" xfId="2149" xr:uid="{00000000-0005-0000-0000-000079080000}"/>
    <cellStyle name="Currency 3 3 2 7 2 2" xfId="2150" xr:uid="{00000000-0005-0000-0000-00007A080000}"/>
    <cellStyle name="Currency 3 3 2 7 3" xfId="2151" xr:uid="{00000000-0005-0000-0000-00007B080000}"/>
    <cellStyle name="Currency 3 3 2 8" xfId="2152" xr:uid="{00000000-0005-0000-0000-00007C080000}"/>
    <cellStyle name="Currency 3 3 2 8 2" xfId="2153" xr:uid="{00000000-0005-0000-0000-00007D080000}"/>
    <cellStyle name="Currency 3 3 2 8 2 2" xfId="2154" xr:uid="{00000000-0005-0000-0000-00007E080000}"/>
    <cellStyle name="Currency 3 3 2 8 3" xfId="2155" xr:uid="{00000000-0005-0000-0000-00007F080000}"/>
    <cellStyle name="Currency 3 3 2 9" xfId="2156" xr:uid="{00000000-0005-0000-0000-000080080000}"/>
    <cellStyle name="Currency 3 3 2 9 2" xfId="2157" xr:uid="{00000000-0005-0000-0000-000081080000}"/>
    <cellStyle name="Currency 3 3 2 9 2 2" xfId="2158" xr:uid="{00000000-0005-0000-0000-000082080000}"/>
    <cellStyle name="Currency 3 3 2 9 3" xfId="2159" xr:uid="{00000000-0005-0000-0000-000083080000}"/>
    <cellStyle name="Currency 3 3 3" xfId="2160" xr:uid="{00000000-0005-0000-0000-000084080000}"/>
    <cellStyle name="Currency 3 3 3 2" xfId="2161" xr:uid="{00000000-0005-0000-0000-000085080000}"/>
    <cellStyle name="Currency 3 3 4" xfId="2162" xr:uid="{00000000-0005-0000-0000-000086080000}"/>
    <cellStyle name="Currency 3 3 4 2" xfId="2163" xr:uid="{00000000-0005-0000-0000-000087080000}"/>
    <cellStyle name="Currency 3 3 5" xfId="2164" xr:uid="{00000000-0005-0000-0000-000088080000}"/>
    <cellStyle name="Currency 3 3 5 2" xfId="2165" xr:uid="{00000000-0005-0000-0000-000089080000}"/>
    <cellStyle name="Currency 3 3 6" xfId="2166" xr:uid="{00000000-0005-0000-0000-00008A080000}"/>
    <cellStyle name="Currency 3 3 6 2" xfId="2167" xr:uid="{00000000-0005-0000-0000-00008B080000}"/>
    <cellStyle name="Currency 3 3 7" xfId="2168" xr:uid="{00000000-0005-0000-0000-00008C080000}"/>
    <cellStyle name="Currency 3 3 7 2" xfId="2169" xr:uid="{00000000-0005-0000-0000-00008D080000}"/>
    <cellStyle name="Currency 3 3 8" xfId="2170" xr:uid="{00000000-0005-0000-0000-00008E080000}"/>
    <cellStyle name="Currency 3 3 8 2" xfId="2171" xr:uid="{00000000-0005-0000-0000-00008F080000}"/>
    <cellStyle name="Currency 3 3 9" xfId="2172" xr:uid="{00000000-0005-0000-0000-000090080000}"/>
    <cellStyle name="Currency 3 3 9 2" xfId="2173" xr:uid="{00000000-0005-0000-0000-000091080000}"/>
    <cellStyle name="Currency 3 30" xfId="2174" xr:uid="{00000000-0005-0000-0000-000092080000}"/>
    <cellStyle name="Currency 3 30 2" xfId="2175" xr:uid="{00000000-0005-0000-0000-000093080000}"/>
    <cellStyle name="Currency 3 31" xfId="2176" xr:uid="{00000000-0005-0000-0000-000094080000}"/>
    <cellStyle name="Currency 3 31 2" xfId="2177" xr:uid="{00000000-0005-0000-0000-000095080000}"/>
    <cellStyle name="Currency 3 32" xfId="2178" xr:uid="{00000000-0005-0000-0000-000096080000}"/>
    <cellStyle name="Currency 3 32 2" xfId="2179" xr:uid="{00000000-0005-0000-0000-000097080000}"/>
    <cellStyle name="Currency 3 33" xfId="2180" xr:uid="{00000000-0005-0000-0000-000098080000}"/>
    <cellStyle name="Currency 3 33 2" xfId="2181" xr:uid="{00000000-0005-0000-0000-000099080000}"/>
    <cellStyle name="Currency 3 34" xfId="2182" xr:uid="{00000000-0005-0000-0000-00009A080000}"/>
    <cellStyle name="Currency 3 34 2" xfId="2183" xr:uid="{00000000-0005-0000-0000-00009B080000}"/>
    <cellStyle name="Currency 3 35" xfId="2184" xr:uid="{00000000-0005-0000-0000-00009C080000}"/>
    <cellStyle name="Currency 3 35 2" xfId="2185" xr:uid="{00000000-0005-0000-0000-00009D080000}"/>
    <cellStyle name="Currency 3 36" xfId="2186" xr:uid="{00000000-0005-0000-0000-00009E080000}"/>
    <cellStyle name="Currency 3 36 2" xfId="2187" xr:uid="{00000000-0005-0000-0000-00009F080000}"/>
    <cellStyle name="Currency 3 37" xfId="2188" xr:uid="{00000000-0005-0000-0000-0000A0080000}"/>
    <cellStyle name="Currency 3 37 2" xfId="2189" xr:uid="{00000000-0005-0000-0000-0000A1080000}"/>
    <cellStyle name="Currency 3 38" xfId="2190" xr:uid="{00000000-0005-0000-0000-0000A2080000}"/>
    <cellStyle name="Currency 3 38 2" xfId="2191" xr:uid="{00000000-0005-0000-0000-0000A3080000}"/>
    <cellStyle name="Currency 3 39" xfId="2192" xr:uid="{00000000-0005-0000-0000-0000A4080000}"/>
    <cellStyle name="Currency 3 39 2" xfId="2193" xr:uid="{00000000-0005-0000-0000-0000A5080000}"/>
    <cellStyle name="Currency 3 4" xfId="2194" xr:uid="{00000000-0005-0000-0000-0000A6080000}"/>
    <cellStyle name="Currency 3 4 2" xfId="2195" xr:uid="{00000000-0005-0000-0000-0000A7080000}"/>
    <cellStyle name="Currency 3 4 2 2" xfId="2196" xr:uid="{00000000-0005-0000-0000-0000A8080000}"/>
    <cellStyle name="Currency 3 4 2 2 2" xfId="2197" xr:uid="{00000000-0005-0000-0000-0000A9080000}"/>
    <cellStyle name="Currency 3 4 2 3" xfId="2198" xr:uid="{00000000-0005-0000-0000-0000AA080000}"/>
    <cellStyle name="Currency 3 4 2 4" xfId="2199" xr:uid="{00000000-0005-0000-0000-0000AB080000}"/>
    <cellStyle name="Currency 3 4 2 5" xfId="2200" xr:uid="{00000000-0005-0000-0000-0000AC080000}"/>
    <cellStyle name="Currency 3 4 3" xfId="2201" xr:uid="{00000000-0005-0000-0000-0000AD080000}"/>
    <cellStyle name="Currency 3 4 4" xfId="2202" xr:uid="{00000000-0005-0000-0000-0000AE080000}"/>
    <cellStyle name="Currency 3 4 5" xfId="2203" xr:uid="{00000000-0005-0000-0000-0000AF080000}"/>
    <cellStyle name="Currency 3 4 6" xfId="2204" xr:uid="{00000000-0005-0000-0000-0000B0080000}"/>
    <cellStyle name="Currency 3 40" xfId="2205" xr:uid="{00000000-0005-0000-0000-0000B1080000}"/>
    <cellStyle name="Currency 3 40 2" xfId="2206" xr:uid="{00000000-0005-0000-0000-0000B2080000}"/>
    <cellStyle name="Currency 3 41" xfId="2207" xr:uid="{00000000-0005-0000-0000-0000B3080000}"/>
    <cellStyle name="Currency 3 41 2" xfId="2208" xr:uid="{00000000-0005-0000-0000-0000B4080000}"/>
    <cellStyle name="Currency 3 42" xfId="2209" xr:uid="{00000000-0005-0000-0000-0000B5080000}"/>
    <cellStyle name="Currency 3 42 2" xfId="2210" xr:uid="{00000000-0005-0000-0000-0000B6080000}"/>
    <cellStyle name="Currency 3 43" xfId="2211" xr:uid="{00000000-0005-0000-0000-0000B7080000}"/>
    <cellStyle name="Currency 3 43 2" xfId="2212" xr:uid="{00000000-0005-0000-0000-0000B8080000}"/>
    <cellStyle name="Currency 3 44" xfId="2213" xr:uid="{00000000-0005-0000-0000-0000B9080000}"/>
    <cellStyle name="Currency 3 44 2" xfId="2214" xr:uid="{00000000-0005-0000-0000-0000BA080000}"/>
    <cellStyle name="Currency 3 45" xfId="2215" xr:uid="{00000000-0005-0000-0000-0000BB080000}"/>
    <cellStyle name="Currency 3 45 2" xfId="2216" xr:uid="{00000000-0005-0000-0000-0000BC080000}"/>
    <cellStyle name="Currency 3 46" xfId="2217" xr:uid="{00000000-0005-0000-0000-0000BD080000}"/>
    <cellStyle name="Currency 3 46 2" xfId="2218" xr:uid="{00000000-0005-0000-0000-0000BE080000}"/>
    <cellStyle name="Currency 3 47" xfId="2219" xr:uid="{00000000-0005-0000-0000-0000BF080000}"/>
    <cellStyle name="Currency 3 47 2" xfId="2220" xr:uid="{00000000-0005-0000-0000-0000C0080000}"/>
    <cellStyle name="Currency 3 48" xfId="2221" xr:uid="{00000000-0005-0000-0000-0000C1080000}"/>
    <cellStyle name="Currency 3 48 2" xfId="2222" xr:uid="{00000000-0005-0000-0000-0000C2080000}"/>
    <cellStyle name="Currency 3 49" xfId="2223" xr:uid="{00000000-0005-0000-0000-0000C3080000}"/>
    <cellStyle name="Currency 3 49 2" xfId="2224" xr:uid="{00000000-0005-0000-0000-0000C4080000}"/>
    <cellStyle name="Currency 3 5" xfId="2225" xr:uid="{00000000-0005-0000-0000-0000C5080000}"/>
    <cellStyle name="Currency 3 5 2" xfId="2226" xr:uid="{00000000-0005-0000-0000-0000C6080000}"/>
    <cellStyle name="Currency 3 5 2 2" xfId="2227" xr:uid="{00000000-0005-0000-0000-0000C7080000}"/>
    <cellStyle name="Currency 3 5 3" xfId="2228" xr:uid="{00000000-0005-0000-0000-0000C8080000}"/>
    <cellStyle name="Currency 3 50" xfId="2229" xr:uid="{00000000-0005-0000-0000-0000C9080000}"/>
    <cellStyle name="Currency 3 50 2" xfId="2230" xr:uid="{00000000-0005-0000-0000-0000CA080000}"/>
    <cellStyle name="Currency 3 51" xfId="2231" xr:uid="{00000000-0005-0000-0000-0000CB080000}"/>
    <cellStyle name="Currency 3 51 2" xfId="2232" xr:uid="{00000000-0005-0000-0000-0000CC080000}"/>
    <cellStyle name="Currency 3 52" xfId="2233" xr:uid="{00000000-0005-0000-0000-0000CD080000}"/>
    <cellStyle name="Currency 3 52 2" xfId="2234" xr:uid="{00000000-0005-0000-0000-0000CE080000}"/>
    <cellStyle name="Currency 3 53" xfId="2235" xr:uid="{00000000-0005-0000-0000-0000CF080000}"/>
    <cellStyle name="Currency 3 53 2" xfId="2236" xr:uid="{00000000-0005-0000-0000-0000D0080000}"/>
    <cellStyle name="Currency 3 54" xfId="2237" xr:uid="{00000000-0005-0000-0000-0000D1080000}"/>
    <cellStyle name="Currency 3 54 2" xfId="2238" xr:uid="{00000000-0005-0000-0000-0000D2080000}"/>
    <cellStyle name="Currency 3 55" xfId="2239" xr:uid="{00000000-0005-0000-0000-0000D3080000}"/>
    <cellStyle name="Currency 3 55 2" xfId="2240" xr:uid="{00000000-0005-0000-0000-0000D4080000}"/>
    <cellStyle name="Currency 3 56" xfId="2241" xr:uid="{00000000-0005-0000-0000-0000D5080000}"/>
    <cellStyle name="Currency 3 56 2" xfId="2242" xr:uid="{00000000-0005-0000-0000-0000D6080000}"/>
    <cellStyle name="Currency 3 57" xfId="2243" xr:uid="{00000000-0005-0000-0000-0000D7080000}"/>
    <cellStyle name="Currency 3 57 2" xfId="2244" xr:uid="{00000000-0005-0000-0000-0000D8080000}"/>
    <cellStyle name="Currency 3 58" xfId="2245" xr:uid="{00000000-0005-0000-0000-0000D9080000}"/>
    <cellStyle name="Currency 3 58 2" xfId="2246" xr:uid="{00000000-0005-0000-0000-0000DA080000}"/>
    <cellStyle name="Currency 3 59" xfId="2247" xr:uid="{00000000-0005-0000-0000-0000DB080000}"/>
    <cellStyle name="Currency 3 59 2" xfId="2248" xr:uid="{00000000-0005-0000-0000-0000DC080000}"/>
    <cellStyle name="Currency 3 6" xfId="2249" xr:uid="{00000000-0005-0000-0000-0000DD080000}"/>
    <cellStyle name="Currency 3 6 2" xfId="2250" xr:uid="{00000000-0005-0000-0000-0000DE080000}"/>
    <cellStyle name="Currency 3 6 2 2" xfId="2251" xr:uid="{00000000-0005-0000-0000-0000DF080000}"/>
    <cellStyle name="Currency 3 6 3" xfId="2252" xr:uid="{00000000-0005-0000-0000-0000E0080000}"/>
    <cellStyle name="Currency 3 60" xfId="2253" xr:uid="{00000000-0005-0000-0000-0000E1080000}"/>
    <cellStyle name="Currency 3 60 2" xfId="2254" xr:uid="{00000000-0005-0000-0000-0000E2080000}"/>
    <cellStyle name="Currency 3 61" xfId="2255" xr:uid="{00000000-0005-0000-0000-0000E3080000}"/>
    <cellStyle name="Currency 3 61 2" xfId="2256" xr:uid="{00000000-0005-0000-0000-0000E4080000}"/>
    <cellStyle name="Currency 3 62" xfId="2257" xr:uid="{00000000-0005-0000-0000-0000E5080000}"/>
    <cellStyle name="Currency 3 63" xfId="2258" xr:uid="{00000000-0005-0000-0000-0000E6080000}"/>
    <cellStyle name="Currency 3 64" xfId="2259" xr:uid="{00000000-0005-0000-0000-0000E7080000}"/>
    <cellStyle name="Currency 3 65" xfId="2260" xr:uid="{00000000-0005-0000-0000-0000E8080000}"/>
    <cellStyle name="Currency 3 66" xfId="2261" xr:uid="{00000000-0005-0000-0000-0000E9080000}"/>
    <cellStyle name="Currency 3 67" xfId="2262" xr:uid="{00000000-0005-0000-0000-0000EA080000}"/>
    <cellStyle name="Currency 3 68" xfId="2263" xr:uid="{00000000-0005-0000-0000-0000EB080000}"/>
    <cellStyle name="Currency 3 69" xfId="2264" xr:uid="{00000000-0005-0000-0000-0000EC080000}"/>
    <cellStyle name="Currency 3 7" xfId="2265" xr:uid="{00000000-0005-0000-0000-0000ED080000}"/>
    <cellStyle name="Currency 3 7 2" xfId="2266" xr:uid="{00000000-0005-0000-0000-0000EE080000}"/>
    <cellStyle name="Currency 3 7 2 2" xfId="2267" xr:uid="{00000000-0005-0000-0000-0000EF080000}"/>
    <cellStyle name="Currency 3 7 3" xfId="2268" xr:uid="{00000000-0005-0000-0000-0000F0080000}"/>
    <cellStyle name="Currency 3 70" xfId="2269" xr:uid="{00000000-0005-0000-0000-0000F1080000}"/>
    <cellStyle name="Currency 3 71" xfId="2270" xr:uid="{00000000-0005-0000-0000-0000F2080000}"/>
    <cellStyle name="Currency 3 72" xfId="2271" xr:uid="{00000000-0005-0000-0000-0000F3080000}"/>
    <cellStyle name="Currency 3 73" xfId="2272" xr:uid="{00000000-0005-0000-0000-0000F4080000}"/>
    <cellStyle name="Currency 3 74" xfId="2273" xr:uid="{00000000-0005-0000-0000-0000F5080000}"/>
    <cellStyle name="Currency 3 75" xfId="2274" xr:uid="{00000000-0005-0000-0000-0000F6080000}"/>
    <cellStyle name="Currency 3 76" xfId="2275" xr:uid="{00000000-0005-0000-0000-0000F7080000}"/>
    <cellStyle name="Currency 3 77" xfId="2276" xr:uid="{00000000-0005-0000-0000-0000F8080000}"/>
    <cellStyle name="Currency 3 78" xfId="2277" xr:uid="{00000000-0005-0000-0000-0000F9080000}"/>
    <cellStyle name="Currency 3 79" xfId="2278" xr:uid="{00000000-0005-0000-0000-0000FA080000}"/>
    <cellStyle name="Currency 3 8" xfId="2279" xr:uid="{00000000-0005-0000-0000-0000FB080000}"/>
    <cellStyle name="Currency 3 8 2" xfId="2280" xr:uid="{00000000-0005-0000-0000-0000FC080000}"/>
    <cellStyle name="Currency 3 8 2 2" xfId="2281" xr:uid="{00000000-0005-0000-0000-0000FD080000}"/>
    <cellStyle name="Currency 3 8 3" xfId="2282" xr:uid="{00000000-0005-0000-0000-0000FE080000}"/>
    <cellStyle name="Currency 3 80" xfId="2283" xr:uid="{00000000-0005-0000-0000-0000FF080000}"/>
    <cellStyle name="Currency 3 81" xfId="2284" xr:uid="{00000000-0005-0000-0000-000000090000}"/>
    <cellStyle name="Currency 3 82" xfId="2285" xr:uid="{00000000-0005-0000-0000-000001090000}"/>
    <cellStyle name="Currency 3 83" xfId="2286" xr:uid="{00000000-0005-0000-0000-000002090000}"/>
    <cellStyle name="Currency 3 84" xfId="2287" xr:uid="{00000000-0005-0000-0000-000003090000}"/>
    <cellStyle name="Currency 3 85" xfId="2288" xr:uid="{00000000-0005-0000-0000-000004090000}"/>
    <cellStyle name="Currency 3 86" xfId="2289" xr:uid="{00000000-0005-0000-0000-000005090000}"/>
    <cellStyle name="Currency 3 87" xfId="2290" xr:uid="{00000000-0005-0000-0000-000006090000}"/>
    <cellStyle name="Currency 3 88" xfId="2291" xr:uid="{00000000-0005-0000-0000-000007090000}"/>
    <cellStyle name="Currency 3 89" xfId="2292" xr:uid="{00000000-0005-0000-0000-000008090000}"/>
    <cellStyle name="Currency 3 9" xfId="2293" xr:uid="{00000000-0005-0000-0000-000009090000}"/>
    <cellStyle name="Currency 3 9 2" xfId="2294" xr:uid="{00000000-0005-0000-0000-00000A090000}"/>
    <cellStyle name="Currency 3 9 2 2" xfId="2295" xr:uid="{00000000-0005-0000-0000-00000B090000}"/>
    <cellStyle name="Currency 3 9 3" xfId="2296" xr:uid="{00000000-0005-0000-0000-00000C090000}"/>
    <cellStyle name="Currency 3 90" xfId="2297" xr:uid="{00000000-0005-0000-0000-00000D090000}"/>
    <cellStyle name="Currency 3 91" xfId="2298" xr:uid="{00000000-0005-0000-0000-00000E090000}"/>
    <cellStyle name="Currency 3 92" xfId="2299" xr:uid="{00000000-0005-0000-0000-00000F090000}"/>
    <cellStyle name="Currency 3 93" xfId="2300" xr:uid="{00000000-0005-0000-0000-000010090000}"/>
    <cellStyle name="Currency 3 94" xfId="2301" xr:uid="{00000000-0005-0000-0000-000011090000}"/>
    <cellStyle name="Currency 3 95" xfId="2302" xr:uid="{00000000-0005-0000-0000-000012090000}"/>
    <cellStyle name="Currency 3 96" xfId="2303" xr:uid="{00000000-0005-0000-0000-000013090000}"/>
    <cellStyle name="Currency 3 97" xfId="2304" xr:uid="{00000000-0005-0000-0000-000014090000}"/>
    <cellStyle name="Currency 3 98" xfId="2305" xr:uid="{00000000-0005-0000-0000-000015090000}"/>
    <cellStyle name="Currency 3 99" xfId="2306" xr:uid="{00000000-0005-0000-0000-000016090000}"/>
    <cellStyle name="Currency 30" xfId="2307" xr:uid="{00000000-0005-0000-0000-000017090000}"/>
    <cellStyle name="Currency 31" xfId="2308" xr:uid="{00000000-0005-0000-0000-000018090000}"/>
    <cellStyle name="Currency 32" xfId="2309" xr:uid="{00000000-0005-0000-0000-000019090000}"/>
    <cellStyle name="Currency 33" xfId="2310" xr:uid="{00000000-0005-0000-0000-00001A090000}"/>
    <cellStyle name="Currency 4" xfId="2311" xr:uid="{00000000-0005-0000-0000-00001B090000}"/>
    <cellStyle name="Currency 4 10" xfId="2312" xr:uid="{00000000-0005-0000-0000-00001C090000}"/>
    <cellStyle name="Currency 4 11" xfId="2313" xr:uid="{00000000-0005-0000-0000-00001D090000}"/>
    <cellStyle name="Currency 4 12" xfId="2314" xr:uid="{00000000-0005-0000-0000-00001E090000}"/>
    <cellStyle name="Currency 4 13" xfId="2315" xr:uid="{00000000-0005-0000-0000-00001F090000}"/>
    <cellStyle name="Currency 4 14" xfId="2316" xr:uid="{00000000-0005-0000-0000-000020090000}"/>
    <cellStyle name="Currency 4 15" xfId="2317" xr:uid="{00000000-0005-0000-0000-000021090000}"/>
    <cellStyle name="Currency 4 16" xfId="2318" xr:uid="{00000000-0005-0000-0000-000022090000}"/>
    <cellStyle name="Currency 4 17" xfId="2319" xr:uid="{00000000-0005-0000-0000-000023090000}"/>
    <cellStyle name="Currency 4 18" xfId="2320" xr:uid="{00000000-0005-0000-0000-000024090000}"/>
    <cellStyle name="Currency 4 19" xfId="2321" xr:uid="{00000000-0005-0000-0000-000025090000}"/>
    <cellStyle name="Currency 4 2" xfId="2322" xr:uid="{00000000-0005-0000-0000-000026090000}"/>
    <cellStyle name="Currency 4 2 2" xfId="2323" xr:uid="{00000000-0005-0000-0000-000027090000}"/>
    <cellStyle name="Currency 4 2 2 2" xfId="2324" xr:uid="{00000000-0005-0000-0000-000028090000}"/>
    <cellStyle name="Currency 4 2 2 3" xfId="2325" xr:uid="{00000000-0005-0000-0000-000029090000}"/>
    <cellStyle name="Currency 4 2 2 4" xfId="2326" xr:uid="{00000000-0005-0000-0000-00002A090000}"/>
    <cellStyle name="Currency 4 2 2 5" xfId="2327" xr:uid="{00000000-0005-0000-0000-00002B090000}"/>
    <cellStyle name="Currency 4 2 2 6" xfId="2328" xr:uid="{00000000-0005-0000-0000-00002C090000}"/>
    <cellStyle name="Currency 4 2 2 7" xfId="2329" xr:uid="{00000000-0005-0000-0000-00002D090000}"/>
    <cellStyle name="Currency 4 2 2 8" xfId="2330" xr:uid="{00000000-0005-0000-0000-00002E090000}"/>
    <cellStyle name="Currency 4 2 2 9" xfId="2331" xr:uid="{00000000-0005-0000-0000-00002F090000}"/>
    <cellStyle name="Currency 4 2 3" xfId="2332" xr:uid="{00000000-0005-0000-0000-000030090000}"/>
    <cellStyle name="Currency 4 2 4" xfId="2333" xr:uid="{00000000-0005-0000-0000-000031090000}"/>
    <cellStyle name="Currency 4 2 5" xfId="2334" xr:uid="{00000000-0005-0000-0000-000032090000}"/>
    <cellStyle name="Currency 4 2 6" xfId="2335" xr:uid="{00000000-0005-0000-0000-000033090000}"/>
    <cellStyle name="Currency 4 2 7" xfId="2336" xr:uid="{00000000-0005-0000-0000-000034090000}"/>
    <cellStyle name="Currency 4 2 8" xfId="2337" xr:uid="{00000000-0005-0000-0000-000035090000}"/>
    <cellStyle name="Currency 4 2 9" xfId="2338" xr:uid="{00000000-0005-0000-0000-000036090000}"/>
    <cellStyle name="Currency 4 20" xfId="2339" xr:uid="{00000000-0005-0000-0000-000037090000}"/>
    <cellStyle name="Currency 4 21" xfId="2340" xr:uid="{00000000-0005-0000-0000-000038090000}"/>
    <cellStyle name="Currency 4 22" xfId="2341" xr:uid="{00000000-0005-0000-0000-000039090000}"/>
    <cellStyle name="Currency 4 23" xfId="2342" xr:uid="{00000000-0005-0000-0000-00003A090000}"/>
    <cellStyle name="Currency 4 24" xfId="2343" xr:uid="{00000000-0005-0000-0000-00003B090000}"/>
    <cellStyle name="Currency 4 25" xfId="2344" xr:uid="{00000000-0005-0000-0000-00003C090000}"/>
    <cellStyle name="Currency 4 26" xfId="2345" xr:uid="{00000000-0005-0000-0000-00003D090000}"/>
    <cellStyle name="Currency 4 27" xfId="2346" xr:uid="{00000000-0005-0000-0000-00003E090000}"/>
    <cellStyle name="Currency 4 28" xfId="2347" xr:uid="{00000000-0005-0000-0000-00003F090000}"/>
    <cellStyle name="Currency 4 29" xfId="2348" xr:uid="{00000000-0005-0000-0000-000040090000}"/>
    <cellStyle name="Currency 4 3" xfId="2349" xr:uid="{00000000-0005-0000-0000-000041090000}"/>
    <cellStyle name="Currency 4 30" xfId="2350" xr:uid="{00000000-0005-0000-0000-000042090000}"/>
    <cellStyle name="Currency 4 31" xfId="2351" xr:uid="{00000000-0005-0000-0000-000043090000}"/>
    <cellStyle name="Currency 4 32" xfId="2352" xr:uid="{00000000-0005-0000-0000-000044090000}"/>
    <cellStyle name="Currency 4 33" xfId="2353" xr:uid="{00000000-0005-0000-0000-000045090000}"/>
    <cellStyle name="Currency 4 34" xfId="2354" xr:uid="{00000000-0005-0000-0000-000046090000}"/>
    <cellStyle name="Currency 4 35" xfId="2355" xr:uid="{00000000-0005-0000-0000-000047090000}"/>
    <cellStyle name="Currency 4 36" xfId="2356" xr:uid="{00000000-0005-0000-0000-000048090000}"/>
    <cellStyle name="Currency 4 37" xfId="2357" xr:uid="{00000000-0005-0000-0000-000049090000}"/>
    <cellStyle name="Currency 4 38" xfId="2358" xr:uid="{00000000-0005-0000-0000-00004A090000}"/>
    <cellStyle name="Currency 4 39" xfId="2359" xr:uid="{00000000-0005-0000-0000-00004B090000}"/>
    <cellStyle name="Currency 4 4" xfId="2360" xr:uid="{00000000-0005-0000-0000-00004C090000}"/>
    <cellStyle name="Currency 4 40" xfId="2361" xr:uid="{00000000-0005-0000-0000-00004D090000}"/>
    <cellStyle name="Currency 4 41" xfId="2362" xr:uid="{00000000-0005-0000-0000-00004E090000}"/>
    <cellStyle name="Currency 4 42" xfId="2363" xr:uid="{00000000-0005-0000-0000-00004F090000}"/>
    <cellStyle name="Currency 4 43" xfId="2364" xr:uid="{00000000-0005-0000-0000-000050090000}"/>
    <cellStyle name="Currency 4 44" xfId="2365" xr:uid="{00000000-0005-0000-0000-000051090000}"/>
    <cellStyle name="Currency 4 45" xfId="2366" xr:uid="{00000000-0005-0000-0000-000052090000}"/>
    <cellStyle name="Currency 4 46" xfId="2367" xr:uid="{00000000-0005-0000-0000-000053090000}"/>
    <cellStyle name="Currency 4 5" xfId="2368" xr:uid="{00000000-0005-0000-0000-000054090000}"/>
    <cellStyle name="Currency 4 6" xfId="2369" xr:uid="{00000000-0005-0000-0000-000055090000}"/>
    <cellStyle name="Currency 4 7" xfId="2370" xr:uid="{00000000-0005-0000-0000-000056090000}"/>
    <cellStyle name="Currency 4 8" xfId="2371" xr:uid="{00000000-0005-0000-0000-000057090000}"/>
    <cellStyle name="Currency 4 9" xfId="2372" xr:uid="{00000000-0005-0000-0000-000058090000}"/>
    <cellStyle name="Currency 5" xfId="2373" xr:uid="{00000000-0005-0000-0000-000059090000}"/>
    <cellStyle name="Currency 5 10" xfId="2374" xr:uid="{00000000-0005-0000-0000-00005A090000}"/>
    <cellStyle name="Currency 5 100" xfId="2375" xr:uid="{00000000-0005-0000-0000-00005B090000}"/>
    <cellStyle name="Currency 5 11" xfId="2376" xr:uid="{00000000-0005-0000-0000-00005C090000}"/>
    <cellStyle name="Currency 5 12" xfId="2377" xr:uid="{00000000-0005-0000-0000-00005D090000}"/>
    <cellStyle name="Currency 5 13" xfId="2378" xr:uid="{00000000-0005-0000-0000-00005E090000}"/>
    <cellStyle name="Currency 5 14" xfId="2379" xr:uid="{00000000-0005-0000-0000-00005F090000}"/>
    <cellStyle name="Currency 5 15" xfId="2380" xr:uid="{00000000-0005-0000-0000-000060090000}"/>
    <cellStyle name="Currency 5 16" xfId="2381" xr:uid="{00000000-0005-0000-0000-000061090000}"/>
    <cellStyle name="Currency 5 17" xfId="2382" xr:uid="{00000000-0005-0000-0000-000062090000}"/>
    <cellStyle name="Currency 5 18" xfId="2383" xr:uid="{00000000-0005-0000-0000-000063090000}"/>
    <cellStyle name="Currency 5 19" xfId="2384" xr:uid="{00000000-0005-0000-0000-000064090000}"/>
    <cellStyle name="Currency 5 2" xfId="2385" xr:uid="{00000000-0005-0000-0000-000065090000}"/>
    <cellStyle name="Currency 5 2 10" xfId="2386" xr:uid="{00000000-0005-0000-0000-000066090000}"/>
    <cellStyle name="Currency 5 2 10 2" xfId="2387" xr:uid="{00000000-0005-0000-0000-000067090000}"/>
    <cellStyle name="Currency 5 2 11" xfId="2388" xr:uid="{00000000-0005-0000-0000-000068090000}"/>
    <cellStyle name="Currency 5 2 11 2" xfId="2389" xr:uid="{00000000-0005-0000-0000-000069090000}"/>
    <cellStyle name="Currency 5 2 12" xfId="2390" xr:uid="{00000000-0005-0000-0000-00006A090000}"/>
    <cellStyle name="Currency 5 2 13" xfId="2391" xr:uid="{00000000-0005-0000-0000-00006B090000}"/>
    <cellStyle name="Currency 5 2 14" xfId="2392" xr:uid="{00000000-0005-0000-0000-00006C090000}"/>
    <cellStyle name="Currency 5 2 14 2" xfId="2393" xr:uid="{00000000-0005-0000-0000-00006D090000}"/>
    <cellStyle name="Currency 5 2 15" xfId="2394" xr:uid="{00000000-0005-0000-0000-00006E090000}"/>
    <cellStyle name="Currency 5 2 16" xfId="7488" xr:uid="{00000000-0005-0000-0000-00006F090000}"/>
    <cellStyle name="Currency 5 2 2" xfId="2395" xr:uid="{00000000-0005-0000-0000-000070090000}"/>
    <cellStyle name="Currency 5 2 2 10" xfId="2396" xr:uid="{00000000-0005-0000-0000-000071090000}"/>
    <cellStyle name="Currency 5 2 2 10 2" xfId="2397" xr:uid="{00000000-0005-0000-0000-000072090000}"/>
    <cellStyle name="Currency 5 2 2 10 2 2" xfId="2398" xr:uid="{00000000-0005-0000-0000-000073090000}"/>
    <cellStyle name="Currency 5 2 2 10 3" xfId="2399" xr:uid="{00000000-0005-0000-0000-000074090000}"/>
    <cellStyle name="Currency 5 2 2 11" xfId="2400" xr:uid="{00000000-0005-0000-0000-000075090000}"/>
    <cellStyle name="Currency 5 2 2 11 2" xfId="2401" xr:uid="{00000000-0005-0000-0000-000076090000}"/>
    <cellStyle name="Currency 5 2 2 11 2 2" xfId="2402" xr:uid="{00000000-0005-0000-0000-000077090000}"/>
    <cellStyle name="Currency 5 2 2 11 3" xfId="2403" xr:uid="{00000000-0005-0000-0000-000078090000}"/>
    <cellStyle name="Currency 5 2 2 12" xfId="2404" xr:uid="{00000000-0005-0000-0000-000079090000}"/>
    <cellStyle name="Currency 5 2 2 12 2" xfId="2405" xr:uid="{00000000-0005-0000-0000-00007A090000}"/>
    <cellStyle name="Currency 5 2 2 12 2 2" xfId="2406" xr:uid="{00000000-0005-0000-0000-00007B090000}"/>
    <cellStyle name="Currency 5 2 2 12 3" xfId="2407" xr:uid="{00000000-0005-0000-0000-00007C090000}"/>
    <cellStyle name="Currency 5 2 2 13" xfId="2408" xr:uid="{00000000-0005-0000-0000-00007D090000}"/>
    <cellStyle name="Currency 5 2 2 13 2" xfId="2409" xr:uid="{00000000-0005-0000-0000-00007E090000}"/>
    <cellStyle name="Currency 5 2 2 13 2 2" xfId="2410" xr:uid="{00000000-0005-0000-0000-00007F090000}"/>
    <cellStyle name="Currency 5 2 2 13 3" xfId="2411" xr:uid="{00000000-0005-0000-0000-000080090000}"/>
    <cellStyle name="Currency 5 2 2 14" xfId="2412" xr:uid="{00000000-0005-0000-0000-000081090000}"/>
    <cellStyle name="Currency 5 2 2 15" xfId="2413" xr:uid="{00000000-0005-0000-0000-000082090000}"/>
    <cellStyle name="Currency 5 2 2 2" xfId="2414" xr:uid="{00000000-0005-0000-0000-000083090000}"/>
    <cellStyle name="Currency 5 2 2 2 2" xfId="2415" xr:uid="{00000000-0005-0000-0000-000084090000}"/>
    <cellStyle name="Currency 5 2 2 2 2 2" xfId="2416" xr:uid="{00000000-0005-0000-0000-000085090000}"/>
    <cellStyle name="Currency 5 2 2 2 3" xfId="2417" xr:uid="{00000000-0005-0000-0000-000086090000}"/>
    <cellStyle name="Currency 5 2 2 3" xfId="2418" xr:uid="{00000000-0005-0000-0000-000087090000}"/>
    <cellStyle name="Currency 5 2 2 3 2" xfId="2419" xr:uid="{00000000-0005-0000-0000-000088090000}"/>
    <cellStyle name="Currency 5 2 2 3 2 2" xfId="2420" xr:uid="{00000000-0005-0000-0000-000089090000}"/>
    <cellStyle name="Currency 5 2 2 3 3" xfId="2421" xr:uid="{00000000-0005-0000-0000-00008A090000}"/>
    <cellStyle name="Currency 5 2 2 4" xfId="2422" xr:uid="{00000000-0005-0000-0000-00008B090000}"/>
    <cellStyle name="Currency 5 2 2 4 2" xfId="2423" xr:uid="{00000000-0005-0000-0000-00008C090000}"/>
    <cellStyle name="Currency 5 2 2 4 2 2" xfId="2424" xr:uid="{00000000-0005-0000-0000-00008D090000}"/>
    <cellStyle name="Currency 5 2 2 4 3" xfId="2425" xr:uid="{00000000-0005-0000-0000-00008E090000}"/>
    <cellStyle name="Currency 5 2 2 5" xfId="2426" xr:uid="{00000000-0005-0000-0000-00008F090000}"/>
    <cellStyle name="Currency 5 2 2 5 2" xfId="2427" xr:uid="{00000000-0005-0000-0000-000090090000}"/>
    <cellStyle name="Currency 5 2 2 5 2 2" xfId="2428" xr:uid="{00000000-0005-0000-0000-000091090000}"/>
    <cellStyle name="Currency 5 2 2 5 3" xfId="2429" xr:uid="{00000000-0005-0000-0000-000092090000}"/>
    <cellStyle name="Currency 5 2 2 6" xfId="2430" xr:uid="{00000000-0005-0000-0000-000093090000}"/>
    <cellStyle name="Currency 5 2 2 6 2" xfId="2431" xr:uid="{00000000-0005-0000-0000-000094090000}"/>
    <cellStyle name="Currency 5 2 2 6 2 2" xfId="2432" xr:uid="{00000000-0005-0000-0000-000095090000}"/>
    <cellStyle name="Currency 5 2 2 6 3" xfId="2433" xr:uid="{00000000-0005-0000-0000-000096090000}"/>
    <cellStyle name="Currency 5 2 2 7" xfId="2434" xr:uid="{00000000-0005-0000-0000-000097090000}"/>
    <cellStyle name="Currency 5 2 2 7 2" xfId="2435" xr:uid="{00000000-0005-0000-0000-000098090000}"/>
    <cellStyle name="Currency 5 2 2 7 2 2" xfId="2436" xr:uid="{00000000-0005-0000-0000-000099090000}"/>
    <cellStyle name="Currency 5 2 2 7 3" xfId="2437" xr:uid="{00000000-0005-0000-0000-00009A090000}"/>
    <cellStyle name="Currency 5 2 2 8" xfId="2438" xr:uid="{00000000-0005-0000-0000-00009B090000}"/>
    <cellStyle name="Currency 5 2 2 8 2" xfId="2439" xr:uid="{00000000-0005-0000-0000-00009C090000}"/>
    <cellStyle name="Currency 5 2 2 8 2 2" xfId="2440" xr:uid="{00000000-0005-0000-0000-00009D090000}"/>
    <cellStyle name="Currency 5 2 2 8 3" xfId="2441" xr:uid="{00000000-0005-0000-0000-00009E090000}"/>
    <cellStyle name="Currency 5 2 2 9" xfId="2442" xr:uid="{00000000-0005-0000-0000-00009F090000}"/>
    <cellStyle name="Currency 5 2 2 9 2" xfId="2443" xr:uid="{00000000-0005-0000-0000-0000A0090000}"/>
    <cellStyle name="Currency 5 2 2 9 2 2" xfId="2444" xr:uid="{00000000-0005-0000-0000-0000A1090000}"/>
    <cellStyle name="Currency 5 2 2 9 3" xfId="2445" xr:uid="{00000000-0005-0000-0000-0000A2090000}"/>
    <cellStyle name="Currency 5 2 3" xfId="2446" xr:uid="{00000000-0005-0000-0000-0000A3090000}"/>
    <cellStyle name="Currency 5 2 3 2" xfId="2447" xr:uid="{00000000-0005-0000-0000-0000A4090000}"/>
    <cellStyle name="Currency 5 2 4" xfId="2448" xr:uid="{00000000-0005-0000-0000-0000A5090000}"/>
    <cellStyle name="Currency 5 2 4 2" xfId="2449" xr:uid="{00000000-0005-0000-0000-0000A6090000}"/>
    <cellStyle name="Currency 5 2 5" xfId="2450" xr:uid="{00000000-0005-0000-0000-0000A7090000}"/>
    <cellStyle name="Currency 5 2 5 2" xfId="2451" xr:uid="{00000000-0005-0000-0000-0000A8090000}"/>
    <cellStyle name="Currency 5 2 6" xfId="2452" xr:uid="{00000000-0005-0000-0000-0000A9090000}"/>
    <cellStyle name="Currency 5 2 6 2" xfId="2453" xr:uid="{00000000-0005-0000-0000-0000AA090000}"/>
    <cellStyle name="Currency 5 2 7" xfId="2454" xr:uid="{00000000-0005-0000-0000-0000AB090000}"/>
    <cellStyle name="Currency 5 2 7 2" xfId="2455" xr:uid="{00000000-0005-0000-0000-0000AC090000}"/>
    <cellStyle name="Currency 5 2 8" xfId="2456" xr:uid="{00000000-0005-0000-0000-0000AD090000}"/>
    <cellStyle name="Currency 5 2 8 2" xfId="2457" xr:uid="{00000000-0005-0000-0000-0000AE090000}"/>
    <cellStyle name="Currency 5 2 9" xfId="2458" xr:uid="{00000000-0005-0000-0000-0000AF090000}"/>
    <cellStyle name="Currency 5 2 9 2" xfId="2459" xr:uid="{00000000-0005-0000-0000-0000B0090000}"/>
    <cellStyle name="Currency 5 20" xfId="2460" xr:uid="{00000000-0005-0000-0000-0000B1090000}"/>
    <cellStyle name="Currency 5 21" xfId="2461" xr:uid="{00000000-0005-0000-0000-0000B2090000}"/>
    <cellStyle name="Currency 5 22" xfId="2462" xr:uid="{00000000-0005-0000-0000-0000B3090000}"/>
    <cellStyle name="Currency 5 23" xfId="2463" xr:uid="{00000000-0005-0000-0000-0000B4090000}"/>
    <cellStyle name="Currency 5 24" xfId="2464" xr:uid="{00000000-0005-0000-0000-0000B5090000}"/>
    <cellStyle name="Currency 5 25" xfId="2465" xr:uid="{00000000-0005-0000-0000-0000B6090000}"/>
    <cellStyle name="Currency 5 26" xfId="2466" xr:uid="{00000000-0005-0000-0000-0000B7090000}"/>
    <cellStyle name="Currency 5 27" xfId="2467" xr:uid="{00000000-0005-0000-0000-0000B8090000}"/>
    <cellStyle name="Currency 5 28" xfId="2468" xr:uid="{00000000-0005-0000-0000-0000B9090000}"/>
    <cellStyle name="Currency 5 29" xfId="2469" xr:uid="{00000000-0005-0000-0000-0000BA090000}"/>
    <cellStyle name="Currency 5 3" xfId="2470" xr:uid="{00000000-0005-0000-0000-0000BB090000}"/>
    <cellStyle name="Currency 5 3 2" xfId="2471" xr:uid="{00000000-0005-0000-0000-0000BC090000}"/>
    <cellStyle name="Currency 5 30" xfId="2472" xr:uid="{00000000-0005-0000-0000-0000BD090000}"/>
    <cellStyle name="Currency 5 31" xfId="2473" xr:uid="{00000000-0005-0000-0000-0000BE090000}"/>
    <cellStyle name="Currency 5 32" xfId="2474" xr:uid="{00000000-0005-0000-0000-0000BF090000}"/>
    <cellStyle name="Currency 5 33" xfId="2475" xr:uid="{00000000-0005-0000-0000-0000C0090000}"/>
    <cellStyle name="Currency 5 34" xfId="2476" xr:uid="{00000000-0005-0000-0000-0000C1090000}"/>
    <cellStyle name="Currency 5 35" xfId="2477" xr:uid="{00000000-0005-0000-0000-0000C2090000}"/>
    <cellStyle name="Currency 5 36" xfId="2478" xr:uid="{00000000-0005-0000-0000-0000C3090000}"/>
    <cellStyle name="Currency 5 37" xfId="2479" xr:uid="{00000000-0005-0000-0000-0000C4090000}"/>
    <cellStyle name="Currency 5 38" xfId="2480" xr:uid="{00000000-0005-0000-0000-0000C5090000}"/>
    <cellStyle name="Currency 5 39" xfId="2481" xr:uid="{00000000-0005-0000-0000-0000C6090000}"/>
    <cellStyle name="Currency 5 4" xfId="2482" xr:uid="{00000000-0005-0000-0000-0000C7090000}"/>
    <cellStyle name="Currency 5 40" xfId="2483" xr:uid="{00000000-0005-0000-0000-0000C8090000}"/>
    <cellStyle name="Currency 5 41" xfId="2484" xr:uid="{00000000-0005-0000-0000-0000C9090000}"/>
    <cellStyle name="Currency 5 42" xfId="2485" xr:uid="{00000000-0005-0000-0000-0000CA090000}"/>
    <cellStyle name="Currency 5 43" xfId="2486" xr:uid="{00000000-0005-0000-0000-0000CB090000}"/>
    <cellStyle name="Currency 5 44" xfId="2487" xr:uid="{00000000-0005-0000-0000-0000CC090000}"/>
    <cellStyle name="Currency 5 45" xfId="2488" xr:uid="{00000000-0005-0000-0000-0000CD090000}"/>
    <cellStyle name="Currency 5 46" xfId="2489" xr:uid="{00000000-0005-0000-0000-0000CE090000}"/>
    <cellStyle name="Currency 5 47" xfId="2490" xr:uid="{00000000-0005-0000-0000-0000CF090000}"/>
    <cellStyle name="Currency 5 48" xfId="2491" xr:uid="{00000000-0005-0000-0000-0000D0090000}"/>
    <cellStyle name="Currency 5 49" xfId="2492" xr:uid="{00000000-0005-0000-0000-0000D1090000}"/>
    <cellStyle name="Currency 5 5" xfId="2493" xr:uid="{00000000-0005-0000-0000-0000D2090000}"/>
    <cellStyle name="Currency 5 50" xfId="2494" xr:uid="{00000000-0005-0000-0000-0000D3090000}"/>
    <cellStyle name="Currency 5 51" xfId="2495" xr:uid="{00000000-0005-0000-0000-0000D4090000}"/>
    <cellStyle name="Currency 5 52" xfId="2496" xr:uid="{00000000-0005-0000-0000-0000D5090000}"/>
    <cellStyle name="Currency 5 53" xfId="2497" xr:uid="{00000000-0005-0000-0000-0000D6090000}"/>
    <cellStyle name="Currency 5 54" xfId="2498" xr:uid="{00000000-0005-0000-0000-0000D7090000}"/>
    <cellStyle name="Currency 5 55" xfId="2499" xr:uid="{00000000-0005-0000-0000-0000D8090000}"/>
    <cellStyle name="Currency 5 56" xfId="2500" xr:uid="{00000000-0005-0000-0000-0000D9090000}"/>
    <cellStyle name="Currency 5 57" xfId="2501" xr:uid="{00000000-0005-0000-0000-0000DA090000}"/>
    <cellStyle name="Currency 5 58" xfId="2502" xr:uid="{00000000-0005-0000-0000-0000DB090000}"/>
    <cellStyle name="Currency 5 59" xfId="2503" xr:uid="{00000000-0005-0000-0000-0000DC090000}"/>
    <cellStyle name="Currency 5 6" xfId="2504" xr:uid="{00000000-0005-0000-0000-0000DD090000}"/>
    <cellStyle name="Currency 5 60" xfId="2505" xr:uid="{00000000-0005-0000-0000-0000DE090000}"/>
    <cellStyle name="Currency 5 61" xfId="2506" xr:uid="{00000000-0005-0000-0000-0000DF090000}"/>
    <cellStyle name="Currency 5 62" xfId="2507" xr:uid="{00000000-0005-0000-0000-0000E0090000}"/>
    <cellStyle name="Currency 5 63" xfId="2508" xr:uid="{00000000-0005-0000-0000-0000E1090000}"/>
    <cellStyle name="Currency 5 64" xfId="2509" xr:uid="{00000000-0005-0000-0000-0000E2090000}"/>
    <cellStyle name="Currency 5 65" xfId="2510" xr:uid="{00000000-0005-0000-0000-0000E3090000}"/>
    <cellStyle name="Currency 5 66" xfId="2511" xr:uid="{00000000-0005-0000-0000-0000E4090000}"/>
    <cellStyle name="Currency 5 67" xfId="2512" xr:uid="{00000000-0005-0000-0000-0000E5090000}"/>
    <cellStyle name="Currency 5 68" xfId="2513" xr:uid="{00000000-0005-0000-0000-0000E6090000}"/>
    <cellStyle name="Currency 5 69" xfId="2514" xr:uid="{00000000-0005-0000-0000-0000E7090000}"/>
    <cellStyle name="Currency 5 7" xfId="2515" xr:uid="{00000000-0005-0000-0000-0000E8090000}"/>
    <cellStyle name="Currency 5 70" xfId="2516" xr:uid="{00000000-0005-0000-0000-0000E9090000}"/>
    <cellStyle name="Currency 5 71" xfId="2517" xr:uid="{00000000-0005-0000-0000-0000EA090000}"/>
    <cellStyle name="Currency 5 72" xfId="2518" xr:uid="{00000000-0005-0000-0000-0000EB090000}"/>
    <cellStyle name="Currency 5 73" xfId="2519" xr:uid="{00000000-0005-0000-0000-0000EC090000}"/>
    <cellStyle name="Currency 5 74" xfId="2520" xr:uid="{00000000-0005-0000-0000-0000ED090000}"/>
    <cellStyle name="Currency 5 75" xfId="2521" xr:uid="{00000000-0005-0000-0000-0000EE090000}"/>
    <cellStyle name="Currency 5 76" xfId="2522" xr:uid="{00000000-0005-0000-0000-0000EF090000}"/>
    <cellStyle name="Currency 5 77" xfId="2523" xr:uid="{00000000-0005-0000-0000-0000F0090000}"/>
    <cellStyle name="Currency 5 78" xfId="2524" xr:uid="{00000000-0005-0000-0000-0000F1090000}"/>
    <cellStyle name="Currency 5 79" xfId="2525" xr:uid="{00000000-0005-0000-0000-0000F2090000}"/>
    <cellStyle name="Currency 5 8" xfId="2526" xr:uid="{00000000-0005-0000-0000-0000F3090000}"/>
    <cellStyle name="Currency 5 80" xfId="2527" xr:uid="{00000000-0005-0000-0000-0000F4090000}"/>
    <cellStyle name="Currency 5 81" xfId="2528" xr:uid="{00000000-0005-0000-0000-0000F5090000}"/>
    <cellStyle name="Currency 5 82" xfId="2529" xr:uid="{00000000-0005-0000-0000-0000F6090000}"/>
    <cellStyle name="Currency 5 83" xfId="2530" xr:uid="{00000000-0005-0000-0000-0000F7090000}"/>
    <cellStyle name="Currency 5 84" xfId="2531" xr:uid="{00000000-0005-0000-0000-0000F8090000}"/>
    <cellStyle name="Currency 5 85" xfId="2532" xr:uid="{00000000-0005-0000-0000-0000F9090000}"/>
    <cellStyle name="Currency 5 86" xfId="2533" xr:uid="{00000000-0005-0000-0000-0000FA090000}"/>
    <cellStyle name="Currency 5 87" xfId="2534" xr:uid="{00000000-0005-0000-0000-0000FB090000}"/>
    <cellStyle name="Currency 5 88" xfId="2535" xr:uid="{00000000-0005-0000-0000-0000FC090000}"/>
    <cellStyle name="Currency 5 89" xfId="2536" xr:uid="{00000000-0005-0000-0000-0000FD090000}"/>
    <cellStyle name="Currency 5 9" xfId="2537" xr:uid="{00000000-0005-0000-0000-0000FE090000}"/>
    <cellStyle name="Currency 5 90" xfId="2538" xr:uid="{00000000-0005-0000-0000-0000FF090000}"/>
    <cellStyle name="Currency 5 91" xfId="2539" xr:uid="{00000000-0005-0000-0000-0000000A0000}"/>
    <cellStyle name="Currency 5 92" xfId="2540" xr:uid="{00000000-0005-0000-0000-0000010A0000}"/>
    <cellStyle name="Currency 5 93" xfId="2541" xr:uid="{00000000-0005-0000-0000-0000020A0000}"/>
    <cellStyle name="Currency 5 94" xfId="2542" xr:uid="{00000000-0005-0000-0000-0000030A0000}"/>
    <cellStyle name="Currency 5 95" xfId="2543" xr:uid="{00000000-0005-0000-0000-0000040A0000}"/>
    <cellStyle name="Currency 5 96" xfId="2544" xr:uid="{00000000-0005-0000-0000-0000050A0000}"/>
    <cellStyle name="Currency 5 97" xfId="2545" xr:uid="{00000000-0005-0000-0000-0000060A0000}"/>
    <cellStyle name="Currency 5 98" xfId="2546" xr:uid="{00000000-0005-0000-0000-0000070A0000}"/>
    <cellStyle name="Currency 5 99" xfId="2547" xr:uid="{00000000-0005-0000-0000-0000080A0000}"/>
    <cellStyle name="Currency 6" xfId="2548" xr:uid="{00000000-0005-0000-0000-0000090A0000}"/>
    <cellStyle name="Currency 6 10" xfId="2549" xr:uid="{00000000-0005-0000-0000-00000A0A0000}"/>
    <cellStyle name="Currency 6 11" xfId="2550" xr:uid="{00000000-0005-0000-0000-00000B0A0000}"/>
    <cellStyle name="Currency 6 12" xfId="2551" xr:uid="{00000000-0005-0000-0000-00000C0A0000}"/>
    <cellStyle name="Currency 6 13" xfId="2552" xr:uid="{00000000-0005-0000-0000-00000D0A0000}"/>
    <cellStyle name="Currency 6 14" xfId="2553" xr:uid="{00000000-0005-0000-0000-00000E0A0000}"/>
    <cellStyle name="Currency 6 15" xfId="2554" xr:uid="{00000000-0005-0000-0000-00000F0A0000}"/>
    <cellStyle name="Currency 6 16" xfId="2555" xr:uid="{00000000-0005-0000-0000-0000100A0000}"/>
    <cellStyle name="Currency 6 17" xfId="2556" xr:uid="{00000000-0005-0000-0000-0000110A0000}"/>
    <cellStyle name="Currency 6 18" xfId="2557" xr:uid="{00000000-0005-0000-0000-0000120A0000}"/>
    <cellStyle name="Currency 6 2" xfId="2558" xr:uid="{00000000-0005-0000-0000-0000130A0000}"/>
    <cellStyle name="Currency 6 2 2" xfId="2559" xr:uid="{00000000-0005-0000-0000-0000140A0000}"/>
    <cellStyle name="Currency 6 2 2 2" xfId="2560" xr:uid="{00000000-0005-0000-0000-0000150A0000}"/>
    <cellStyle name="Currency 6 2 3" xfId="2561" xr:uid="{00000000-0005-0000-0000-0000160A0000}"/>
    <cellStyle name="Currency 6 3" xfId="2562" xr:uid="{00000000-0005-0000-0000-0000170A0000}"/>
    <cellStyle name="Currency 6 4" xfId="2563" xr:uid="{00000000-0005-0000-0000-0000180A0000}"/>
    <cellStyle name="Currency 6 5" xfId="2564" xr:uid="{00000000-0005-0000-0000-0000190A0000}"/>
    <cellStyle name="Currency 6 6" xfId="2565" xr:uid="{00000000-0005-0000-0000-00001A0A0000}"/>
    <cellStyle name="Currency 6 7" xfId="2566" xr:uid="{00000000-0005-0000-0000-00001B0A0000}"/>
    <cellStyle name="Currency 6 8" xfId="2567" xr:uid="{00000000-0005-0000-0000-00001C0A0000}"/>
    <cellStyle name="Currency 6 9" xfId="2568" xr:uid="{00000000-0005-0000-0000-00001D0A0000}"/>
    <cellStyle name="Currency 7" xfId="2569" xr:uid="{00000000-0005-0000-0000-00001E0A0000}"/>
    <cellStyle name="Currency 7 10" xfId="2570" xr:uid="{00000000-0005-0000-0000-00001F0A0000}"/>
    <cellStyle name="Currency 7 11" xfId="2571" xr:uid="{00000000-0005-0000-0000-0000200A0000}"/>
    <cellStyle name="Currency 7 12" xfId="2572" xr:uid="{00000000-0005-0000-0000-0000210A0000}"/>
    <cellStyle name="Currency 7 13" xfId="2573" xr:uid="{00000000-0005-0000-0000-0000220A0000}"/>
    <cellStyle name="Currency 7 13 2" xfId="2574" xr:uid="{00000000-0005-0000-0000-0000230A0000}"/>
    <cellStyle name="Currency 7 13 3" xfId="2575" xr:uid="{00000000-0005-0000-0000-0000240A0000}"/>
    <cellStyle name="Currency 7 13 4" xfId="2576" xr:uid="{00000000-0005-0000-0000-0000250A0000}"/>
    <cellStyle name="Currency 7 14" xfId="2577" xr:uid="{00000000-0005-0000-0000-0000260A0000}"/>
    <cellStyle name="Currency 7 15" xfId="2578" xr:uid="{00000000-0005-0000-0000-0000270A0000}"/>
    <cellStyle name="Currency 7 16" xfId="7489" xr:uid="{00000000-0005-0000-0000-0000280A0000}"/>
    <cellStyle name="Currency 7 2" xfId="2579" xr:uid="{00000000-0005-0000-0000-0000290A0000}"/>
    <cellStyle name="Currency 7 2 10" xfId="2580" xr:uid="{00000000-0005-0000-0000-00002A0A0000}"/>
    <cellStyle name="Currency 7 2 10 2" xfId="2581" xr:uid="{00000000-0005-0000-0000-00002B0A0000}"/>
    <cellStyle name="Currency 7 2 11" xfId="2582" xr:uid="{00000000-0005-0000-0000-00002C0A0000}"/>
    <cellStyle name="Currency 7 2 11 2" xfId="2583" xr:uid="{00000000-0005-0000-0000-00002D0A0000}"/>
    <cellStyle name="Currency 7 2 12" xfId="2584" xr:uid="{00000000-0005-0000-0000-00002E0A0000}"/>
    <cellStyle name="Currency 7 2 13" xfId="2585" xr:uid="{00000000-0005-0000-0000-00002F0A0000}"/>
    <cellStyle name="Currency 7 2 14" xfId="2586" xr:uid="{00000000-0005-0000-0000-0000300A0000}"/>
    <cellStyle name="Currency 7 2 2" xfId="2587" xr:uid="{00000000-0005-0000-0000-0000310A0000}"/>
    <cellStyle name="Currency 7 2 2 2" xfId="2588" xr:uid="{00000000-0005-0000-0000-0000320A0000}"/>
    <cellStyle name="Currency 7 2 3" xfId="2589" xr:uid="{00000000-0005-0000-0000-0000330A0000}"/>
    <cellStyle name="Currency 7 2 3 2" xfId="2590" xr:uid="{00000000-0005-0000-0000-0000340A0000}"/>
    <cellStyle name="Currency 7 2 4" xfId="2591" xr:uid="{00000000-0005-0000-0000-0000350A0000}"/>
    <cellStyle name="Currency 7 2 4 2" xfId="2592" xr:uid="{00000000-0005-0000-0000-0000360A0000}"/>
    <cellStyle name="Currency 7 2 5" xfId="2593" xr:uid="{00000000-0005-0000-0000-0000370A0000}"/>
    <cellStyle name="Currency 7 2 5 2" xfId="2594" xr:uid="{00000000-0005-0000-0000-0000380A0000}"/>
    <cellStyle name="Currency 7 2 6" xfId="2595" xr:uid="{00000000-0005-0000-0000-0000390A0000}"/>
    <cellStyle name="Currency 7 2 6 2" xfId="2596" xr:uid="{00000000-0005-0000-0000-00003A0A0000}"/>
    <cellStyle name="Currency 7 2 7" xfId="2597" xr:uid="{00000000-0005-0000-0000-00003B0A0000}"/>
    <cellStyle name="Currency 7 2 7 2" xfId="2598" xr:uid="{00000000-0005-0000-0000-00003C0A0000}"/>
    <cellStyle name="Currency 7 2 8" xfId="2599" xr:uid="{00000000-0005-0000-0000-00003D0A0000}"/>
    <cellStyle name="Currency 7 2 8 2" xfId="2600" xr:uid="{00000000-0005-0000-0000-00003E0A0000}"/>
    <cellStyle name="Currency 7 2 9" xfId="2601" xr:uid="{00000000-0005-0000-0000-00003F0A0000}"/>
    <cellStyle name="Currency 7 2 9 2" xfId="2602" xr:uid="{00000000-0005-0000-0000-0000400A0000}"/>
    <cellStyle name="Currency 7 3" xfId="2603" xr:uid="{00000000-0005-0000-0000-0000410A0000}"/>
    <cellStyle name="Currency 7 3 2" xfId="2604" xr:uid="{00000000-0005-0000-0000-0000420A0000}"/>
    <cellStyle name="Currency 7 4" xfId="2605" xr:uid="{00000000-0005-0000-0000-0000430A0000}"/>
    <cellStyle name="Currency 7 5" xfId="2606" xr:uid="{00000000-0005-0000-0000-0000440A0000}"/>
    <cellStyle name="Currency 7 6" xfId="2607" xr:uid="{00000000-0005-0000-0000-0000450A0000}"/>
    <cellStyle name="Currency 7 7" xfId="2608" xr:uid="{00000000-0005-0000-0000-0000460A0000}"/>
    <cellStyle name="Currency 7 8" xfId="2609" xr:uid="{00000000-0005-0000-0000-0000470A0000}"/>
    <cellStyle name="Currency 7 9" xfId="2610" xr:uid="{00000000-0005-0000-0000-0000480A0000}"/>
    <cellStyle name="Currency 8" xfId="2611" xr:uid="{00000000-0005-0000-0000-0000490A0000}"/>
    <cellStyle name="Currency 9" xfId="2612" xr:uid="{00000000-0005-0000-0000-00004A0A0000}"/>
    <cellStyle name="Currency No$" xfId="2613" xr:uid="{00000000-0005-0000-0000-00004B0A0000}"/>
    <cellStyle name="Currency Total" xfId="2614" xr:uid="{00000000-0005-0000-0000-00004C0A0000}"/>
    <cellStyle name="Currency Total 2" xfId="2615" xr:uid="{00000000-0005-0000-0000-00004D0A0000}"/>
    <cellStyle name="Currency x2 No$" xfId="2616" xr:uid="{00000000-0005-0000-0000-00004E0A0000}"/>
    <cellStyle name="Currency0" xfId="2617" xr:uid="{00000000-0005-0000-0000-00004F0A0000}"/>
    <cellStyle name="Custom - Style1" xfId="2618" xr:uid="{00000000-0005-0000-0000-0000500A0000}"/>
    <cellStyle name="Custom - Style8" xfId="2619" xr:uid="{00000000-0005-0000-0000-0000510A0000}"/>
    <cellStyle name="Data   - Style2" xfId="2620" xr:uid="{00000000-0005-0000-0000-0000520A0000}"/>
    <cellStyle name="Date" xfId="2621" xr:uid="{00000000-0005-0000-0000-0000530A0000}"/>
    <cellStyle name="Dollarsign" xfId="2622" xr:uid="{00000000-0005-0000-0000-0000540A0000}"/>
    <cellStyle name="DOUBLEL" xfId="2623" xr:uid="{00000000-0005-0000-0000-0000550A0000}"/>
    <cellStyle name="eatme" xfId="2624" xr:uid="{00000000-0005-0000-0000-0000560A0000}"/>
    <cellStyle name="Explanatory Text 2" xfId="2625" xr:uid="{00000000-0005-0000-0000-0000570A0000}"/>
    <cellStyle name="Explanatory Text 3" xfId="2626" xr:uid="{00000000-0005-0000-0000-0000580A0000}"/>
    <cellStyle name="Explanatory Text 4" xfId="2627" xr:uid="{00000000-0005-0000-0000-0000590A0000}"/>
    <cellStyle name="Explanatory Text 5" xfId="2628" xr:uid="{00000000-0005-0000-0000-00005A0A0000}"/>
    <cellStyle name="Explanatory Text 6" xfId="2629" xr:uid="{00000000-0005-0000-0000-00005B0A0000}"/>
    <cellStyle name="Fixed" xfId="2630" xr:uid="{00000000-0005-0000-0000-00005C0A0000}"/>
    <cellStyle name="Formula" xfId="2631" xr:uid="{00000000-0005-0000-0000-00005D0A0000}"/>
    <cellStyle name="Gas Cost x5" xfId="2632" xr:uid="{00000000-0005-0000-0000-00005E0A0000}"/>
    <cellStyle name="Good 2" xfId="2633" xr:uid="{00000000-0005-0000-0000-00005F0A0000}"/>
    <cellStyle name="Good 3" xfId="2634" xr:uid="{00000000-0005-0000-0000-0000600A0000}"/>
    <cellStyle name="Good 4" xfId="2635" xr:uid="{00000000-0005-0000-0000-0000610A0000}"/>
    <cellStyle name="Good 5" xfId="2636" xr:uid="{00000000-0005-0000-0000-0000620A0000}"/>
    <cellStyle name="Good 6" xfId="2637" xr:uid="{00000000-0005-0000-0000-0000630A0000}"/>
    <cellStyle name="Hardcoded" xfId="2638" xr:uid="{00000000-0005-0000-0000-0000640A0000}"/>
    <cellStyle name="Head Title" xfId="2639" xr:uid="{00000000-0005-0000-0000-0000650A0000}"/>
    <cellStyle name="Heading 1 2" xfId="2640" xr:uid="{00000000-0005-0000-0000-0000660A0000}"/>
    <cellStyle name="Heading 1 3" xfId="2641" xr:uid="{00000000-0005-0000-0000-0000670A0000}"/>
    <cellStyle name="Heading 1 4" xfId="2642" xr:uid="{00000000-0005-0000-0000-0000680A0000}"/>
    <cellStyle name="Heading 1 5" xfId="2643" xr:uid="{00000000-0005-0000-0000-0000690A0000}"/>
    <cellStyle name="Heading 1 6" xfId="2644" xr:uid="{00000000-0005-0000-0000-00006A0A0000}"/>
    <cellStyle name="Heading 2 2" xfId="2645" xr:uid="{00000000-0005-0000-0000-00006B0A0000}"/>
    <cellStyle name="Heading 2 3" xfId="2646" xr:uid="{00000000-0005-0000-0000-00006C0A0000}"/>
    <cellStyle name="Heading 2 4" xfId="2647" xr:uid="{00000000-0005-0000-0000-00006D0A0000}"/>
    <cellStyle name="Heading 2 5" xfId="2648" xr:uid="{00000000-0005-0000-0000-00006E0A0000}"/>
    <cellStyle name="Heading 2 6" xfId="2649" xr:uid="{00000000-0005-0000-0000-00006F0A0000}"/>
    <cellStyle name="Heading 3 2" xfId="2650" xr:uid="{00000000-0005-0000-0000-0000700A0000}"/>
    <cellStyle name="Heading 3 3" xfId="2651" xr:uid="{00000000-0005-0000-0000-0000710A0000}"/>
    <cellStyle name="Heading 3 4" xfId="2652" xr:uid="{00000000-0005-0000-0000-0000720A0000}"/>
    <cellStyle name="Heading 3 5" xfId="2653" xr:uid="{00000000-0005-0000-0000-0000730A0000}"/>
    <cellStyle name="Heading 3 6" xfId="2654" xr:uid="{00000000-0005-0000-0000-0000740A0000}"/>
    <cellStyle name="Heading 4 2" xfId="2655" xr:uid="{00000000-0005-0000-0000-0000750A0000}"/>
    <cellStyle name="Heading 4 3" xfId="2656" xr:uid="{00000000-0005-0000-0000-0000760A0000}"/>
    <cellStyle name="Heading 4 4" xfId="2657" xr:uid="{00000000-0005-0000-0000-0000770A0000}"/>
    <cellStyle name="Heading 4 5" xfId="2658" xr:uid="{00000000-0005-0000-0000-0000780A0000}"/>
    <cellStyle name="Heading 4 6" xfId="2659" xr:uid="{00000000-0005-0000-0000-0000790A0000}"/>
    <cellStyle name="HeadlineStyle" xfId="1" xr:uid="{00000000-0005-0000-0000-00007A0A0000}"/>
    <cellStyle name="HeadlineStyle 10" xfId="2660" xr:uid="{00000000-0005-0000-0000-00007B0A0000}"/>
    <cellStyle name="HeadlineStyle 11" xfId="2661" xr:uid="{00000000-0005-0000-0000-00007C0A0000}"/>
    <cellStyle name="HeadlineStyle 12" xfId="2662" xr:uid="{00000000-0005-0000-0000-00007D0A0000}"/>
    <cellStyle name="HeadlineStyle 13" xfId="2663" xr:uid="{00000000-0005-0000-0000-00007E0A0000}"/>
    <cellStyle name="HeadlineStyle 14" xfId="2664" xr:uid="{00000000-0005-0000-0000-00007F0A0000}"/>
    <cellStyle name="HeadlineStyle 15" xfId="2665" xr:uid="{00000000-0005-0000-0000-0000800A0000}"/>
    <cellStyle name="HeadlineStyle 16" xfId="2666" xr:uid="{00000000-0005-0000-0000-0000810A0000}"/>
    <cellStyle name="HeadlineStyle 2" xfId="2667" xr:uid="{00000000-0005-0000-0000-0000820A0000}"/>
    <cellStyle name="HeadlineStyle 3" xfId="2668" xr:uid="{00000000-0005-0000-0000-0000830A0000}"/>
    <cellStyle name="HeadlineStyle 4" xfId="2669" xr:uid="{00000000-0005-0000-0000-0000840A0000}"/>
    <cellStyle name="HeadlineStyle 5" xfId="2670" xr:uid="{00000000-0005-0000-0000-0000850A0000}"/>
    <cellStyle name="HeadlineStyle 6" xfId="2671" xr:uid="{00000000-0005-0000-0000-0000860A0000}"/>
    <cellStyle name="HeadlineStyle 7" xfId="2672" xr:uid="{00000000-0005-0000-0000-0000870A0000}"/>
    <cellStyle name="HeadlineStyle 8" xfId="2673" xr:uid="{00000000-0005-0000-0000-0000880A0000}"/>
    <cellStyle name="HeadlineStyle 9" xfId="2674" xr:uid="{00000000-0005-0000-0000-0000890A0000}"/>
    <cellStyle name="HeadlineStyleJustified" xfId="2" xr:uid="{00000000-0005-0000-0000-00008A0A0000}"/>
    <cellStyle name="HeadlineStyleJustified 10" xfId="2675" xr:uid="{00000000-0005-0000-0000-00008B0A0000}"/>
    <cellStyle name="HeadlineStyleJustified 11" xfId="2676" xr:uid="{00000000-0005-0000-0000-00008C0A0000}"/>
    <cellStyle name="HeadlineStyleJustified 12" xfId="2677" xr:uid="{00000000-0005-0000-0000-00008D0A0000}"/>
    <cellStyle name="HeadlineStyleJustified 13" xfId="2678" xr:uid="{00000000-0005-0000-0000-00008E0A0000}"/>
    <cellStyle name="HeadlineStyleJustified 14" xfId="2679" xr:uid="{00000000-0005-0000-0000-00008F0A0000}"/>
    <cellStyle name="HeadlineStyleJustified 15" xfId="2680" xr:uid="{00000000-0005-0000-0000-0000900A0000}"/>
    <cellStyle name="HeadlineStyleJustified 16" xfId="2681" xr:uid="{00000000-0005-0000-0000-0000910A0000}"/>
    <cellStyle name="HeadlineStyleJustified 2" xfId="2682" xr:uid="{00000000-0005-0000-0000-0000920A0000}"/>
    <cellStyle name="HeadlineStyleJustified 3" xfId="2683" xr:uid="{00000000-0005-0000-0000-0000930A0000}"/>
    <cellStyle name="HeadlineStyleJustified 4" xfId="2684" xr:uid="{00000000-0005-0000-0000-0000940A0000}"/>
    <cellStyle name="HeadlineStyleJustified 5" xfId="2685" xr:uid="{00000000-0005-0000-0000-0000950A0000}"/>
    <cellStyle name="HeadlineStyleJustified 6" xfId="2686" xr:uid="{00000000-0005-0000-0000-0000960A0000}"/>
    <cellStyle name="HeadlineStyleJustified 7" xfId="2687" xr:uid="{00000000-0005-0000-0000-0000970A0000}"/>
    <cellStyle name="HeadlineStyleJustified 8" xfId="2688" xr:uid="{00000000-0005-0000-0000-0000980A0000}"/>
    <cellStyle name="HeadlineStyleJustified 9" xfId="2689" xr:uid="{00000000-0005-0000-0000-0000990A0000}"/>
    <cellStyle name="Hyperlink 2" xfId="34" xr:uid="{00000000-0005-0000-0000-00009A0A0000}"/>
    <cellStyle name="Hyperlink 2 2" xfId="2690" xr:uid="{00000000-0005-0000-0000-00009B0A0000}"/>
    <cellStyle name="Hyperlink 3" xfId="2691" xr:uid="{00000000-0005-0000-0000-00009C0A0000}"/>
    <cellStyle name="inc/dec" xfId="2692" xr:uid="{00000000-0005-0000-0000-00009D0A0000}"/>
    <cellStyle name="inc/dec 2" xfId="2693" xr:uid="{00000000-0005-0000-0000-00009E0A0000}"/>
    <cellStyle name="Input 2" xfId="2694" xr:uid="{00000000-0005-0000-0000-00009F0A0000}"/>
    <cellStyle name="Input 3" xfId="2695" xr:uid="{00000000-0005-0000-0000-0000A00A0000}"/>
    <cellStyle name="Input 4" xfId="2696" xr:uid="{00000000-0005-0000-0000-0000A10A0000}"/>
    <cellStyle name="Input 5" xfId="2697" xr:uid="{00000000-0005-0000-0000-0000A20A0000}"/>
    <cellStyle name="Input 6" xfId="2698" xr:uid="{00000000-0005-0000-0000-0000A30A0000}"/>
    <cellStyle name="Labels - Style3" xfId="2699" xr:uid="{00000000-0005-0000-0000-0000A40A0000}"/>
    <cellStyle name="Labor" xfId="2700" xr:uid="{00000000-0005-0000-0000-0000A50A0000}"/>
    <cellStyle name="Lines" xfId="2701" xr:uid="{00000000-0005-0000-0000-0000A60A0000}"/>
    <cellStyle name="Linked Amount" xfId="2702" xr:uid="{00000000-0005-0000-0000-0000A70A0000}"/>
    <cellStyle name="Linked Cell 2" xfId="2703" xr:uid="{00000000-0005-0000-0000-0000A80A0000}"/>
    <cellStyle name="Linked Cell 3" xfId="2704" xr:uid="{00000000-0005-0000-0000-0000A90A0000}"/>
    <cellStyle name="Linked Cell 4" xfId="2705" xr:uid="{00000000-0005-0000-0000-0000AA0A0000}"/>
    <cellStyle name="Linked Cell 5" xfId="2706" xr:uid="{00000000-0005-0000-0000-0000AB0A0000}"/>
    <cellStyle name="Linked Cell 6" xfId="2707" xr:uid="{00000000-0005-0000-0000-0000AC0A0000}"/>
    <cellStyle name="Neutral 2" xfId="2708" xr:uid="{00000000-0005-0000-0000-0000AD0A0000}"/>
    <cellStyle name="Neutral 3" xfId="2709" xr:uid="{00000000-0005-0000-0000-0000AE0A0000}"/>
    <cellStyle name="Neutral 4" xfId="2710" xr:uid="{00000000-0005-0000-0000-0000AF0A0000}"/>
    <cellStyle name="Neutral 5" xfId="2711" xr:uid="{00000000-0005-0000-0000-0000B00A0000}"/>
    <cellStyle name="Neutral 6" xfId="2712" xr:uid="{00000000-0005-0000-0000-0000B10A0000}"/>
    <cellStyle name="Normal" xfId="0" builtinId="0"/>
    <cellStyle name="Normal - Style1" xfId="2713" xr:uid="{00000000-0005-0000-0000-0000B30A0000}"/>
    <cellStyle name="Normal - Style2" xfId="2714" xr:uid="{00000000-0005-0000-0000-0000B40A0000}"/>
    <cellStyle name="Normal - Style3" xfId="2715" xr:uid="{00000000-0005-0000-0000-0000B50A0000}"/>
    <cellStyle name="Normal - Style4" xfId="2716" xr:uid="{00000000-0005-0000-0000-0000B60A0000}"/>
    <cellStyle name="Normal - Style5" xfId="2717" xr:uid="{00000000-0005-0000-0000-0000B70A0000}"/>
    <cellStyle name="Normal - Style6" xfId="2718" xr:uid="{00000000-0005-0000-0000-0000B80A0000}"/>
    <cellStyle name="Normal - Style7" xfId="2719" xr:uid="{00000000-0005-0000-0000-0000B90A0000}"/>
    <cellStyle name="Normal - Style8" xfId="2720" xr:uid="{00000000-0005-0000-0000-0000BA0A0000}"/>
    <cellStyle name="Normal 10" xfId="22" xr:uid="{00000000-0005-0000-0000-0000BB0A0000}"/>
    <cellStyle name="Normal 10 10" xfId="2721" xr:uid="{00000000-0005-0000-0000-0000BC0A0000}"/>
    <cellStyle name="Normal 10 10 2" xfId="2722" xr:uid="{00000000-0005-0000-0000-0000BD0A0000}"/>
    <cellStyle name="Normal 10 10 3" xfId="2723" xr:uid="{00000000-0005-0000-0000-0000BE0A0000}"/>
    <cellStyle name="Normal 10 10 3 2" xfId="7520" xr:uid="{C30FD376-B452-4F59-BBDF-04B1636C15F6}"/>
    <cellStyle name="Normal 10 10 4" xfId="2724" xr:uid="{00000000-0005-0000-0000-0000BF0A0000}"/>
    <cellStyle name="Normal 10 10 6 2" xfId="7525" xr:uid="{3902F601-9B34-4E39-B1E6-742C9C741490}"/>
    <cellStyle name="Normal 10 11" xfId="2725" xr:uid="{00000000-0005-0000-0000-0000C00A0000}"/>
    <cellStyle name="Normal 10 11 2" xfId="2726" xr:uid="{00000000-0005-0000-0000-0000C10A0000}"/>
    <cellStyle name="Normal 10 11 2 2" xfId="2727" xr:uid="{00000000-0005-0000-0000-0000C20A0000}"/>
    <cellStyle name="Normal 10 11 3" xfId="2728" xr:uid="{00000000-0005-0000-0000-0000C30A0000}"/>
    <cellStyle name="Normal 10 12" xfId="2729" xr:uid="{00000000-0005-0000-0000-0000C40A0000}"/>
    <cellStyle name="Normal 10 12 2" xfId="2730" xr:uid="{00000000-0005-0000-0000-0000C50A0000}"/>
    <cellStyle name="Normal 10 12 2 2" xfId="2731" xr:uid="{00000000-0005-0000-0000-0000C60A0000}"/>
    <cellStyle name="Normal 10 12 3" xfId="2732" xr:uid="{00000000-0005-0000-0000-0000C70A0000}"/>
    <cellStyle name="Normal 10 13" xfId="2733" xr:uid="{00000000-0005-0000-0000-0000C80A0000}"/>
    <cellStyle name="Normal 10 13 2" xfId="2734" xr:uid="{00000000-0005-0000-0000-0000C90A0000}"/>
    <cellStyle name="Normal 10 13 2 2" xfId="2735" xr:uid="{00000000-0005-0000-0000-0000CA0A0000}"/>
    <cellStyle name="Normal 10 13 3" xfId="2736" xr:uid="{00000000-0005-0000-0000-0000CB0A0000}"/>
    <cellStyle name="Normal 10 14" xfId="2737" xr:uid="{00000000-0005-0000-0000-0000CC0A0000}"/>
    <cellStyle name="Normal 10 14 10" xfId="2738" xr:uid="{00000000-0005-0000-0000-0000CD0A0000}"/>
    <cellStyle name="Normal 10 14 10 2" xfId="2739" xr:uid="{00000000-0005-0000-0000-0000CE0A0000}"/>
    <cellStyle name="Normal 10 14 10 2 2" xfId="2740" xr:uid="{00000000-0005-0000-0000-0000CF0A0000}"/>
    <cellStyle name="Normal 10 14 10 3" xfId="2741" xr:uid="{00000000-0005-0000-0000-0000D00A0000}"/>
    <cellStyle name="Normal 10 14 11" xfId="2742" xr:uid="{00000000-0005-0000-0000-0000D10A0000}"/>
    <cellStyle name="Normal 10 14 11 2" xfId="2743" xr:uid="{00000000-0005-0000-0000-0000D20A0000}"/>
    <cellStyle name="Normal 10 14 11 2 2" xfId="2744" xr:uid="{00000000-0005-0000-0000-0000D30A0000}"/>
    <cellStyle name="Normal 10 14 11 3" xfId="2745" xr:uid="{00000000-0005-0000-0000-0000D40A0000}"/>
    <cellStyle name="Normal 10 14 12" xfId="2746" xr:uid="{00000000-0005-0000-0000-0000D50A0000}"/>
    <cellStyle name="Normal 10 14 12 2" xfId="2747" xr:uid="{00000000-0005-0000-0000-0000D60A0000}"/>
    <cellStyle name="Normal 10 14 12 2 2" xfId="2748" xr:uid="{00000000-0005-0000-0000-0000D70A0000}"/>
    <cellStyle name="Normal 10 14 12 3" xfId="2749" xr:uid="{00000000-0005-0000-0000-0000D80A0000}"/>
    <cellStyle name="Normal 10 14 13" xfId="2750" xr:uid="{00000000-0005-0000-0000-0000D90A0000}"/>
    <cellStyle name="Normal 10 14 2" xfId="2751" xr:uid="{00000000-0005-0000-0000-0000DA0A0000}"/>
    <cellStyle name="Normal 10 14 2 2" xfId="2752" xr:uid="{00000000-0005-0000-0000-0000DB0A0000}"/>
    <cellStyle name="Normal 10 14 2 2 2" xfId="2753" xr:uid="{00000000-0005-0000-0000-0000DC0A0000}"/>
    <cellStyle name="Normal 10 14 2 3" xfId="2754" xr:uid="{00000000-0005-0000-0000-0000DD0A0000}"/>
    <cellStyle name="Normal 10 14 3" xfId="2755" xr:uid="{00000000-0005-0000-0000-0000DE0A0000}"/>
    <cellStyle name="Normal 10 14 3 2" xfId="2756" xr:uid="{00000000-0005-0000-0000-0000DF0A0000}"/>
    <cellStyle name="Normal 10 14 3 2 2" xfId="2757" xr:uid="{00000000-0005-0000-0000-0000E00A0000}"/>
    <cellStyle name="Normal 10 14 3 3" xfId="2758" xr:uid="{00000000-0005-0000-0000-0000E10A0000}"/>
    <cellStyle name="Normal 10 14 4" xfId="2759" xr:uid="{00000000-0005-0000-0000-0000E20A0000}"/>
    <cellStyle name="Normal 10 14 4 2" xfId="2760" xr:uid="{00000000-0005-0000-0000-0000E30A0000}"/>
    <cellStyle name="Normal 10 14 4 2 2" xfId="2761" xr:uid="{00000000-0005-0000-0000-0000E40A0000}"/>
    <cellStyle name="Normal 10 14 4 3" xfId="2762" xr:uid="{00000000-0005-0000-0000-0000E50A0000}"/>
    <cellStyle name="Normal 10 14 5" xfId="2763" xr:uid="{00000000-0005-0000-0000-0000E60A0000}"/>
    <cellStyle name="Normal 10 14 5 2" xfId="2764" xr:uid="{00000000-0005-0000-0000-0000E70A0000}"/>
    <cellStyle name="Normal 10 14 5 2 2" xfId="2765" xr:uid="{00000000-0005-0000-0000-0000E80A0000}"/>
    <cellStyle name="Normal 10 14 5 3" xfId="2766" xr:uid="{00000000-0005-0000-0000-0000E90A0000}"/>
    <cellStyle name="Normal 10 14 6" xfId="2767" xr:uid="{00000000-0005-0000-0000-0000EA0A0000}"/>
    <cellStyle name="Normal 10 14 6 2" xfId="2768" xr:uid="{00000000-0005-0000-0000-0000EB0A0000}"/>
    <cellStyle name="Normal 10 14 6 2 2" xfId="2769" xr:uid="{00000000-0005-0000-0000-0000EC0A0000}"/>
    <cellStyle name="Normal 10 14 6 3" xfId="2770" xr:uid="{00000000-0005-0000-0000-0000ED0A0000}"/>
    <cellStyle name="Normal 10 14 7" xfId="2771" xr:uid="{00000000-0005-0000-0000-0000EE0A0000}"/>
    <cellStyle name="Normal 10 14 7 2" xfId="2772" xr:uid="{00000000-0005-0000-0000-0000EF0A0000}"/>
    <cellStyle name="Normal 10 14 7 2 2" xfId="2773" xr:uid="{00000000-0005-0000-0000-0000F00A0000}"/>
    <cellStyle name="Normal 10 14 7 3" xfId="2774" xr:uid="{00000000-0005-0000-0000-0000F10A0000}"/>
    <cellStyle name="Normal 10 14 8" xfId="2775" xr:uid="{00000000-0005-0000-0000-0000F20A0000}"/>
    <cellStyle name="Normal 10 14 8 2" xfId="2776" xr:uid="{00000000-0005-0000-0000-0000F30A0000}"/>
    <cellStyle name="Normal 10 14 8 2 2" xfId="2777" xr:uid="{00000000-0005-0000-0000-0000F40A0000}"/>
    <cellStyle name="Normal 10 14 8 3" xfId="2778" xr:uid="{00000000-0005-0000-0000-0000F50A0000}"/>
    <cellStyle name="Normal 10 14 9" xfId="2779" xr:uid="{00000000-0005-0000-0000-0000F60A0000}"/>
    <cellStyle name="Normal 10 14 9 2" xfId="2780" xr:uid="{00000000-0005-0000-0000-0000F70A0000}"/>
    <cellStyle name="Normal 10 14 9 2 2" xfId="2781" xr:uid="{00000000-0005-0000-0000-0000F80A0000}"/>
    <cellStyle name="Normal 10 14 9 3" xfId="2782" xr:uid="{00000000-0005-0000-0000-0000F90A0000}"/>
    <cellStyle name="Normal 10 15" xfId="2783" xr:uid="{00000000-0005-0000-0000-0000FA0A0000}"/>
    <cellStyle name="Normal 10 15 2" xfId="2784" xr:uid="{00000000-0005-0000-0000-0000FB0A0000}"/>
    <cellStyle name="Normal 10 15 2 2" xfId="2785" xr:uid="{00000000-0005-0000-0000-0000FC0A0000}"/>
    <cellStyle name="Normal 10 15 3" xfId="2786" xr:uid="{00000000-0005-0000-0000-0000FD0A0000}"/>
    <cellStyle name="Normal 10 16" xfId="2787" xr:uid="{00000000-0005-0000-0000-0000FE0A0000}"/>
    <cellStyle name="Normal 10 16 2" xfId="2788" xr:uid="{00000000-0005-0000-0000-0000FF0A0000}"/>
    <cellStyle name="Normal 10 16 2 2" xfId="2789" xr:uid="{00000000-0005-0000-0000-0000000B0000}"/>
    <cellStyle name="Normal 10 16 3" xfId="2790" xr:uid="{00000000-0005-0000-0000-0000010B0000}"/>
    <cellStyle name="Normal 10 17" xfId="2791" xr:uid="{00000000-0005-0000-0000-0000020B0000}"/>
    <cellStyle name="Normal 10 17 2" xfId="2792" xr:uid="{00000000-0005-0000-0000-0000030B0000}"/>
    <cellStyle name="Normal 10 17 2 2" xfId="2793" xr:uid="{00000000-0005-0000-0000-0000040B0000}"/>
    <cellStyle name="Normal 10 17 3" xfId="2794" xr:uid="{00000000-0005-0000-0000-0000050B0000}"/>
    <cellStyle name="Normal 10 18" xfId="2795" xr:uid="{00000000-0005-0000-0000-0000060B0000}"/>
    <cellStyle name="Normal 10 18 2" xfId="2796" xr:uid="{00000000-0005-0000-0000-0000070B0000}"/>
    <cellStyle name="Normal 10 18 2 2" xfId="2797" xr:uid="{00000000-0005-0000-0000-0000080B0000}"/>
    <cellStyle name="Normal 10 18 3" xfId="2798" xr:uid="{00000000-0005-0000-0000-0000090B0000}"/>
    <cellStyle name="Normal 10 19" xfId="2799" xr:uid="{00000000-0005-0000-0000-00000A0B0000}"/>
    <cellStyle name="Normal 10 19 2" xfId="2800" xr:uid="{00000000-0005-0000-0000-00000B0B0000}"/>
    <cellStyle name="Normal 10 19 2 2" xfId="2801" xr:uid="{00000000-0005-0000-0000-00000C0B0000}"/>
    <cellStyle name="Normal 10 19 3" xfId="2802" xr:uid="{00000000-0005-0000-0000-00000D0B0000}"/>
    <cellStyle name="Normal 10 2" xfId="2803" xr:uid="{00000000-0005-0000-0000-00000E0B0000}"/>
    <cellStyle name="Normal 10 2 2" xfId="2804" xr:uid="{00000000-0005-0000-0000-00000F0B0000}"/>
    <cellStyle name="Normal 10 2 2 2" xfId="2805" xr:uid="{00000000-0005-0000-0000-0000100B0000}"/>
    <cellStyle name="Normal 10 2 3" xfId="2806" xr:uid="{00000000-0005-0000-0000-0000110B0000}"/>
    <cellStyle name="Normal 10 20" xfId="2807" xr:uid="{00000000-0005-0000-0000-0000120B0000}"/>
    <cellStyle name="Normal 10 20 2" xfId="2808" xr:uid="{00000000-0005-0000-0000-0000130B0000}"/>
    <cellStyle name="Normal 10 20 2 2" xfId="2809" xr:uid="{00000000-0005-0000-0000-0000140B0000}"/>
    <cellStyle name="Normal 10 20 3" xfId="2810" xr:uid="{00000000-0005-0000-0000-0000150B0000}"/>
    <cellStyle name="Normal 10 21" xfId="2811" xr:uid="{00000000-0005-0000-0000-0000160B0000}"/>
    <cellStyle name="Normal 10 21 2" xfId="2812" xr:uid="{00000000-0005-0000-0000-0000170B0000}"/>
    <cellStyle name="Normal 10 21 3" xfId="2813" xr:uid="{00000000-0005-0000-0000-0000180B0000}"/>
    <cellStyle name="Normal 10 21 4" xfId="2814" xr:uid="{00000000-0005-0000-0000-0000190B0000}"/>
    <cellStyle name="Normal 10 22" xfId="2815" xr:uid="{00000000-0005-0000-0000-00001A0B0000}"/>
    <cellStyle name="Normal 10 22 2" xfId="2816" xr:uid="{00000000-0005-0000-0000-00001B0B0000}"/>
    <cellStyle name="Normal 10 23" xfId="2817" xr:uid="{00000000-0005-0000-0000-00001C0B0000}"/>
    <cellStyle name="Normal 10 23 2" xfId="2818" xr:uid="{00000000-0005-0000-0000-00001D0B0000}"/>
    <cellStyle name="Normal 10 24" xfId="2819" xr:uid="{00000000-0005-0000-0000-00001E0B0000}"/>
    <cellStyle name="Normal 10 25" xfId="2820" xr:uid="{00000000-0005-0000-0000-00001F0B0000}"/>
    <cellStyle name="Normal 10 26" xfId="2821" xr:uid="{00000000-0005-0000-0000-0000200B0000}"/>
    <cellStyle name="Normal 10 26 2" xfId="2822" xr:uid="{00000000-0005-0000-0000-0000210B0000}"/>
    <cellStyle name="Normal 10 27" xfId="2823" xr:uid="{00000000-0005-0000-0000-0000220B0000}"/>
    <cellStyle name="Normal 10 28" xfId="2824" xr:uid="{00000000-0005-0000-0000-0000230B0000}"/>
    <cellStyle name="Normal 10 29" xfId="2825" xr:uid="{00000000-0005-0000-0000-0000240B0000}"/>
    <cellStyle name="Normal 10 3" xfId="2826" xr:uid="{00000000-0005-0000-0000-0000250B0000}"/>
    <cellStyle name="Normal 10 3 2" xfId="2827" xr:uid="{00000000-0005-0000-0000-0000260B0000}"/>
    <cellStyle name="Normal 10 3 2 2" xfId="2828" xr:uid="{00000000-0005-0000-0000-0000270B0000}"/>
    <cellStyle name="Normal 10 3 3" xfId="2829" xr:uid="{00000000-0005-0000-0000-0000280B0000}"/>
    <cellStyle name="Normal 10 30" xfId="2830" xr:uid="{00000000-0005-0000-0000-0000290B0000}"/>
    <cellStyle name="Normal 10 31" xfId="2831" xr:uid="{00000000-0005-0000-0000-00002A0B0000}"/>
    <cellStyle name="Normal 10 32" xfId="2832" xr:uid="{00000000-0005-0000-0000-00002B0B0000}"/>
    <cellStyle name="Normal 10 33" xfId="2833" xr:uid="{00000000-0005-0000-0000-00002C0B0000}"/>
    <cellStyle name="Normal 10 34" xfId="2834" xr:uid="{00000000-0005-0000-0000-00002D0B0000}"/>
    <cellStyle name="Normal 10 35" xfId="2835" xr:uid="{00000000-0005-0000-0000-00002E0B0000}"/>
    <cellStyle name="Normal 10 36" xfId="2836" xr:uid="{00000000-0005-0000-0000-00002F0B0000}"/>
    <cellStyle name="Normal 10 37" xfId="2837" xr:uid="{00000000-0005-0000-0000-0000300B0000}"/>
    <cellStyle name="Normal 10 38" xfId="2838" xr:uid="{00000000-0005-0000-0000-0000310B0000}"/>
    <cellStyle name="Normal 10 39" xfId="2839" xr:uid="{00000000-0005-0000-0000-0000320B0000}"/>
    <cellStyle name="Normal 10 4" xfId="2840" xr:uid="{00000000-0005-0000-0000-0000330B0000}"/>
    <cellStyle name="Normal 10 4 2" xfId="2841" xr:uid="{00000000-0005-0000-0000-0000340B0000}"/>
    <cellStyle name="Normal 10 4 2 2" xfId="2842" xr:uid="{00000000-0005-0000-0000-0000350B0000}"/>
    <cellStyle name="Normal 10 4 3" xfId="2843" xr:uid="{00000000-0005-0000-0000-0000360B0000}"/>
    <cellStyle name="Normal 10 40" xfId="2844" xr:uid="{00000000-0005-0000-0000-0000370B0000}"/>
    <cellStyle name="Normal 10 41" xfId="2845" xr:uid="{00000000-0005-0000-0000-0000380B0000}"/>
    <cellStyle name="Normal 10 42" xfId="2846" xr:uid="{00000000-0005-0000-0000-0000390B0000}"/>
    <cellStyle name="Normal 10 43" xfId="2847" xr:uid="{00000000-0005-0000-0000-00003A0B0000}"/>
    <cellStyle name="Normal 10 44" xfId="2848" xr:uid="{00000000-0005-0000-0000-00003B0B0000}"/>
    <cellStyle name="Normal 10 45" xfId="2849" xr:uid="{00000000-0005-0000-0000-00003C0B0000}"/>
    <cellStyle name="Normal 10 46" xfId="2850" xr:uid="{00000000-0005-0000-0000-00003D0B0000}"/>
    <cellStyle name="Normal 10 47" xfId="2851" xr:uid="{00000000-0005-0000-0000-00003E0B0000}"/>
    <cellStyle name="Normal 10 48" xfId="2852" xr:uid="{00000000-0005-0000-0000-00003F0B0000}"/>
    <cellStyle name="Normal 10 49" xfId="2853" xr:uid="{00000000-0005-0000-0000-0000400B0000}"/>
    <cellStyle name="Normal 10 5" xfId="2854" xr:uid="{00000000-0005-0000-0000-0000410B0000}"/>
    <cellStyle name="Normal 10 5 2" xfId="2855" xr:uid="{00000000-0005-0000-0000-0000420B0000}"/>
    <cellStyle name="Normal 10 5 2 2" xfId="2856" xr:uid="{00000000-0005-0000-0000-0000430B0000}"/>
    <cellStyle name="Normal 10 5 3" xfId="2857" xr:uid="{00000000-0005-0000-0000-0000440B0000}"/>
    <cellStyle name="Normal 10 50" xfId="2858" xr:uid="{00000000-0005-0000-0000-0000450B0000}"/>
    <cellStyle name="Normal 10 51" xfId="2859" xr:uid="{00000000-0005-0000-0000-0000460B0000}"/>
    <cellStyle name="Normal 10 52" xfId="2860" xr:uid="{00000000-0005-0000-0000-0000470B0000}"/>
    <cellStyle name="Normal 10 53" xfId="2861" xr:uid="{00000000-0005-0000-0000-0000480B0000}"/>
    <cellStyle name="Normal 10 54" xfId="2862" xr:uid="{00000000-0005-0000-0000-0000490B0000}"/>
    <cellStyle name="Normal 10 55" xfId="2863" xr:uid="{00000000-0005-0000-0000-00004A0B0000}"/>
    <cellStyle name="Normal 10 56" xfId="2864" xr:uid="{00000000-0005-0000-0000-00004B0B0000}"/>
    <cellStyle name="Normal 10 57" xfId="2865" xr:uid="{00000000-0005-0000-0000-00004C0B0000}"/>
    <cellStyle name="Normal 10 58" xfId="2866" xr:uid="{00000000-0005-0000-0000-00004D0B0000}"/>
    <cellStyle name="Normal 10 59" xfId="2867" xr:uid="{00000000-0005-0000-0000-00004E0B0000}"/>
    <cellStyle name="Normal 10 6" xfId="2868" xr:uid="{00000000-0005-0000-0000-00004F0B0000}"/>
    <cellStyle name="Normal 10 6 2" xfId="2869" xr:uid="{00000000-0005-0000-0000-0000500B0000}"/>
    <cellStyle name="Normal 10 6 2 2" xfId="2870" xr:uid="{00000000-0005-0000-0000-0000510B0000}"/>
    <cellStyle name="Normal 10 6 3" xfId="2871" xr:uid="{00000000-0005-0000-0000-0000520B0000}"/>
    <cellStyle name="Normal 10 60" xfId="2872" xr:uid="{00000000-0005-0000-0000-0000530B0000}"/>
    <cellStyle name="Normal 10 61" xfId="2873" xr:uid="{00000000-0005-0000-0000-0000540B0000}"/>
    <cellStyle name="Normal 10 62" xfId="2874" xr:uid="{00000000-0005-0000-0000-0000550B0000}"/>
    <cellStyle name="Normal 10 63" xfId="2875" xr:uid="{00000000-0005-0000-0000-0000560B0000}"/>
    <cellStyle name="Normal 10 64" xfId="2876" xr:uid="{00000000-0005-0000-0000-0000570B0000}"/>
    <cellStyle name="Normal 10 65" xfId="2877" xr:uid="{00000000-0005-0000-0000-0000580B0000}"/>
    <cellStyle name="Normal 10 66" xfId="2878" xr:uid="{00000000-0005-0000-0000-0000590B0000}"/>
    <cellStyle name="Normal 10 67" xfId="2879" xr:uid="{00000000-0005-0000-0000-00005A0B0000}"/>
    <cellStyle name="Normal 10 68" xfId="2880" xr:uid="{00000000-0005-0000-0000-00005B0B0000}"/>
    <cellStyle name="Normal 10 69" xfId="2881" xr:uid="{00000000-0005-0000-0000-00005C0B0000}"/>
    <cellStyle name="Normal 10 7" xfId="2882" xr:uid="{00000000-0005-0000-0000-00005D0B0000}"/>
    <cellStyle name="Normal 10 7 2" xfId="2883" xr:uid="{00000000-0005-0000-0000-00005E0B0000}"/>
    <cellStyle name="Normal 10 7 2 2" xfId="2884" xr:uid="{00000000-0005-0000-0000-00005F0B0000}"/>
    <cellStyle name="Normal 10 7 3" xfId="2885" xr:uid="{00000000-0005-0000-0000-0000600B0000}"/>
    <cellStyle name="Normal 10 70" xfId="2886" xr:uid="{00000000-0005-0000-0000-0000610B0000}"/>
    <cellStyle name="Normal 10 71" xfId="2887" xr:uid="{00000000-0005-0000-0000-0000620B0000}"/>
    <cellStyle name="Normal 10 72" xfId="2888" xr:uid="{00000000-0005-0000-0000-0000630B0000}"/>
    <cellStyle name="Normal 10 73" xfId="2889" xr:uid="{00000000-0005-0000-0000-0000640B0000}"/>
    <cellStyle name="Normal 10 8" xfId="2890" xr:uid="{00000000-0005-0000-0000-0000650B0000}"/>
    <cellStyle name="Normal 10 8 2" xfId="2891" xr:uid="{00000000-0005-0000-0000-0000660B0000}"/>
    <cellStyle name="Normal 10 8 2 2" xfId="2892" xr:uid="{00000000-0005-0000-0000-0000670B0000}"/>
    <cellStyle name="Normal 10 8 3" xfId="2893" xr:uid="{00000000-0005-0000-0000-0000680B0000}"/>
    <cellStyle name="Normal 10 9" xfId="2894" xr:uid="{00000000-0005-0000-0000-0000690B0000}"/>
    <cellStyle name="Normal 10 9 2" xfId="2895" xr:uid="{00000000-0005-0000-0000-00006A0B0000}"/>
    <cellStyle name="Normal 10 9 3" xfId="2896" xr:uid="{00000000-0005-0000-0000-00006B0B0000}"/>
    <cellStyle name="Normal 10 9 4" xfId="2897" xr:uid="{00000000-0005-0000-0000-00006C0B0000}"/>
    <cellStyle name="Normal 100" xfId="2898" xr:uid="{00000000-0005-0000-0000-00006D0B0000}"/>
    <cellStyle name="Normal 101" xfId="2899" xr:uid="{00000000-0005-0000-0000-00006E0B0000}"/>
    <cellStyle name="Normal 102" xfId="2900" xr:uid="{00000000-0005-0000-0000-00006F0B0000}"/>
    <cellStyle name="Normal 103" xfId="2901" xr:uid="{00000000-0005-0000-0000-0000700B0000}"/>
    <cellStyle name="Normal 104" xfId="2902" xr:uid="{00000000-0005-0000-0000-0000710B0000}"/>
    <cellStyle name="Normal 105" xfId="2903" xr:uid="{00000000-0005-0000-0000-0000720B0000}"/>
    <cellStyle name="Normal 106" xfId="2904" xr:uid="{00000000-0005-0000-0000-0000730B0000}"/>
    <cellStyle name="Normal 107" xfId="2905" xr:uid="{00000000-0005-0000-0000-0000740B0000}"/>
    <cellStyle name="Normal 108" xfId="2906" xr:uid="{00000000-0005-0000-0000-0000750B0000}"/>
    <cellStyle name="Normal 109" xfId="2907" xr:uid="{00000000-0005-0000-0000-0000760B0000}"/>
    <cellStyle name="Normal 11" xfId="2908" xr:uid="{00000000-0005-0000-0000-0000770B0000}"/>
    <cellStyle name="Normal 11 10" xfId="2909" xr:uid="{00000000-0005-0000-0000-0000780B0000}"/>
    <cellStyle name="Normal 11 11" xfId="2910" xr:uid="{00000000-0005-0000-0000-0000790B0000}"/>
    <cellStyle name="Normal 11 12" xfId="2911" xr:uid="{00000000-0005-0000-0000-00007A0B0000}"/>
    <cellStyle name="Normal 11 13" xfId="2912" xr:uid="{00000000-0005-0000-0000-00007B0B0000}"/>
    <cellStyle name="Normal 11 14" xfId="2913" xr:uid="{00000000-0005-0000-0000-00007C0B0000}"/>
    <cellStyle name="Normal 11 2" xfId="2914" xr:uid="{00000000-0005-0000-0000-00007D0B0000}"/>
    <cellStyle name="Normal 11 2 10" xfId="2915" xr:uid="{00000000-0005-0000-0000-00007E0B0000}"/>
    <cellStyle name="Normal 11 2 2" xfId="2916" xr:uid="{00000000-0005-0000-0000-00007F0B0000}"/>
    <cellStyle name="Normal 11 2 2 2" xfId="2917" xr:uid="{00000000-0005-0000-0000-0000800B0000}"/>
    <cellStyle name="Normal 11 2 2 2 2" xfId="2918" xr:uid="{00000000-0005-0000-0000-0000810B0000}"/>
    <cellStyle name="Normal 11 2 2 3" xfId="2919" xr:uid="{00000000-0005-0000-0000-0000820B0000}"/>
    <cellStyle name="Normal 11 2 2 4" xfId="2920" xr:uid="{00000000-0005-0000-0000-0000830B0000}"/>
    <cellStyle name="Normal 11 2 2 5" xfId="2921" xr:uid="{00000000-0005-0000-0000-0000840B0000}"/>
    <cellStyle name="Normal 11 2 2 6" xfId="2922" xr:uid="{00000000-0005-0000-0000-0000850B0000}"/>
    <cellStyle name="Normal 11 2 2 7" xfId="2923" xr:uid="{00000000-0005-0000-0000-0000860B0000}"/>
    <cellStyle name="Normal 11 2 2 8" xfId="2924" xr:uid="{00000000-0005-0000-0000-0000870B0000}"/>
    <cellStyle name="Normal 11 2 2 9" xfId="2925" xr:uid="{00000000-0005-0000-0000-0000880B0000}"/>
    <cellStyle name="Normal 11 2 3" xfId="2926" xr:uid="{00000000-0005-0000-0000-0000890B0000}"/>
    <cellStyle name="Normal 11 2 4" xfId="2927" xr:uid="{00000000-0005-0000-0000-00008A0B0000}"/>
    <cellStyle name="Normal 11 2 5" xfId="2928" xr:uid="{00000000-0005-0000-0000-00008B0B0000}"/>
    <cellStyle name="Normal 11 2 6" xfId="2929" xr:uid="{00000000-0005-0000-0000-00008C0B0000}"/>
    <cellStyle name="Normal 11 2 7" xfId="2930" xr:uid="{00000000-0005-0000-0000-00008D0B0000}"/>
    <cellStyle name="Normal 11 2 8" xfId="2931" xr:uid="{00000000-0005-0000-0000-00008E0B0000}"/>
    <cellStyle name="Normal 11 2 9" xfId="2932" xr:uid="{00000000-0005-0000-0000-00008F0B0000}"/>
    <cellStyle name="Normal 11 3" xfId="2933" xr:uid="{00000000-0005-0000-0000-0000900B0000}"/>
    <cellStyle name="Normal 11 4" xfId="2934" xr:uid="{00000000-0005-0000-0000-0000910B0000}"/>
    <cellStyle name="Normal 11 5" xfId="2935" xr:uid="{00000000-0005-0000-0000-0000920B0000}"/>
    <cellStyle name="Normal 11 6" xfId="2936" xr:uid="{00000000-0005-0000-0000-0000930B0000}"/>
    <cellStyle name="Normal 11 6 2" xfId="2937" xr:uid="{00000000-0005-0000-0000-0000940B0000}"/>
    <cellStyle name="Normal 11 7" xfId="2938" xr:uid="{00000000-0005-0000-0000-0000950B0000}"/>
    <cellStyle name="Normal 11 8" xfId="2939" xr:uid="{00000000-0005-0000-0000-0000960B0000}"/>
    <cellStyle name="Normal 11 9" xfId="2940" xr:uid="{00000000-0005-0000-0000-0000970B0000}"/>
    <cellStyle name="Normal 110" xfId="2941" xr:uid="{00000000-0005-0000-0000-0000980B0000}"/>
    <cellStyle name="Normal 111" xfId="2942" xr:uid="{00000000-0005-0000-0000-0000990B0000}"/>
    <cellStyle name="Normal 112" xfId="2943" xr:uid="{00000000-0005-0000-0000-00009A0B0000}"/>
    <cellStyle name="Normal 113" xfId="2944" xr:uid="{00000000-0005-0000-0000-00009B0B0000}"/>
    <cellStyle name="Normal 114" xfId="2945" xr:uid="{00000000-0005-0000-0000-00009C0B0000}"/>
    <cellStyle name="Normal 115" xfId="2946" xr:uid="{00000000-0005-0000-0000-00009D0B0000}"/>
    <cellStyle name="Normal 116" xfId="2947" xr:uid="{00000000-0005-0000-0000-00009E0B0000}"/>
    <cellStyle name="Normal 117" xfId="2948" xr:uid="{00000000-0005-0000-0000-00009F0B0000}"/>
    <cellStyle name="Normal 118" xfId="2949" xr:uid="{00000000-0005-0000-0000-0000A00B0000}"/>
    <cellStyle name="Normal 119" xfId="2950" xr:uid="{00000000-0005-0000-0000-0000A10B0000}"/>
    <cellStyle name="Normal 12" xfId="2951" xr:uid="{00000000-0005-0000-0000-0000A20B0000}"/>
    <cellStyle name="Normal 12 10" xfId="2952" xr:uid="{00000000-0005-0000-0000-0000A30B0000}"/>
    <cellStyle name="Normal 12 11" xfId="2953" xr:uid="{00000000-0005-0000-0000-0000A40B0000}"/>
    <cellStyle name="Normal 12 12" xfId="2954" xr:uid="{00000000-0005-0000-0000-0000A50B0000}"/>
    <cellStyle name="Normal 12 13" xfId="2955" xr:uid="{00000000-0005-0000-0000-0000A60B0000}"/>
    <cellStyle name="Normal 12 14" xfId="2956" xr:uid="{00000000-0005-0000-0000-0000A70B0000}"/>
    <cellStyle name="Normal 12 15" xfId="2957" xr:uid="{00000000-0005-0000-0000-0000A80B0000}"/>
    <cellStyle name="Normal 12 16" xfId="2958" xr:uid="{00000000-0005-0000-0000-0000A90B0000}"/>
    <cellStyle name="Normal 12 17" xfId="2959" xr:uid="{00000000-0005-0000-0000-0000AA0B0000}"/>
    <cellStyle name="Normal 12 18" xfId="2960" xr:uid="{00000000-0005-0000-0000-0000AB0B0000}"/>
    <cellStyle name="Normal 12 19" xfId="2961" xr:uid="{00000000-0005-0000-0000-0000AC0B0000}"/>
    <cellStyle name="Normal 12 2" xfId="2962" xr:uid="{00000000-0005-0000-0000-0000AD0B0000}"/>
    <cellStyle name="Normal 12 2 2" xfId="2963" xr:uid="{00000000-0005-0000-0000-0000AE0B0000}"/>
    <cellStyle name="Normal 12 2 2 2" xfId="2964" xr:uid="{00000000-0005-0000-0000-0000AF0B0000}"/>
    <cellStyle name="Normal 12 2 3" xfId="2965" xr:uid="{00000000-0005-0000-0000-0000B00B0000}"/>
    <cellStyle name="Normal 12 20" xfId="2966" xr:uid="{00000000-0005-0000-0000-0000B10B0000}"/>
    <cellStyle name="Normal 12 21" xfId="2967" xr:uid="{00000000-0005-0000-0000-0000B20B0000}"/>
    <cellStyle name="Normal 12 22" xfId="2968" xr:uid="{00000000-0005-0000-0000-0000B30B0000}"/>
    <cellStyle name="Normal 12 23" xfId="2969" xr:uid="{00000000-0005-0000-0000-0000B40B0000}"/>
    <cellStyle name="Normal 12 24" xfId="2970" xr:uid="{00000000-0005-0000-0000-0000B50B0000}"/>
    <cellStyle name="Normal 12 25" xfId="2971" xr:uid="{00000000-0005-0000-0000-0000B60B0000}"/>
    <cellStyle name="Normal 12 26" xfId="2972" xr:uid="{00000000-0005-0000-0000-0000B70B0000}"/>
    <cellStyle name="Normal 12 27" xfId="2973" xr:uid="{00000000-0005-0000-0000-0000B80B0000}"/>
    <cellStyle name="Normal 12 28" xfId="2974" xr:uid="{00000000-0005-0000-0000-0000B90B0000}"/>
    <cellStyle name="Normal 12 29" xfId="2975" xr:uid="{00000000-0005-0000-0000-0000BA0B0000}"/>
    <cellStyle name="Normal 12 3" xfId="2976" xr:uid="{00000000-0005-0000-0000-0000BB0B0000}"/>
    <cellStyle name="Normal 12 30" xfId="2977" xr:uid="{00000000-0005-0000-0000-0000BC0B0000}"/>
    <cellStyle name="Normal 12 31" xfId="2978" xr:uid="{00000000-0005-0000-0000-0000BD0B0000}"/>
    <cellStyle name="Normal 12 32" xfId="2979" xr:uid="{00000000-0005-0000-0000-0000BE0B0000}"/>
    <cellStyle name="Normal 12 33" xfId="2980" xr:uid="{00000000-0005-0000-0000-0000BF0B0000}"/>
    <cellStyle name="Normal 12 34" xfId="2981" xr:uid="{00000000-0005-0000-0000-0000C00B0000}"/>
    <cellStyle name="Normal 12 35" xfId="2982" xr:uid="{00000000-0005-0000-0000-0000C10B0000}"/>
    <cellStyle name="Normal 12 36" xfId="2983" xr:uid="{00000000-0005-0000-0000-0000C20B0000}"/>
    <cellStyle name="Normal 12 37" xfId="2984" xr:uid="{00000000-0005-0000-0000-0000C30B0000}"/>
    <cellStyle name="Normal 12 38" xfId="2985" xr:uid="{00000000-0005-0000-0000-0000C40B0000}"/>
    <cellStyle name="Normal 12 39" xfId="2986" xr:uid="{00000000-0005-0000-0000-0000C50B0000}"/>
    <cellStyle name="Normal 12 4" xfId="2987" xr:uid="{00000000-0005-0000-0000-0000C60B0000}"/>
    <cellStyle name="Normal 12 40" xfId="2988" xr:uid="{00000000-0005-0000-0000-0000C70B0000}"/>
    <cellStyle name="Normal 12 41" xfId="2989" xr:uid="{00000000-0005-0000-0000-0000C80B0000}"/>
    <cellStyle name="Normal 12 42" xfId="2990" xr:uid="{00000000-0005-0000-0000-0000C90B0000}"/>
    <cellStyle name="Normal 12 43" xfId="2991" xr:uid="{00000000-0005-0000-0000-0000CA0B0000}"/>
    <cellStyle name="Normal 12 44" xfId="2992" xr:uid="{00000000-0005-0000-0000-0000CB0B0000}"/>
    <cellStyle name="Normal 12 45" xfId="2993" xr:uid="{00000000-0005-0000-0000-0000CC0B0000}"/>
    <cellStyle name="Normal 12 46" xfId="2994" xr:uid="{00000000-0005-0000-0000-0000CD0B0000}"/>
    <cellStyle name="Normal 12 47" xfId="2995" xr:uid="{00000000-0005-0000-0000-0000CE0B0000}"/>
    <cellStyle name="Normal 12 48" xfId="2996" xr:uid="{00000000-0005-0000-0000-0000CF0B0000}"/>
    <cellStyle name="Normal 12 49" xfId="2997" xr:uid="{00000000-0005-0000-0000-0000D00B0000}"/>
    <cellStyle name="Normal 12 5" xfId="2998" xr:uid="{00000000-0005-0000-0000-0000D10B0000}"/>
    <cellStyle name="Normal 12 50" xfId="7514" xr:uid="{C8D5FF76-5608-4E55-9017-A0FF501D3973}"/>
    <cellStyle name="Normal 12 50 2" xfId="7527" xr:uid="{B7D735A0-CAE9-458C-99C3-CD0DC179AAAE}"/>
    <cellStyle name="Normal 12 6" xfId="2999" xr:uid="{00000000-0005-0000-0000-0000D20B0000}"/>
    <cellStyle name="Normal 12 7" xfId="3000" xr:uid="{00000000-0005-0000-0000-0000D30B0000}"/>
    <cellStyle name="Normal 12 8" xfId="3001" xr:uid="{00000000-0005-0000-0000-0000D40B0000}"/>
    <cellStyle name="Normal 12 9" xfId="3002" xr:uid="{00000000-0005-0000-0000-0000D50B0000}"/>
    <cellStyle name="Normal 120" xfId="3003" xr:uid="{00000000-0005-0000-0000-0000D60B0000}"/>
    <cellStyle name="Normal 121" xfId="3004" xr:uid="{00000000-0005-0000-0000-0000D70B0000}"/>
    <cellStyle name="Normal 122" xfId="3005" xr:uid="{00000000-0005-0000-0000-0000D80B0000}"/>
    <cellStyle name="Normal 123" xfId="3006" xr:uid="{00000000-0005-0000-0000-0000D90B0000}"/>
    <cellStyle name="Normal 124" xfId="3007" xr:uid="{00000000-0005-0000-0000-0000DA0B0000}"/>
    <cellStyle name="Normal 125" xfId="3008" xr:uid="{00000000-0005-0000-0000-0000DB0B0000}"/>
    <cellStyle name="Normal 126" xfId="3009" xr:uid="{00000000-0005-0000-0000-0000DC0B0000}"/>
    <cellStyle name="Normal 127" xfId="3010" xr:uid="{00000000-0005-0000-0000-0000DD0B0000}"/>
    <cellStyle name="Normal 128" xfId="3011" xr:uid="{00000000-0005-0000-0000-0000DE0B0000}"/>
    <cellStyle name="Normal 129" xfId="3012" xr:uid="{00000000-0005-0000-0000-0000DF0B0000}"/>
    <cellStyle name="Normal 13" xfId="3013" xr:uid="{00000000-0005-0000-0000-0000E00B0000}"/>
    <cellStyle name="Normal 13 10" xfId="3014" xr:uid="{00000000-0005-0000-0000-0000E10B0000}"/>
    <cellStyle name="Normal 13 11" xfId="3015" xr:uid="{00000000-0005-0000-0000-0000E20B0000}"/>
    <cellStyle name="Normal 13 12" xfId="3016" xr:uid="{00000000-0005-0000-0000-0000E30B0000}"/>
    <cellStyle name="Normal 13 13" xfId="3017" xr:uid="{00000000-0005-0000-0000-0000E40B0000}"/>
    <cellStyle name="Normal 13 14" xfId="3018" xr:uid="{00000000-0005-0000-0000-0000E50B0000}"/>
    <cellStyle name="Normal 13 15" xfId="3019" xr:uid="{00000000-0005-0000-0000-0000E60B0000}"/>
    <cellStyle name="Normal 13 16" xfId="3020" xr:uid="{00000000-0005-0000-0000-0000E70B0000}"/>
    <cellStyle name="Normal 13 17" xfId="3021" xr:uid="{00000000-0005-0000-0000-0000E80B0000}"/>
    <cellStyle name="Normal 13 18" xfId="3022" xr:uid="{00000000-0005-0000-0000-0000E90B0000}"/>
    <cellStyle name="Normal 13 19" xfId="3023" xr:uid="{00000000-0005-0000-0000-0000EA0B0000}"/>
    <cellStyle name="Normal 13 2" xfId="3024" xr:uid="{00000000-0005-0000-0000-0000EB0B0000}"/>
    <cellStyle name="Normal 13 2 2" xfId="3025" xr:uid="{00000000-0005-0000-0000-0000EC0B0000}"/>
    <cellStyle name="Normal 13 2 2 2" xfId="3026" xr:uid="{00000000-0005-0000-0000-0000ED0B0000}"/>
    <cellStyle name="Normal 13 2 3" xfId="3027" xr:uid="{00000000-0005-0000-0000-0000EE0B0000}"/>
    <cellStyle name="Normal 13 2 4" xfId="3028" xr:uid="{00000000-0005-0000-0000-0000EF0B0000}"/>
    <cellStyle name="Normal 13 2 5" xfId="3029" xr:uid="{00000000-0005-0000-0000-0000F00B0000}"/>
    <cellStyle name="Normal 13 20" xfId="3030" xr:uid="{00000000-0005-0000-0000-0000F10B0000}"/>
    <cellStyle name="Normal 13 21" xfId="3031" xr:uid="{00000000-0005-0000-0000-0000F20B0000}"/>
    <cellStyle name="Normal 13 22" xfId="3032" xr:uid="{00000000-0005-0000-0000-0000F30B0000}"/>
    <cellStyle name="Normal 13 3" xfId="3033" xr:uid="{00000000-0005-0000-0000-0000F40B0000}"/>
    <cellStyle name="Normal 13 3 2" xfId="3034" xr:uid="{00000000-0005-0000-0000-0000F50B0000}"/>
    <cellStyle name="Normal 13 4" xfId="3035" xr:uid="{00000000-0005-0000-0000-0000F60B0000}"/>
    <cellStyle name="Normal 13 4 2" xfId="3036" xr:uid="{00000000-0005-0000-0000-0000F70B0000}"/>
    <cellStyle name="Normal 13 4 2 2" xfId="3037" xr:uid="{00000000-0005-0000-0000-0000F80B0000}"/>
    <cellStyle name="Normal 13 4 3" xfId="3038" xr:uid="{00000000-0005-0000-0000-0000F90B0000}"/>
    <cellStyle name="Normal 13 5" xfId="3039" xr:uid="{00000000-0005-0000-0000-0000FA0B0000}"/>
    <cellStyle name="Normal 13 5 2" xfId="3040" xr:uid="{00000000-0005-0000-0000-0000FB0B0000}"/>
    <cellStyle name="Normal 13 6" xfId="3041" xr:uid="{00000000-0005-0000-0000-0000FC0B0000}"/>
    <cellStyle name="Normal 13 7" xfId="3042" xr:uid="{00000000-0005-0000-0000-0000FD0B0000}"/>
    <cellStyle name="Normal 13 8" xfId="3043" xr:uid="{00000000-0005-0000-0000-0000FE0B0000}"/>
    <cellStyle name="Normal 13 9" xfId="3044" xr:uid="{00000000-0005-0000-0000-0000FF0B0000}"/>
    <cellStyle name="Normal 130" xfId="3045" xr:uid="{00000000-0005-0000-0000-0000000C0000}"/>
    <cellStyle name="Normal 131" xfId="3046" xr:uid="{00000000-0005-0000-0000-0000010C0000}"/>
    <cellStyle name="Normal 131 2" xfId="3047" xr:uid="{00000000-0005-0000-0000-0000020C0000}"/>
    <cellStyle name="Normal 132" xfId="3048" xr:uid="{00000000-0005-0000-0000-0000030C0000}"/>
    <cellStyle name="Normal 133" xfId="3049" xr:uid="{00000000-0005-0000-0000-0000040C0000}"/>
    <cellStyle name="Normal 134" xfId="3050" xr:uid="{00000000-0005-0000-0000-0000050C0000}"/>
    <cellStyle name="Normal 134 2" xfId="3051" xr:uid="{00000000-0005-0000-0000-0000060C0000}"/>
    <cellStyle name="Normal 134 2 2" xfId="3052" xr:uid="{00000000-0005-0000-0000-0000070C0000}"/>
    <cellStyle name="Normal 135" xfId="3053" xr:uid="{00000000-0005-0000-0000-0000080C0000}"/>
    <cellStyle name="Normal 136" xfId="3054" xr:uid="{00000000-0005-0000-0000-0000090C0000}"/>
    <cellStyle name="Normal 137" xfId="3055" xr:uid="{00000000-0005-0000-0000-00000A0C0000}"/>
    <cellStyle name="Normal 138" xfId="3056" xr:uid="{00000000-0005-0000-0000-00000B0C0000}"/>
    <cellStyle name="Normal 139" xfId="3057" xr:uid="{00000000-0005-0000-0000-00000C0C0000}"/>
    <cellStyle name="Normal 14" xfId="3058" xr:uid="{00000000-0005-0000-0000-00000D0C0000}"/>
    <cellStyle name="Normal 14 10" xfId="3059" xr:uid="{00000000-0005-0000-0000-00000E0C0000}"/>
    <cellStyle name="Normal 14 11" xfId="3060" xr:uid="{00000000-0005-0000-0000-00000F0C0000}"/>
    <cellStyle name="Normal 14 2" xfId="3061" xr:uid="{00000000-0005-0000-0000-0000100C0000}"/>
    <cellStyle name="Normal 14 2 2" xfId="3062" xr:uid="{00000000-0005-0000-0000-0000110C0000}"/>
    <cellStyle name="Normal 14 2 3" xfId="3063" xr:uid="{00000000-0005-0000-0000-0000120C0000}"/>
    <cellStyle name="Normal 14 3" xfId="3064" xr:uid="{00000000-0005-0000-0000-0000130C0000}"/>
    <cellStyle name="Normal 14 3 2" xfId="3065" xr:uid="{00000000-0005-0000-0000-0000140C0000}"/>
    <cellStyle name="Normal 14 4" xfId="3066" xr:uid="{00000000-0005-0000-0000-0000150C0000}"/>
    <cellStyle name="Normal 14 4 2" xfId="3067" xr:uid="{00000000-0005-0000-0000-0000160C0000}"/>
    <cellStyle name="Normal 14 5" xfId="3068" xr:uid="{00000000-0005-0000-0000-0000170C0000}"/>
    <cellStyle name="Normal 14 6" xfId="3069" xr:uid="{00000000-0005-0000-0000-0000180C0000}"/>
    <cellStyle name="Normal 14 7" xfId="3070" xr:uid="{00000000-0005-0000-0000-0000190C0000}"/>
    <cellStyle name="Normal 14 8" xfId="3071" xr:uid="{00000000-0005-0000-0000-00001A0C0000}"/>
    <cellStyle name="Normal 14 9" xfId="3072" xr:uid="{00000000-0005-0000-0000-00001B0C0000}"/>
    <cellStyle name="Normal 140" xfId="3073" xr:uid="{00000000-0005-0000-0000-00001C0C0000}"/>
    <cellStyle name="Normal 140 2" xfId="3074" xr:uid="{00000000-0005-0000-0000-00001D0C0000}"/>
    <cellStyle name="Normal 141" xfId="3075" xr:uid="{00000000-0005-0000-0000-00001E0C0000}"/>
    <cellStyle name="Normal 142" xfId="3076" xr:uid="{00000000-0005-0000-0000-00001F0C0000}"/>
    <cellStyle name="Normal 143" xfId="3077" xr:uid="{00000000-0005-0000-0000-0000200C0000}"/>
    <cellStyle name="Normal 144" xfId="3078" xr:uid="{00000000-0005-0000-0000-0000210C0000}"/>
    <cellStyle name="Normal 145" xfId="3079" xr:uid="{00000000-0005-0000-0000-0000220C0000}"/>
    <cellStyle name="Normal 146" xfId="3080" xr:uid="{00000000-0005-0000-0000-0000230C0000}"/>
    <cellStyle name="Normal 147" xfId="3081" xr:uid="{00000000-0005-0000-0000-0000240C0000}"/>
    <cellStyle name="Normal 148" xfId="3082" xr:uid="{00000000-0005-0000-0000-0000250C0000}"/>
    <cellStyle name="Normal 149" xfId="3083" xr:uid="{00000000-0005-0000-0000-0000260C0000}"/>
    <cellStyle name="Normal 15" xfId="3084" xr:uid="{00000000-0005-0000-0000-0000270C0000}"/>
    <cellStyle name="Normal 15 2" xfId="3085" xr:uid="{00000000-0005-0000-0000-0000280C0000}"/>
    <cellStyle name="Normal 15 2 2" xfId="3086" xr:uid="{00000000-0005-0000-0000-0000290C0000}"/>
    <cellStyle name="Normal 15 3" xfId="3087" xr:uid="{00000000-0005-0000-0000-00002A0C0000}"/>
    <cellStyle name="Normal 15 3 2" xfId="3088" xr:uid="{00000000-0005-0000-0000-00002B0C0000}"/>
    <cellStyle name="Normal 15 4" xfId="3089" xr:uid="{00000000-0005-0000-0000-00002C0C0000}"/>
    <cellStyle name="Normal 15 4 2" xfId="3090" xr:uid="{00000000-0005-0000-0000-00002D0C0000}"/>
    <cellStyle name="Normal 15 5" xfId="3091" xr:uid="{00000000-0005-0000-0000-00002E0C0000}"/>
    <cellStyle name="Normal 150" xfId="3092" xr:uid="{00000000-0005-0000-0000-00002F0C0000}"/>
    <cellStyle name="Normal 151" xfId="3093" xr:uid="{00000000-0005-0000-0000-0000300C0000}"/>
    <cellStyle name="Normal 152" xfId="3094" xr:uid="{00000000-0005-0000-0000-0000310C0000}"/>
    <cellStyle name="Normal 153" xfId="3095" xr:uid="{00000000-0005-0000-0000-0000320C0000}"/>
    <cellStyle name="Normal 154" xfId="42" xr:uid="{00000000-0005-0000-0000-0000330C0000}"/>
    <cellStyle name="Normal 155" xfId="3096" xr:uid="{00000000-0005-0000-0000-0000340C0000}"/>
    <cellStyle name="Normal 156" xfId="3097" xr:uid="{00000000-0005-0000-0000-0000350C0000}"/>
    <cellStyle name="Normal 157" xfId="3098" xr:uid="{00000000-0005-0000-0000-0000360C0000}"/>
    <cellStyle name="Normal 158" xfId="3099" xr:uid="{00000000-0005-0000-0000-0000370C0000}"/>
    <cellStyle name="Normal 159" xfId="3100" xr:uid="{00000000-0005-0000-0000-0000380C0000}"/>
    <cellStyle name="Normal 16" xfId="3101" xr:uid="{00000000-0005-0000-0000-0000390C0000}"/>
    <cellStyle name="Normal 16 2" xfId="3102" xr:uid="{00000000-0005-0000-0000-00003A0C0000}"/>
    <cellStyle name="Normal 16 2 2" xfId="3103" xr:uid="{00000000-0005-0000-0000-00003B0C0000}"/>
    <cellStyle name="Normal 16 3" xfId="3104" xr:uid="{00000000-0005-0000-0000-00003C0C0000}"/>
    <cellStyle name="Normal 16 4" xfId="3105" xr:uid="{00000000-0005-0000-0000-00003D0C0000}"/>
    <cellStyle name="Normal 16 5" xfId="3106" xr:uid="{00000000-0005-0000-0000-00003E0C0000}"/>
    <cellStyle name="Normal 16 6" xfId="3107" xr:uid="{00000000-0005-0000-0000-00003F0C0000}"/>
    <cellStyle name="Normal 16 7" xfId="3108" xr:uid="{00000000-0005-0000-0000-0000400C0000}"/>
    <cellStyle name="Normal 160" xfId="3109" xr:uid="{00000000-0005-0000-0000-0000410C0000}"/>
    <cellStyle name="Normal 161" xfId="3110" xr:uid="{00000000-0005-0000-0000-0000420C0000}"/>
    <cellStyle name="Normal 162" xfId="3111" xr:uid="{00000000-0005-0000-0000-0000430C0000}"/>
    <cellStyle name="Normal 163" xfId="3112" xr:uid="{00000000-0005-0000-0000-0000440C0000}"/>
    <cellStyle name="Normal 164" xfId="3113" xr:uid="{00000000-0005-0000-0000-0000450C0000}"/>
    <cellStyle name="Normal 165" xfId="3114" xr:uid="{00000000-0005-0000-0000-0000460C0000}"/>
    <cellStyle name="Normal 166" xfId="3115" xr:uid="{00000000-0005-0000-0000-0000470C0000}"/>
    <cellStyle name="Normal 167" xfId="3116" xr:uid="{00000000-0005-0000-0000-0000480C0000}"/>
    <cellStyle name="Normal 168" xfId="3117" xr:uid="{00000000-0005-0000-0000-0000490C0000}"/>
    <cellStyle name="Normal 169" xfId="3118" xr:uid="{00000000-0005-0000-0000-00004A0C0000}"/>
    <cellStyle name="Normal 17" xfId="3119" xr:uid="{00000000-0005-0000-0000-00004B0C0000}"/>
    <cellStyle name="Normal 17 2" xfId="3120" xr:uid="{00000000-0005-0000-0000-00004C0C0000}"/>
    <cellStyle name="Normal 17 2 2" xfId="3121" xr:uid="{00000000-0005-0000-0000-00004D0C0000}"/>
    <cellStyle name="Normal 17 3" xfId="3122" xr:uid="{00000000-0005-0000-0000-00004E0C0000}"/>
    <cellStyle name="Normal 17 4" xfId="3123" xr:uid="{00000000-0005-0000-0000-00004F0C0000}"/>
    <cellStyle name="Normal 17 4 2" xfId="3124" xr:uid="{00000000-0005-0000-0000-0000500C0000}"/>
    <cellStyle name="Normal 170" xfId="3125" xr:uid="{00000000-0005-0000-0000-0000510C0000}"/>
    <cellStyle name="Normal 171" xfId="3126" xr:uid="{00000000-0005-0000-0000-0000520C0000}"/>
    <cellStyle name="Normal 172" xfId="3127" xr:uid="{00000000-0005-0000-0000-0000530C0000}"/>
    <cellStyle name="Normal 173" xfId="3128" xr:uid="{00000000-0005-0000-0000-0000540C0000}"/>
    <cellStyle name="Normal 174" xfId="3129" xr:uid="{00000000-0005-0000-0000-0000550C0000}"/>
    <cellStyle name="Normal 175" xfId="3130" xr:uid="{00000000-0005-0000-0000-0000560C0000}"/>
    <cellStyle name="Normal 176" xfId="3131" xr:uid="{00000000-0005-0000-0000-0000570C0000}"/>
    <cellStyle name="Normal 177" xfId="3132" xr:uid="{00000000-0005-0000-0000-0000580C0000}"/>
    <cellStyle name="Normal 178" xfId="3133" xr:uid="{00000000-0005-0000-0000-0000590C0000}"/>
    <cellStyle name="Normal 179" xfId="3134" xr:uid="{00000000-0005-0000-0000-00005A0C0000}"/>
    <cellStyle name="Normal 18" xfId="3135" xr:uid="{00000000-0005-0000-0000-00005B0C0000}"/>
    <cellStyle name="Normal 18 2" xfId="3136" xr:uid="{00000000-0005-0000-0000-00005C0C0000}"/>
    <cellStyle name="Normal 18 2 2" xfId="3137" xr:uid="{00000000-0005-0000-0000-00005D0C0000}"/>
    <cellStyle name="Normal 18 3" xfId="3138" xr:uid="{00000000-0005-0000-0000-00005E0C0000}"/>
    <cellStyle name="Normal 18 4" xfId="3139" xr:uid="{00000000-0005-0000-0000-00005F0C0000}"/>
    <cellStyle name="Normal 18 5" xfId="3140" xr:uid="{00000000-0005-0000-0000-0000600C0000}"/>
    <cellStyle name="Normal 180" xfId="3141" xr:uid="{00000000-0005-0000-0000-0000610C0000}"/>
    <cellStyle name="Normal 181" xfId="3142" xr:uid="{00000000-0005-0000-0000-0000620C0000}"/>
    <cellStyle name="Normal 182" xfId="3143" xr:uid="{00000000-0005-0000-0000-0000630C0000}"/>
    <cellStyle name="Normal 183" xfId="3144" xr:uid="{00000000-0005-0000-0000-0000640C0000}"/>
    <cellStyle name="Normal 184" xfId="3145" xr:uid="{00000000-0005-0000-0000-0000650C0000}"/>
    <cellStyle name="Normal 185" xfId="3146" xr:uid="{00000000-0005-0000-0000-0000660C0000}"/>
    <cellStyle name="Normal 186" xfId="3147" xr:uid="{00000000-0005-0000-0000-0000670C0000}"/>
    <cellStyle name="Normal 187" xfId="3148" xr:uid="{00000000-0005-0000-0000-0000680C0000}"/>
    <cellStyle name="Normal 188" xfId="3149" xr:uid="{00000000-0005-0000-0000-0000690C0000}"/>
    <cellStyle name="Normal 189" xfId="3150" xr:uid="{00000000-0005-0000-0000-00006A0C0000}"/>
    <cellStyle name="Normal 19" xfId="3151" xr:uid="{00000000-0005-0000-0000-00006B0C0000}"/>
    <cellStyle name="Normal 19 2" xfId="3152" xr:uid="{00000000-0005-0000-0000-00006C0C0000}"/>
    <cellStyle name="Normal 190" xfId="3153" xr:uid="{00000000-0005-0000-0000-00006D0C0000}"/>
    <cellStyle name="Normal 191" xfId="3154" xr:uid="{00000000-0005-0000-0000-00006E0C0000}"/>
    <cellStyle name="Normal 192" xfId="3155" xr:uid="{00000000-0005-0000-0000-00006F0C0000}"/>
    <cellStyle name="Normal 193" xfId="7413" xr:uid="{00000000-0005-0000-0000-0000700C0000}"/>
    <cellStyle name="Normal 194" xfId="7415" xr:uid="{00000000-0005-0000-0000-0000710C0000}"/>
    <cellStyle name="Normal 195" xfId="7423" xr:uid="{00000000-0005-0000-0000-0000720C0000}"/>
    <cellStyle name="Normal 195 2" xfId="7516" xr:uid="{243DB45D-10EA-47D7-8626-7C90938B418A}"/>
    <cellStyle name="Normal 196" xfId="7428" xr:uid="{00000000-0005-0000-0000-0000730C0000}"/>
    <cellStyle name="Normal 197" xfId="7510" xr:uid="{00000000-0005-0000-0000-0000740C0000}"/>
    <cellStyle name="Normal 2" xfId="21" xr:uid="{00000000-0005-0000-0000-0000750C0000}"/>
    <cellStyle name="Normal 2 10" xfId="3156" xr:uid="{00000000-0005-0000-0000-0000760C0000}"/>
    <cellStyle name="Normal 2 10 2" xfId="3157" xr:uid="{00000000-0005-0000-0000-0000770C0000}"/>
    <cellStyle name="Normal 2 10 3" xfId="3158" xr:uid="{00000000-0005-0000-0000-0000780C0000}"/>
    <cellStyle name="Normal 2 10 4" xfId="3159" xr:uid="{00000000-0005-0000-0000-0000790C0000}"/>
    <cellStyle name="Normal 2 10 5" xfId="3160" xr:uid="{00000000-0005-0000-0000-00007A0C0000}"/>
    <cellStyle name="Normal 2 100" xfId="3161" xr:uid="{00000000-0005-0000-0000-00007B0C0000}"/>
    <cellStyle name="Normal 2 101" xfId="3162" xr:uid="{00000000-0005-0000-0000-00007C0C0000}"/>
    <cellStyle name="Normal 2 102" xfId="3163" xr:uid="{00000000-0005-0000-0000-00007D0C0000}"/>
    <cellStyle name="Normal 2 103" xfId="3164" xr:uid="{00000000-0005-0000-0000-00007E0C0000}"/>
    <cellStyle name="Normal 2 104" xfId="3165" xr:uid="{00000000-0005-0000-0000-00007F0C0000}"/>
    <cellStyle name="Normal 2 105" xfId="3166" xr:uid="{00000000-0005-0000-0000-0000800C0000}"/>
    <cellStyle name="Normal 2 106" xfId="3167" xr:uid="{00000000-0005-0000-0000-0000810C0000}"/>
    <cellStyle name="Normal 2 107" xfId="3168" xr:uid="{00000000-0005-0000-0000-0000820C0000}"/>
    <cellStyle name="Normal 2 108" xfId="3169" xr:uid="{00000000-0005-0000-0000-0000830C0000}"/>
    <cellStyle name="Normal 2 109" xfId="3170" xr:uid="{00000000-0005-0000-0000-0000840C0000}"/>
    <cellStyle name="Normal 2 11" xfId="3171" xr:uid="{00000000-0005-0000-0000-0000850C0000}"/>
    <cellStyle name="Normal 2 11 2" xfId="3172" xr:uid="{00000000-0005-0000-0000-0000860C0000}"/>
    <cellStyle name="Normal 2 11 3" xfId="3173" xr:uid="{00000000-0005-0000-0000-0000870C0000}"/>
    <cellStyle name="Normal 2 11 4" xfId="3174" xr:uid="{00000000-0005-0000-0000-0000880C0000}"/>
    <cellStyle name="Normal 2 110" xfId="3175" xr:uid="{00000000-0005-0000-0000-0000890C0000}"/>
    <cellStyle name="Normal 2 111" xfId="3176" xr:uid="{00000000-0005-0000-0000-00008A0C0000}"/>
    <cellStyle name="Normal 2 112" xfId="3177" xr:uid="{00000000-0005-0000-0000-00008B0C0000}"/>
    <cellStyle name="Normal 2 113" xfId="3178" xr:uid="{00000000-0005-0000-0000-00008C0C0000}"/>
    <cellStyle name="Normal 2 114" xfId="3179" xr:uid="{00000000-0005-0000-0000-00008D0C0000}"/>
    <cellStyle name="Normal 2 115" xfId="3180" xr:uid="{00000000-0005-0000-0000-00008E0C0000}"/>
    <cellStyle name="Normal 2 116" xfId="3181" xr:uid="{00000000-0005-0000-0000-00008F0C0000}"/>
    <cellStyle name="Normal 2 117" xfId="3182" xr:uid="{00000000-0005-0000-0000-0000900C0000}"/>
    <cellStyle name="Normal 2 118" xfId="3183" xr:uid="{00000000-0005-0000-0000-0000910C0000}"/>
    <cellStyle name="Normal 2 119" xfId="3184" xr:uid="{00000000-0005-0000-0000-0000920C0000}"/>
    <cellStyle name="Normal 2 12" xfId="3185" xr:uid="{00000000-0005-0000-0000-0000930C0000}"/>
    <cellStyle name="Normal 2 12 2" xfId="3186" xr:uid="{00000000-0005-0000-0000-0000940C0000}"/>
    <cellStyle name="Normal 2 120" xfId="3187" xr:uid="{00000000-0005-0000-0000-0000950C0000}"/>
    <cellStyle name="Normal 2 121" xfId="3188" xr:uid="{00000000-0005-0000-0000-0000960C0000}"/>
    <cellStyle name="Normal 2 122" xfId="3189" xr:uid="{00000000-0005-0000-0000-0000970C0000}"/>
    <cellStyle name="Normal 2 123" xfId="3190" xr:uid="{00000000-0005-0000-0000-0000980C0000}"/>
    <cellStyle name="Normal 2 124" xfId="3191" xr:uid="{00000000-0005-0000-0000-0000990C0000}"/>
    <cellStyle name="Normal 2 125" xfId="3192" xr:uid="{00000000-0005-0000-0000-00009A0C0000}"/>
    <cellStyle name="Normal 2 126" xfId="3193" xr:uid="{00000000-0005-0000-0000-00009B0C0000}"/>
    <cellStyle name="Normal 2 127" xfId="3194" xr:uid="{00000000-0005-0000-0000-00009C0C0000}"/>
    <cellStyle name="Normal 2 128" xfId="3195" xr:uid="{00000000-0005-0000-0000-00009D0C0000}"/>
    <cellStyle name="Normal 2 129" xfId="3196" xr:uid="{00000000-0005-0000-0000-00009E0C0000}"/>
    <cellStyle name="Normal 2 13" xfId="3197" xr:uid="{00000000-0005-0000-0000-00009F0C0000}"/>
    <cellStyle name="Normal 2 13 2" xfId="3198" xr:uid="{00000000-0005-0000-0000-0000A00C0000}"/>
    <cellStyle name="Normal 2 130" xfId="3199" xr:uid="{00000000-0005-0000-0000-0000A10C0000}"/>
    <cellStyle name="Normal 2 131" xfId="3200" xr:uid="{00000000-0005-0000-0000-0000A20C0000}"/>
    <cellStyle name="Normal 2 132" xfId="3201" xr:uid="{00000000-0005-0000-0000-0000A30C0000}"/>
    <cellStyle name="Normal 2 133" xfId="3202" xr:uid="{00000000-0005-0000-0000-0000A40C0000}"/>
    <cellStyle name="Normal 2 134" xfId="3203" xr:uid="{00000000-0005-0000-0000-0000A50C0000}"/>
    <cellStyle name="Normal 2 135" xfId="3204" xr:uid="{00000000-0005-0000-0000-0000A60C0000}"/>
    <cellStyle name="Normal 2 136" xfId="3205" xr:uid="{00000000-0005-0000-0000-0000A70C0000}"/>
    <cellStyle name="Normal 2 137" xfId="3206" xr:uid="{00000000-0005-0000-0000-0000A80C0000}"/>
    <cellStyle name="Normal 2 138" xfId="3207" xr:uid="{00000000-0005-0000-0000-0000A90C0000}"/>
    <cellStyle name="Normal 2 139" xfId="3208" xr:uid="{00000000-0005-0000-0000-0000AA0C0000}"/>
    <cellStyle name="Normal 2 14" xfId="3209" xr:uid="{00000000-0005-0000-0000-0000AB0C0000}"/>
    <cellStyle name="Normal 2 14 2" xfId="3210" xr:uid="{00000000-0005-0000-0000-0000AC0C0000}"/>
    <cellStyle name="Normal 2 140" xfId="3211" xr:uid="{00000000-0005-0000-0000-0000AD0C0000}"/>
    <cellStyle name="Normal 2 141" xfId="3212" xr:uid="{00000000-0005-0000-0000-0000AE0C0000}"/>
    <cellStyle name="Normal 2 142" xfId="3213" xr:uid="{00000000-0005-0000-0000-0000AF0C0000}"/>
    <cellStyle name="Normal 2 143" xfId="7425" xr:uid="{00000000-0005-0000-0000-0000B00C0000}"/>
    <cellStyle name="Normal 2 15" xfId="3214" xr:uid="{00000000-0005-0000-0000-0000B10C0000}"/>
    <cellStyle name="Normal 2 15 2" xfId="3215" xr:uid="{00000000-0005-0000-0000-0000B20C0000}"/>
    <cellStyle name="Normal 2 16" xfId="3216" xr:uid="{00000000-0005-0000-0000-0000B30C0000}"/>
    <cellStyle name="Normal 2 16 2" xfId="3217" xr:uid="{00000000-0005-0000-0000-0000B40C0000}"/>
    <cellStyle name="Normal 2 17" xfId="3218" xr:uid="{00000000-0005-0000-0000-0000B50C0000}"/>
    <cellStyle name="Normal 2 17 2" xfId="3219" xr:uid="{00000000-0005-0000-0000-0000B60C0000}"/>
    <cellStyle name="Normal 2 18" xfId="3220" xr:uid="{00000000-0005-0000-0000-0000B70C0000}"/>
    <cellStyle name="Normal 2 18 2" xfId="3221" xr:uid="{00000000-0005-0000-0000-0000B80C0000}"/>
    <cellStyle name="Normal 2 19" xfId="3222" xr:uid="{00000000-0005-0000-0000-0000B90C0000}"/>
    <cellStyle name="Normal 2 19 2" xfId="3223" xr:uid="{00000000-0005-0000-0000-0000BA0C0000}"/>
    <cellStyle name="Normal 2 2" xfId="28" xr:uid="{00000000-0005-0000-0000-0000BB0C0000}"/>
    <cellStyle name="Normal 2 2 10" xfId="3224" xr:uid="{00000000-0005-0000-0000-0000BC0C0000}"/>
    <cellStyle name="Normal 2 2 10 2" xfId="3225" xr:uid="{00000000-0005-0000-0000-0000BD0C0000}"/>
    <cellStyle name="Normal 2 2 100" xfId="3226" xr:uid="{00000000-0005-0000-0000-0000BE0C0000}"/>
    <cellStyle name="Normal 2 2 101" xfId="3227" xr:uid="{00000000-0005-0000-0000-0000BF0C0000}"/>
    <cellStyle name="Normal 2 2 102" xfId="3228" xr:uid="{00000000-0005-0000-0000-0000C00C0000}"/>
    <cellStyle name="Normal 2 2 103" xfId="3229" xr:uid="{00000000-0005-0000-0000-0000C10C0000}"/>
    <cellStyle name="Normal 2 2 104" xfId="3230" xr:uid="{00000000-0005-0000-0000-0000C20C0000}"/>
    <cellStyle name="Normal 2 2 105" xfId="3231" xr:uid="{00000000-0005-0000-0000-0000C30C0000}"/>
    <cellStyle name="Normal 2 2 106" xfId="3232" xr:uid="{00000000-0005-0000-0000-0000C40C0000}"/>
    <cellStyle name="Normal 2 2 107" xfId="3233" xr:uid="{00000000-0005-0000-0000-0000C50C0000}"/>
    <cellStyle name="Normal 2 2 108" xfId="3234" xr:uid="{00000000-0005-0000-0000-0000C60C0000}"/>
    <cellStyle name="Normal 2 2 109" xfId="3235" xr:uid="{00000000-0005-0000-0000-0000C70C0000}"/>
    <cellStyle name="Normal 2 2 11" xfId="3236" xr:uid="{00000000-0005-0000-0000-0000C80C0000}"/>
    <cellStyle name="Normal 2 2 11 2" xfId="3237" xr:uid="{00000000-0005-0000-0000-0000C90C0000}"/>
    <cellStyle name="Normal 2 2 110" xfId="3238" xr:uid="{00000000-0005-0000-0000-0000CA0C0000}"/>
    <cellStyle name="Normal 2 2 111" xfId="3239" xr:uid="{00000000-0005-0000-0000-0000CB0C0000}"/>
    <cellStyle name="Normal 2 2 112" xfId="3240" xr:uid="{00000000-0005-0000-0000-0000CC0C0000}"/>
    <cellStyle name="Normal 2 2 113" xfId="3241" xr:uid="{00000000-0005-0000-0000-0000CD0C0000}"/>
    <cellStyle name="Normal 2 2 114" xfId="3242" xr:uid="{00000000-0005-0000-0000-0000CE0C0000}"/>
    <cellStyle name="Normal 2 2 115" xfId="3243" xr:uid="{00000000-0005-0000-0000-0000CF0C0000}"/>
    <cellStyle name="Normal 2 2 116" xfId="3244" xr:uid="{00000000-0005-0000-0000-0000D00C0000}"/>
    <cellStyle name="Normal 2 2 117" xfId="3245" xr:uid="{00000000-0005-0000-0000-0000D10C0000}"/>
    <cellStyle name="Normal 2 2 118" xfId="3246" xr:uid="{00000000-0005-0000-0000-0000D20C0000}"/>
    <cellStyle name="Normal 2 2 119" xfId="3247" xr:uid="{00000000-0005-0000-0000-0000D30C0000}"/>
    <cellStyle name="Normal 2 2 12" xfId="3248" xr:uid="{00000000-0005-0000-0000-0000D40C0000}"/>
    <cellStyle name="Normal 2 2 12 2" xfId="3249" xr:uid="{00000000-0005-0000-0000-0000D50C0000}"/>
    <cellStyle name="Normal 2 2 120" xfId="3250" xr:uid="{00000000-0005-0000-0000-0000D60C0000}"/>
    <cellStyle name="Normal 2 2 121" xfId="3251" xr:uid="{00000000-0005-0000-0000-0000D70C0000}"/>
    <cellStyle name="Normal 2 2 122" xfId="3252" xr:uid="{00000000-0005-0000-0000-0000D80C0000}"/>
    <cellStyle name="Normal 2 2 123" xfId="3253" xr:uid="{00000000-0005-0000-0000-0000D90C0000}"/>
    <cellStyle name="Normal 2 2 124" xfId="3254" xr:uid="{00000000-0005-0000-0000-0000DA0C0000}"/>
    <cellStyle name="Normal 2 2 125" xfId="3255" xr:uid="{00000000-0005-0000-0000-0000DB0C0000}"/>
    <cellStyle name="Normal 2 2 126" xfId="3256" xr:uid="{00000000-0005-0000-0000-0000DC0C0000}"/>
    <cellStyle name="Normal 2 2 127" xfId="3257" xr:uid="{00000000-0005-0000-0000-0000DD0C0000}"/>
    <cellStyle name="Normal 2 2 128" xfId="3258" xr:uid="{00000000-0005-0000-0000-0000DE0C0000}"/>
    <cellStyle name="Normal 2 2 129" xfId="3259" xr:uid="{00000000-0005-0000-0000-0000DF0C0000}"/>
    <cellStyle name="Normal 2 2 13" xfId="3260" xr:uid="{00000000-0005-0000-0000-0000E00C0000}"/>
    <cellStyle name="Normal 2 2 13 2" xfId="3261" xr:uid="{00000000-0005-0000-0000-0000E10C0000}"/>
    <cellStyle name="Normal 2 2 130" xfId="3262" xr:uid="{00000000-0005-0000-0000-0000E20C0000}"/>
    <cellStyle name="Normal 2 2 131" xfId="3263" xr:uid="{00000000-0005-0000-0000-0000E30C0000}"/>
    <cellStyle name="Normal 2 2 132" xfId="3264" xr:uid="{00000000-0005-0000-0000-0000E40C0000}"/>
    <cellStyle name="Normal 2 2 133" xfId="3265" xr:uid="{00000000-0005-0000-0000-0000E50C0000}"/>
    <cellStyle name="Normal 2 2 134" xfId="3266" xr:uid="{00000000-0005-0000-0000-0000E60C0000}"/>
    <cellStyle name="Normal 2 2 135" xfId="3267" xr:uid="{00000000-0005-0000-0000-0000E70C0000}"/>
    <cellStyle name="Normal 2 2 136" xfId="3268" xr:uid="{00000000-0005-0000-0000-0000E80C0000}"/>
    <cellStyle name="Normal 2 2 137" xfId="3269" xr:uid="{00000000-0005-0000-0000-0000E90C0000}"/>
    <cellStyle name="Normal 2 2 138" xfId="3270" xr:uid="{00000000-0005-0000-0000-0000EA0C0000}"/>
    <cellStyle name="Normal 2 2 139" xfId="3271" xr:uid="{00000000-0005-0000-0000-0000EB0C0000}"/>
    <cellStyle name="Normal 2 2 14" xfId="3272" xr:uid="{00000000-0005-0000-0000-0000EC0C0000}"/>
    <cellStyle name="Normal 2 2 14 2" xfId="3273" xr:uid="{00000000-0005-0000-0000-0000ED0C0000}"/>
    <cellStyle name="Normal 2 2 140" xfId="3274" xr:uid="{00000000-0005-0000-0000-0000EE0C0000}"/>
    <cellStyle name="Normal 2 2 141" xfId="3275" xr:uid="{00000000-0005-0000-0000-0000EF0C0000}"/>
    <cellStyle name="Normal 2 2 142" xfId="3276" xr:uid="{00000000-0005-0000-0000-0000F00C0000}"/>
    <cellStyle name="Normal 2 2 143" xfId="3277" xr:uid="{00000000-0005-0000-0000-0000F10C0000}"/>
    <cellStyle name="Normal 2 2 144" xfId="3278" xr:uid="{00000000-0005-0000-0000-0000F20C0000}"/>
    <cellStyle name="Normal 2 2 145" xfId="3279" xr:uid="{00000000-0005-0000-0000-0000F30C0000}"/>
    <cellStyle name="Normal 2 2 146" xfId="3280" xr:uid="{00000000-0005-0000-0000-0000F40C0000}"/>
    <cellStyle name="Normal 2 2 147" xfId="3281" xr:uid="{00000000-0005-0000-0000-0000F50C0000}"/>
    <cellStyle name="Normal 2 2 148" xfId="3282" xr:uid="{00000000-0005-0000-0000-0000F60C0000}"/>
    <cellStyle name="Normal 2 2 149" xfId="3283" xr:uid="{00000000-0005-0000-0000-0000F70C0000}"/>
    <cellStyle name="Normal 2 2 15" xfId="3284" xr:uid="{00000000-0005-0000-0000-0000F80C0000}"/>
    <cellStyle name="Normal 2 2 15 2" xfId="3285" xr:uid="{00000000-0005-0000-0000-0000F90C0000}"/>
    <cellStyle name="Normal 2 2 150" xfId="3286" xr:uid="{00000000-0005-0000-0000-0000FA0C0000}"/>
    <cellStyle name="Normal 2 2 151" xfId="3287" xr:uid="{00000000-0005-0000-0000-0000FB0C0000}"/>
    <cellStyle name="Normal 2 2 152" xfId="3288" xr:uid="{00000000-0005-0000-0000-0000FC0C0000}"/>
    <cellStyle name="Normal 2 2 153" xfId="3289" xr:uid="{00000000-0005-0000-0000-0000FD0C0000}"/>
    <cellStyle name="Normal 2 2 154" xfId="3290" xr:uid="{00000000-0005-0000-0000-0000FE0C0000}"/>
    <cellStyle name="Normal 2 2 155" xfId="7427" xr:uid="{00000000-0005-0000-0000-0000FF0C0000}"/>
    <cellStyle name="Normal 2 2 16" xfId="3291" xr:uid="{00000000-0005-0000-0000-0000000D0000}"/>
    <cellStyle name="Normal 2 2 16 2" xfId="3292" xr:uid="{00000000-0005-0000-0000-0000010D0000}"/>
    <cellStyle name="Normal 2 2 17" xfId="3293" xr:uid="{00000000-0005-0000-0000-0000020D0000}"/>
    <cellStyle name="Normal 2 2 17 2" xfId="3294" xr:uid="{00000000-0005-0000-0000-0000030D0000}"/>
    <cellStyle name="Normal 2 2 18" xfId="3295" xr:uid="{00000000-0005-0000-0000-0000040D0000}"/>
    <cellStyle name="Normal 2 2 18 2" xfId="3296" xr:uid="{00000000-0005-0000-0000-0000050D0000}"/>
    <cellStyle name="Normal 2 2 19" xfId="3297" xr:uid="{00000000-0005-0000-0000-0000060D0000}"/>
    <cellStyle name="Normal 2 2 19 2" xfId="3298" xr:uid="{00000000-0005-0000-0000-0000070D0000}"/>
    <cellStyle name="Normal 2 2 2" xfId="29" xr:uid="{00000000-0005-0000-0000-0000080D0000}"/>
    <cellStyle name="Normal 2 2 2 10" xfId="3299" xr:uid="{00000000-0005-0000-0000-0000090D0000}"/>
    <cellStyle name="Normal 2 2 2 10 2" xfId="3300" xr:uid="{00000000-0005-0000-0000-00000A0D0000}"/>
    <cellStyle name="Normal 2 2 2 100" xfId="3301" xr:uid="{00000000-0005-0000-0000-00000B0D0000}"/>
    <cellStyle name="Normal 2 2 2 101" xfId="3302" xr:uid="{00000000-0005-0000-0000-00000C0D0000}"/>
    <cellStyle name="Normal 2 2 2 102" xfId="3303" xr:uid="{00000000-0005-0000-0000-00000D0D0000}"/>
    <cellStyle name="Normal 2 2 2 103" xfId="3304" xr:uid="{00000000-0005-0000-0000-00000E0D0000}"/>
    <cellStyle name="Normal 2 2 2 104" xfId="3305" xr:uid="{00000000-0005-0000-0000-00000F0D0000}"/>
    <cellStyle name="Normal 2 2 2 105" xfId="3306" xr:uid="{00000000-0005-0000-0000-0000100D0000}"/>
    <cellStyle name="Normal 2 2 2 106" xfId="3307" xr:uid="{00000000-0005-0000-0000-0000110D0000}"/>
    <cellStyle name="Normal 2 2 2 107" xfId="3308" xr:uid="{00000000-0005-0000-0000-0000120D0000}"/>
    <cellStyle name="Normal 2 2 2 108" xfId="3309" xr:uid="{00000000-0005-0000-0000-0000130D0000}"/>
    <cellStyle name="Normal 2 2 2 109" xfId="3310" xr:uid="{00000000-0005-0000-0000-0000140D0000}"/>
    <cellStyle name="Normal 2 2 2 11" xfId="3311" xr:uid="{00000000-0005-0000-0000-0000150D0000}"/>
    <cellStyle name="Normal 2 2 2 11 2" xfId="3312" xr:uid="{00000000-0005-0000-0000-0000160D0000}"/>
    <cellStyle name="Normal 2 2 2 110" xfId="3313" xr:uid="{00000000-0005-0000-0000-0000170D0000}"/>
    <cellStyle name="Normal 2 2 2 111" xfId="3314" xr:uid="{00000000-0005-0000-0000-0000180D0000}"/>
    <cellStyle name="Normal 2 2 2 112" xfId="3315" xr:uid="{00000000-0005-0000-0000-0000190D0000}"/>
    <cellStyle name="Normal 2 2 2 113" xfId="3316" xr:uid="{00000000-0005-0000-0000-00001A0D0000}"/>
    <cellStyle name="Normal 2 2 2 114" xfId="3317" xr:uid="{00000000-0005-0000-0000-00001B0D0000}"/>
    <cellStyle name="Normal 2 2 2 115" xfId="3318" xr:uid="{00000000-0005-0000-0000-00001C0D0000}"/>
    <cellStyle name="Normal 2 2 2 116" xfId="3319" xr:uid="{00000000-0005-0000-0000-00001D0D0000}"/>
    <cellStyle name="Normal 2 2 2 117" xfId="3320" xr:uid="{00000000-0005-0000-0000-00001E0D0000}"/>
    <cellStyle name="Normal 2 2 2 118" xfId="3321" xr:uid="{00000000-0005-0000-0000-00001F0D0000}"/>
    <cellStyle name="Normal 2 2 2 119" xfId="3322" xr:uid="{00000000-0005-0000-0000-0000200D0000}"/>
    <cellStyle name="Normal 2 2 2 12" xfId="3323" xr:uid="{00000000-0005-0000-0000-0000210D0000}"/>
    <cellStyle name="Normal 2 2 2 12 2" xfId="3324" xr:uid="{00000000-0005-0000-0000-0000220D0000}"/>
    <cellStyle name="Normal 2 2 2 120" xfId="3325" xr:uid="{00000000-0005-0000-0000-0000230D0000}"/>
    <cellStyle name="Normal 2 2 2 121" xfId="3326" xr:uid="{00000000-0005-0000-0000-0000240D0000}"/>
    <cellStyle name="Normal 2 2 2 122" xfId="3327" xr:uid="{00000000-0005-0000-0000-0000250D0000}"/>
    <cellStyle name="Normal 2 2 2 123" xfId="3328" xr:uid="{00000000-0005-0000-0000-0000260D0000}"/>
    <cellStyle name="Normal 2 2 2 124" xfId="3329" xr:uid="{00000000-0005-0000-0000-0000270D0000}"/>
    <cellStyle name="Normal 2 2 2 125" xfId="3330" xr:uid="{00000000-0005-0000-0000-0000280D0000}"/>
    <cellStyle name="Normal 2 2 2 126" xfId="3331" xr:uid="{00000000-0005-0000-0000-0000290D0000}"/>
    <cellStyle name="Normal 2 2 2 127" xfId="3332" xr:uid="{00000000-0005-0000-0000-00002A0D0000}"/>
    <cellStyle name="Normal 2 2 2 128" xfId="3333" xr:uid="{00000000-0005-0000-0000-00002B0D0000}"/>
    <cellStyle name="Normal 2 2 2 129" xfId="3334" xr:uid="{00000000-0005-0000-0000-00002C0D0000}"/>
    <cellStyle name="Normal 2 2 2 13" xfId="3335" xr:uid="{00000000-0005-0000-0000-00002D0D0000}"/>
    <cellStyle name="Normal 2 2 2 13 2" xfId="3336" xr:uid="{00000000-0005-0000-0000-00002E0D0000}"/>
    <cellStyle name="Normal 2 2 2 130" xfId="3337" xr:uid="{00000000-0005-0000-0000-00002F0D0000}"/>
    <cellStyle name="Normal 2 2 2 131" xfId="3338" xr:uid="{00000000-0005-0000-0000-0000300D0000}"/>
    <cellStyle name="Normal 2 2 2 132" xfId="3339" xr:uid="{00000000-0005-0000-0000-0000310D0000}"/>
    <cellStyle name="Normal 2 2 2 133" xfId="3340" xr:uid="{00000000-0005-0000-0000-0000320D0000}"/>
    <cellStyle name="Normal 2 2 2 134" xfId="3341" xr:uid="{00000000-0005-0000-0000-0000330D0000}"/>
    <cellStyle name="Normal 2 2 2 135" xfId="3342" xr:uid="{00000000-0005-0000-0000-0000340D0000}"/>
    <cellStyle name="Normal 2 2 2 136" xfId="3343" xr:uid="{00000000-0005-0000-0000-0000350D0000}"/>
    <cellStyle name="Normal 2 2 2 137" xfId="3344" xr:uid="{00000000-0005-0000-0000-0000360D0000}"/>
    <cellStyle name="Normal 2 2 2 138" xfId="3345" xr:uid="{00000000-0005-0000-0000-0000370D0000}"/>
    <cellStyle name="Normal 2 2 2 139" xfId="3346" xr:uid="{00000000-0005-0000-0000-0000380D0000}"/>
    <cellStyle name="Normal 2 2 2 14" xfId="3347" xr:uid="{00000000-0005-0000-0000-0000390D0000}"/>
    <cellStyle name="Normal 2 2 2 14 2" xfId="3348" xr:uid="{00000000-0005-0000-0000-00003A0D0000}"/>
    <cellStyle name="Normal 2 2 2 140" xfId="3349" xr:uid="{00000000-0005-0000-0000-00003B0D0000}"/>
    <cellStyle name="Normal 2 2 2 141" xfId="3350" xr:uid="{00000000-0005-0000-0000-00003C0D0000}"/>
    <cellStyle name="Normal 2 2 2 142" xfId="3351" xr:uid="{00000000-0005-0000-0000-00003D0D0000}"/>
    <cellStyle name="Normal 2 2 2 143" xfId="3352" xr:uid="{00000000-0005-0000-0000-00003E0D0000}"/>
    <cellStyle name="Normal 2 2 2 144" xfId="3353" xr:uid="{00000000-0005-0000-0000-00003F0D0000}"/>
    <cellStyle name="Normal 2 2 2 145" xfId="3354" xr:uid="{00000000-0005-0000-0000-0000400D0000}"/>
    <cellStyle name="Normal 2 2 2 146" xfId="3355" xr:uid="{00000000-0005-0000-0000-0000410D0000}"/>
    <cellStyle name="Normal 2 2 2 147" xfId="3356" xr:uid="{00000000-0005-0000-0000-0000420D0000}"/>
    <cellStyle name="Normal 2 2 2 148" xfId="3357" xr:uid="{00000000-0005-0000-0000-0000430D0000}"/>
    <cellStyle name="Normal 2 2 2 149" xfId="3358" xr:uid="{00000000-0005-0000-0000-0000440D0000}"/>
    <cellStyle name="Normal 2 2 2 15" xfId="3359" xr:uid="{00000000-0005-0000-0000-0000450D0000}"/>
    <cellStyle name="Normal 2 2 2 15 2" xfId="3360" xr:uid="{00000000-0005-0000-0000-0000460D0000}"/>
    <cellStyle name="Normal 2 2 2 16" xfId="3361" xr:uid="{00000000-0005-0000-0000-0000470D0000}"/>
    <cellStyle name="Normal 2 2 2 16 2" xfId="3362" xr:uid="{00000000-0005-0000-0000-0000480D0000}"/>
    <cellStyle name="Normal 2 2 2 17" xfId="3363" xr:uid="{00000000-0005-0000-0000-0000490D0000}"/>
    <cellStyle name="Normal 2 2 2 17 2" xfId="3364" xr:uid="{00000000-0005-0000-0000-00004A0D0000}"/>
    <cellStyle name="Normal 2 2 2 18" xfId="3365" xr:uid="{00000000-0005-0000-0000-00004B0D0000}"/>
    <cellStyle name="Normal 2 2 2 18 2" xfId="3366" xr:uid="{00000000-0005-0000-0000-00004C0D0000}"/>
    <cellStyle name="Normal 2 2 2 19" xfId="3367" xr:uid="{00000000-0005-0000-0000-00004D0D0000}"/>
    <cellStyle name="Normal 2 2 2 19 2" xfId="3368" xr:uid="{00000000-0005-0000-0000-00004E0D0000}"/>
    <cellStyle name="Normal 2 2 2 2" xfId="3369" xr:uid="{00000000-0005-0000-0000-00004F0D0000}"/>
    <cellStyle name="Normal 2 2 2 2 10" xfId="3370" xr:uid="{00000000-0005-0000-0000-0000500D0000}"/>
    <cellStyle name="Normal 2 2 2 2 10 2" xfId="3371" xr:uid="{00000000-0005-0000-0000-0000510D0000}"/>
    <cellStyle name="Normal 2 2 2 2 100" xfId="3372" xr:uid="{00000000-0005-0000-0000-0000520D0000}"/>
    <cellStyle name="Normal 2 2 2 2 101" xfId="3373" xr:uid="{00000000-0005-0000-0000-0000530D0000}"/>
    <cellStyle name="Normal 2 2 2 2 102" xfId="3374" xr:uid="{00000000-0005-0000-0000-0000540D0000}"/>
    <cellStyle name="Normal 2 2 2 2 103" xfId="3375" xr:uid="{00000000-0005-0000-0000-0000550D0000}"/>
    <cellStyle name="Normal 2 2 2 2 104" xfId="3376" xr:uid="{00000000-0005-0000-0000-0000560D0000}"/>
    <cellStyle name="Normal 2 2 2 2 105" xfId="3377" xr:uid="{00000000-0005-0000-0000-0000570D0000}"/>
    <cellStyle name="Normal 2 2 2 2 106" xfId="3378" xr:uid="{00000000-0005-0000-0000-0000580D0000}"/>
    <cellStyle name="Normal 2 2 2 2 107" xfId="3379" xr:uid="{00000000-0005-0000-0000-0000590D0000}"/>
    <cellStyle name="Normal 2 2 2 2 108" xfId="3380" xr:uid="{00000000-0005-0000-0000-00005A0D0000}"/>
    <cellStyle name="Normal 2 2 2 2 109" xfId="3381" xr:uid="{00000000-0005-0000-0000-00005B0D0000}"/>
    <cellStyle name="Normal 2 2 2 2 11" xfId="3382" xr:uid="{00000000-0005-0000-0000-00005C0D0000}"/>
    <cellStyle name="Normal 2 2 2 2 11 2" xfId="3383" xr:uid="{00000000-0005-0000-0000-00005D0D0000}"/>
    <cellStyle name="Normal 2 2 2 2 110" xfId="3384" xr:uid="{00000000-0005-0000-0000-00005E0D0000}"/>
    <cellStyle name="Normal 2 2 2 2 111" xfId="3385" xr:uid="{00000000-0005-0000-0000-00005F0D0000}"/>
    <cellStyle name="Normal 2 2 2 2 112" xfId="3386" xr:uid="{00000000-0005-0000-0000-0000600D0000}"/>
    <cellStyle name="Normal 2 2 2 2 113" xfId="3387" xr:uid="{00000000-0005-0000-0000-0000610D0000}"/>
    <cellStyle name="Normal 2 2 2 2 114" xfId="3388" xr:uid="{00000000-0005-0000-0000-0000620D0000}"/>
    <cellStyle name="Normal 2 2 2 2 115" xfId="3389" xr:uid="{00000000-0005-0000-0000-0000630D0000}"/>
    <cellStyle name="Normal 2 2 2 2 116" xfId="3390" xr:uid="{00000000-0005-0000-0000-0000640D0000}"/>
    <cellStyle name="Normal 2 2 2 2 117" xfId="3391" xr:uid="{00000000-0005-0000-0000-0000650D0000}"/>
    <cellStyle name="Normal 2 2 2 2 118" xfId="3392" xr:uid="{00000000-0005-0000-0000-0000660D0000}"/>
    <cellStyle name="Normal 2 2 2 2 119" xfId="3393" xr:uid="{00000000-0005-0000-0000-0000670D0000}"/>
    <cellStyle name="Normal 2 2 2 2 12" xfId="3394" xr:uid="{00000000-0005-0000-0000-0000680D0000}"/>
    <cellStyle name="Normal 2 2 2 2 12 2" xfId="3395" xr:uid="{00000000-0005-0000-0000-0000690D0000}"/>
    <cellStyle name="Normal 2 2 2 2 120" xfId="3396" xr:uid="{00000000-0005-0000-0000-00006A0D0000}"/>
    <cellStyle name="Normal 2 2 2 2 121" xfId="3397" xr:uid="{00000000-0005-0000-0000-00006B0D0000}"/>
    <cellStyle name="Normal 2 2 2 2 122" xfId="3398" xr:uid="{00000000-0005-0000-0000-00006C0D0000}"/>
    <cellStyle name="Normal 2 2 2 2 123" xfId="3399" xr:uid="{00000000-0005-0000-0000-00006D0D0000}"/>
    <cellStyle name="Normal 2 2 2 2 124" xfId="3400" xr:uid="{00000000-0005-0000-0000-00006E0D0000}"/>
    <cellStyle name="Normal 2 2 2 2 125" xfId="3401" xr:uid="{00000000-0005-0000-0000-00006F0D0000}"/>
    <cellStyle name="Normal 2 2 2 2 126" xfId="3402" xr:uid="{00000000-0005-0000-0000-0000700D0000}"/>
    <cellStyle name="Normal 2 2 2 2 127" xfId="3403" xr:uid="{00000000-0005-0000-0000-0000710D0000}"/>
    <cellStyle name="Normal 2 2 2 2 128" xfId="3404" xr:uid="{00000000-0005-0000-0000-0000720D0000}"/>
    <cellStyle name="Normal 2 2 2 2 129" xfId="3405" xr:uid="{00000000-0005-0000-0000-0000730D0000}"/>
    <cellStyle name="Normal 2 2 2 2 13" xfId="3406" xr:uid="{00000000-0005-0000-0000-0000740D0000}"/>
    <cellStyle name="Normal 2 2 2 2 13 2" xfId="3407" xr:uid="{00000000-0005-0000-0000-0000750D0000}"/>
    <cellStyle name="Normal 2 2 2 2 130" xfId="3408" xr:uid="{00000000-0005-0000-0000-0000760D0000}"/>
    <cellStyle name="Normal 2 2 2 2 131" xfId="3409" xr:uid="{00000000-0005-0000-0000-0000770D0000}"/>
    <cellStyle name="Normal 2 2 2 2 132" xfId="3410" xr:uid="{00000000-0005-0000-0000-0000780D0000}"/>
    <cellStyle name="Normal 2 2 2 2 133" xfId="3411" xr:uid="{00000000-0005-0000-0000-0000790D0000}"/>
    <cellStyle name="Normal 2 2 2 2 134" xfId="3412" xr:uid="{00000000-0005-0000-0000-00007A0D0000}"/>
    <cellStyle name="Normal 2 2 2 2 135" xfId="3413" xr:uid="{00000000-0005-0000-0000-00007B0D0000}"/>
    <cellStyle name="Normal 2 2 2 2 136" xfId="3414" xr:uid="{00000000-0005-0000-0000-00007C0D0000}"/>
    <cellStyle name="Normal 2 2 2 2 137" xfId="3415" xr:uid="{00000000-0005-0000-0000-00007D0D0000}"/>
    <cellStyle name="Normal 2 2 2 2 138" xfId="3416" xr:uid="{00000000-0005-0000-0000-00007E0D0000}"/>
    <cellStyle name="Normal 2 2 2 2 139" xfId="3417" xr:uid="{00000000-0005-0000-0000-00007F0D0000}"/>
    <cellStyle name="Normal 2 2 2 2 14" xfId="3418" xr:uid="{00000000-0005-0000-0000-0000800D0000}"/>
    <cellStyle name="Normal 2 2 2 2 14 2" xfId="3419" xr:uid="{00000000-0005-0000-0000-0000810D0000}"/>
    <cellStyle name="Normal 2 2 2 2 140" xfId="3420" xr:uid="{00000000-0005-0000-0000-0000820D0000}"/>
    <cellStyle name="Normal 2 2 2 2 141" xfId="3421" xr:uid="{00000000-0005-0000-0000-0000830D0000}"/>
    <cellStyle name="Normal 2 2 2 2 142" xfId="3422" xr:uid="{00000000-0005-0000-0000-0000840D0000}"/>
    <cellStyle name="Normal 2 2 2 2 143" xfId="3423" xr:uid="{00000000-0005-0000-0000-0000850D0000}"/>
    <cellStyle name="Normal 2 2 2 2 144" xfId="3424" xr:uid="{00000000-0005-0000-0000-0000860D0000}"/>
    <cellStyle name="Normal 2 2 2 2 145" xfId="7490" xr:uid="{00000000-0005-0000-0000-0000870D0000}"/>
    <cellStyle name="Normal 2 2 2 2 15" xfId="3425" xr:uid="{00000000-0005-0000-0000-0000880D0000}"/>
    <cellStyle name="Normal 2 2 2 2 15 2" xfId="3426" xr:uid="{00000000-0005-0000-0000-0000890D0000}"/>
    <cellStyle name="Normal 2 2 2 2 16" xfId="3427" xr:uid="{00000000-0005-0000-0000-00008A0D0000}"/>
    <cellStyle name="Normal 2 2 2 2 16 2" xfId="3428" xr:uid="{00000000-0005-0000-0000-00008B0D0000}"/>
    <cellStyle name="Normal 2 2 2 2 17" xfId="3429" xr:uid="{00000000-0005-0000-0000-00008C0D0000}"/>
    <cellStyle name="Normal 2 2 2 2 17 2" xfId="3430" xr:uid="{00000000-0005-0000-0000-00008D0D0000}"/>
    <cellStyle name="Normal 2 2 2 2 18" xfId="3431" xr:uid="{00000000-0005-0000-0000-00008E0D0000}"/>
    <cellStyle name="Normal 2 2 2 2 18 2" xfId="3432" xr:uid="{00000000-0005-0000-0000-00008F0D0000}"/>
    <cellStyle name="Normal 2 2 2 2 19" xfId="3433" xr:uid="{00000000-0005-0000-0000-0000900D0000}"/>
    <cellStyle name="Normal 2 2 2 2 19 2" xfId="3434" xr:uid="{00000000-0005-0000-0000-0000910D0000}"/>
    <cellStyle name="Normal 2 2 2 2 2" xfId="3435" xr:uid="{00000000-0005-0000-0000-0000920D0000}"/>
    <cellStyle name="Normal 2 2 2 2 2 2" xfId="3436" xr:uid="{00000000-0005-0000-0000-0000930D0000}"/>
    <cellStyle name="Normal 2 2 2 2 2 3" xfId="3437" xr:uid="{00000000-0005-0000-0000-0000940D0000}"/>
    <cellStyle name="Normal 2 2 2 2 2 4" xfId="3438" xr:uid="{00000000-0005-0000-0000-0000950D0000}"/>
    <cellStyle name="Normal 2 2 2 2 2 5" xfId="7491" xr:uid="{00000000-0005-0000-0000-0000960D0000}"/>
    <cellStyle name="Normal 2 2 2 2 20" xfId="3439" xr:uid="{00000000-0005-0000-0000-0000970D0000}"/>
    <cellStyle name="Normal 2 2 2 2 20 2" xfId="3440" xr:uid="{00000000-0005-0000-0000-0000980D0000}"/>
    <cellStyle name="Normal 2 2 2 2 21" xfId="3441" xr:uid="{00000000-0005-0000-0000-0000990D0000}"/>
    <cellStyle name="Normal 2 2 2 2 21 2" xfId="3442" xr:uid="{00000000-0005-0000-0000-00009A0D0000}"/>
    <cellStyle name="Normal 2 2 2 2 22" xfId="3443" xr:uid="{00000000-0005-0000-0000-00009B0D0000}"/>
    <cellStyle name="Normal 2 2 2 2 22 2" xfId="3444" xr:uid="{00000000-0005-0000-0000-00009C0D0000}"/>
    <cellStyle name="Normal 2 2 2 2 23" xfId="3445" xr:uid="{00000000-0005-0000-0000-00009D0D0000}"/>
    <cellStyle name="Normal 2 2 2 2 23 2" xfId="3446" xr:uid="{00000000-0005-0000-0000-00009E0D0000}"/>
    <cellStyle name="Normal 2 2 2 2 24" xfId="3447" xr:uid="{00000000-0005-0000-0000-00009F0D0000}"/>
    <cellStyle name="Normal 2 2 2 2 24 2" xfId="3448" xr:uid="{00000000-0005-0000-0000-0000A00D0000}"/>
    <cellStyle name="Normal 2 2 2 2 25" xfId="3449" xr:uid="{00000000-0005-0000-0000-0000A10D0000}"/>
    <cellStyle name="Normal 2 2 2 2 25 2" xfId="3450" xr:uid="{00000000-0005-0000-0000-0000A20D0000}"/>
    <cellStyle name="Normal 2 2 2 2 26" xfId="3451" xr:uid="{00000000-0005-0000-0000-0000A30D0000}"/>
    <cellStyle name="Normal 2 2 2 2 26 2" xfId="3452" xr:uid="{00000000-0005-0000-0000-0000A40D0000}"/>
    <cellStyle name="Normal 2 2 2 2 27" xfId="3453" xr:uid="{00000000-0005-0000-0000-0000A50D0000}"/>
    <cellStyle name="Normal 2 2 2 2 27 2" xfId="3454" xr:uid="{00000000-0005-0000-0000-0000A60D0000}"/>
    <cellStyle name="Normal 2 2 2 2 28" xfId="3455" xr:uid="{00000000-0005-0000-0000-0000A70D0000}"/>
    <cellStyle name="Normal 2 2 2 2 28 2" xfId="3456" xr:uid="{00000000-0005-0000-0000-0000A80D0000}"/>
    <cellStyle name="Normal 2 2 2 2 29" xfId="3457" xr:uid="{00000000-0005-0000-0000-0000A90D0000}"/>
    <cellStyle name="Normal 2 2 2 2 29 2" xfId="3458" xr:uid="{00000000-0005-0000-0000-0000AA0D0000}"/>
    <cellStyle name="Normal 2 2 2 2 3" xfId="3459" xr:uid="{00000000-0005-0000-0000-0000AB0D0000}"/>
    <cellStyle name="Normal 2 2 2 2 3 2" xfId="3460" xr:uid="{00000000-0005-0000-0000-0000AC0D0000}"/>
    <cellStyle name="Normal 2 2 2 2 3 2 2" xfId="3461" xr:uid="{00000000-0005-0000-0000-0000AD0D0000}"/>
    <cellStyle name="Normal 2 2 2 2 3 3" xfId="3462" xr:uid="{00000000-0005-0000-0000-0000AE0D0000}"/>
    <cellStyle name="Normal 2 2 2 2 3 4" xfId="3463" xr:uid="{00000000-0005-0000-0000-0000AF0D0000}"/>
    <cellStyle name="Normal 2 2 2 2 3 5" xfId="3464" xr:uid="{00000000-0005-0000-0000-0000B00D0000}"/>
    <cellStyle name="Normal 2 2 2 2 3 6" xfId="3465" xr:uid="{00000000-0005-0000-0000-0000B10D0000}"/>
    <cellStyle name="Normal 2 2 2 2 3 7" xfId="3466" xr:uid="{00000000-0005-0000-0000-0000B20D0000}"/>
    <cellStyle name="Normal 2 2 2 2 3 8" xfId="3467" xr:uid="{00000000-0005-0000-0000-0000B30D0000}"/>
    <cellStyle name="Normal 2 2 2 2 3 9" xfId="3468" xr:uid="{00000000-0005-0000-0000-0000B40D0000}"/>
    <cellStyle name="Normal 2 2 2 2 30" xfId="3469" xr:uid="{00000000-0005-0000-0000-0000B50D0000}"/>
    <cellStyle name="Normal 2 2 2 2 30 2" xfId="3470" xr:uid="{00000000-0005-0000-0000-0000B60D0000}"/>
    <cellStyle name="Normal 2 2 2 2 31" xfId="3471" xr:uid="{00000000-0005-0000-0000-0000B70D0000}"/>
    <cellStyle name="Normal 2 2 2 2 31 2" xfId="3472" xr:uid="{00000000-0005-0000-0000-0000B80D0000}"/>
    <cellStyle name="Normal 2 2 2 2 32" xfId="3473" xr:uid="{00000000-0005-0000-0000-0000B90D0000}"/>
    <cellStyle name="Normal 2 2 2 2 32 2" xfId="3474" xr:uid="{00000000-0005-0000-0000-0000BA0D0000}"/>
    <cellStyle name="Normal 2 2 2 2 33" xfId="3475" xr:uid="{00000000-0005-0000-0000-0000BB0D0000}"/>
    <cellStyle name="Normal 2 2 2 2 33 2" xfId="3476" xr:uid="{00000000-0005-0000-0000-0000BC0D0000}"/>
    <cellStyle name="Normal 2 2 2 2 34" xfId="3477" xr:uid="{00000000-0005-0000-0000-0000BD0D0000}"/>
    <cellStyle name="Normal 2 2 2 2 34 2" xfId="3478" xr:uid="{00000000-0005-0000-0000-0000BE0D0000}"/>
    <cellStyle name="Normal 2 2 2 2 35" xfId="3479" xr:uid="{00000000-0005-0000-0000-0000BF0D0000}"/>
    <cellStyle name="Normal 2 2 2 2 35 2" xfId="3480" xr:uid="{00000000-0005-0000-0000-0000C00D0000}"/>
    <cellStyle name="Normal 2 2 2 2 36" xfId="3481" xr:uid="{00000000-0005-0000-0000-0000C10D0000}"/>
    <cellStyle name="Normal 2 2 2 2 36 2" xfId="3482" xr:uid="{00000000-0005-0000-0000-0000C20D0000}"/>
    <cellStyle name="Normal 2 2 2 2 37" xfId="3483" xr:uid="{00000000-0005-0000-0000-0000C30D0000}"/>
    <cellStyle name="Normal 2 2 2 2 37 2" xfId="3484" xr:uid="{00000000-0005-0000-0000-0000C40D0000}"/>
    <cellStyle name="Normal 2 2 2 2 38" xfId="3485" xr:uid="{00000000-0005-0000-0000-0000C50D0000}"/>
    <cellStyle name="Normal 2 2 2 2 38 2" xfId="3486" xr:uid="{00000000-0005-0000-0000-0000C60D0000}"/>
    <cellStyle name="Normal 2 2 2 2 39" xfId="3487" xr:uid="{00000000-0005-0000-0000-0000C70D0000}"/>
    <cellStyle name="Normal 2 2 2 2 39 2" xfId="3488" xr:uid="{00000000-0005-0000-0000-0000C80D0000}"/>
    <cellStyle name="Normal 2 2 2 2 4" xfId="3489" xr:uid="{00000000-0005-0000-0000-0000C90D0000}"/>
    <cellStyle name="Normal 2 2 2 2 4 2" xfId="3490" xr:uid="{00000000-0005-0000-0000-0000CA0D0000}"/>
    <cellStyle name="Normal 2 2 2 2 40" xfId="3491" xr:uid="{00000000-0005-0000-0000-0000CB0D0000}"/>
    <cellStyle name="Normal 2 2 2 2 40 2" xfId="3492" xr:uid="{00000000-0005-0000-0000-0000CC0D0000}"/>
    <cellStyle name="Normal 2 2 2 2 41" xfId="3493" xr:uid="{00000000-0005-0000-0000-0000CD0D0000}"/>
    <cellStyle name="Normal 2 2 2 2 41 2" xfId="3494" xr:uid="{00000000-0005-0000-0000-0000CE0D0000}"/>
    <cellStyle name="Normal 2 2 2 2 42" xfId="3495" xr:uid="{00000000-0005-0000-0000-0000CF0D0000}"/>
    <cellStyle name="Normal 2 2 2 2 42 2" xfId="3496" xr:uid="{00000000-0005-0000-0000-0000D00D0000}"/>
    <cellStyle name="Normal 2 2 2 2 43" xfId="3497" xr:uid="{00000000-0005-0000-0000-0000D10D0000}"/>
    <cellStyle name="Normal 2 2 2 2 43 2" xfId="3498" xr:uid="{00000000-0005-0000-0000-0000D20D0000}"/>
    <cellStyle name="Normal 2 2 2 2 44" xfId="3499" xr:uid="{00000000-0005-0000-0000-0000D30D0000}"/>
    <cellStyle name="Normal 2 2 2 2 44 2" xfId="3500" xr:uid="{00000000-0005-0000-0000-0000D40D0000}"/>
    <cellStyle name="Normal 2 2 2 2 45" xfId="3501" xr:uid="{00000000-0005-0000-0000-0000D50D0000}"/>
    <cellStyle name="Normal 2 2 2 2 45 2" xfId="3502" xr:uid="{00000000-0005-0000-0000-0000D60D0000}"/>
    <cellStyle name="Normal 2 2 2 2 46" xfId="3503" xr:uid="{00000000-0005-0000-0000-0000D70D0000}"/>
    <cellStyle name="Normal 2 2 2 2 46 2" xfId="3504" xr:uid="{00000000-0005-0000-0000-0000D80D0000}"/>
    <cellStyle name="Normal 2 2 2 2 47" xfId="3505" xr:uid="{00000000-0005-0000-0000-0000D90D0000}"/>
    <cellStyle name="Normal 2 2 2 2 47 2" xfId="3506" xr:uid="{00000000-0005-0000-0000-0000DA0D0000}"/>
    <cellStyle name="Normal 2 2 2 2 48" xfId="3507" xr:uid="{00000000-0005-0000-0000-0000DB0D0000}"/>
    <cellStyle name="Normal 2 2 2 2 48 2" xfId="3508" xr:uid="{00000000-0005-0000-0000-0000DC0D0000}"/>
    <cellStyle name="Normal 2 2 2 2 49" xfId="3509" xr:uid="{00000000-0005-0000-0000-0000DD0D0000}"/>
    <cellStyle name="Normal 2 2 2 2 49 2" xfId="3510" xr:uid="{00000000-0005-0000-0000-0000DE0D0000}"/>
    <cellStyle name="Normal 2 2 2 2 5" xfId="3511" xr:uid="{00000000-0005-0000-0000-0000DF0D0000}"/>
    <cellStyle name="Normal 2 2 2 2 5 2" xfId="3512" xr:uid="{00000000-0005-0000-0000-0000E00D0000}"/>
    <cellStyle name="Normal 2 2 2 2 50" xfId="3513" xr:uid="{00000000-0005-0000-0000-0000E10D0000}"/>
    <cellStyle name="Normal 2 2 2 2 50 2" xfId="3514" xr:uid="{00000000-0005-0000-0000-0000E20D0000}"/>
    <cellStyle name="Normal 2 2 2 2 51" xfId="3515" xr:uid="{00000000-0005-0000-0000-0000E30D0000}"/>
    <cellStyle name="Normal 2 2 2 2 51 2" xfId="3516" xr:uid="{00000000-0005-0000-0000-0000E40D0000}"/>
    <cellStyle name="Normal 2 2 2 2 52" xfId="3517" xr:uid="{00000000-0005-0000-0000-0000E50D0000}"/>
    <cellStyle name="Normal 2 2 2 2 52 2" xfId="3518" xr:uid="{00000000-0005-0000-0000-0000E60D0000}"/>
    <cellStyle name="Normal 2 2 2 2 53" xfId="3519" xr:uid="{00000000-0005-0000-0000-0000E70D0000}"/>
    <cellStyle name="Normal 2 2 2 2 53 2" xfId="3520" xr:uid="{00000000-0005-0000-0000-0000E80D0000}"/>
    <cellStyle name="Normal 2 2 2 2 54" xfId="3521" xr:uid="{00000000-0005-0000-0000-0000E90D0000}"/>
    <cellStyle name="Normal 2 2 2 2 54 2" xfId="3522" xr:uid="{00000000-0005-0000-0000-0000EA0D0000}"/>
    <cellStyle name="Normal 2 2 2 2 55" xfId="3523" xr:uid="{00000000-0005-0000-0000-0000EB0D0000}"/>
    <cellStyle name="Normal 2 2 2 2 55 2" xfId="3524" xr:uid="{00000000-0005-0000-0000-0000EC0D0000}"/>
    <cellStyle name="Normal 2 2 2 2 56" xfId="3525" xr:uid="{00000000-0005-0000-0000-0000ED0D0000}"/>
    <cellStyle name="Normal 2 2 2 2 56 2" xfId="3526" xr:uid="{00000000-0005-0000-0000-0000EE0D0000}"/>
    <cellStyle name="Normal 2 2 2 2 57" xfId="3527" xr:uid="{00000000-0005-0000-0000-0000EF0D0000}"/>
    <cellStyle name="Normal 2 2 2 2 57 2" xfId="3528" xr:uid="{00000000-0005-0000-0000-0000F00D0000}"/>
    <cellStyle name="Normal 2 2 2 2 58" xfId="3529" xr:uid="{00000000-0005-0000-0000-0000F10D0000}"/>
    <cellStyle name="Normal 2 2 2 2 58 2" xfId="3530" xr:uid="{00000000-0005-0000-0000-0000F20D0000}"/>
    <cellStyle name="Normal 2 2 2 2 59" xfId="3531" xr:uid="{00000000-0005-0000-0000-0000F30D0000}"/>
    <cellStyle name="Normal 2 2 2 2 59 2" xfId="3532" xr:uid="{00000000-0005-0000-0000-0000F40D0000}"/>
    <cellStyle name="Normal 2 2 2 2 6" xfId="3533" xr:uid="{00000000-0005-0000-0000-0000F50D0000}"/>
    <cellStyle name="Normal 2 2 2 2 6 2" xfId="3534" xr:uid="{00000000-0005-0000-0000-0000F60D0000}"/>
    <cellStyle name="Normal 2 2 2 2 60" xfId="3535" xr:uid="{00000000-0005-0000-0000-0000F70D0000}"/>
    <cellStyle name="Normal 2 2 2 2 60 2" xfId="3536" xr:uid="{00000000-0005-0000-0000-0000F80D0000}"/>
    <cellStyle name="Normal 2 2 2 2 61" xfId="3537" xr:uid="{00000000-0005-0000-0000-0000F90D0000}"/>
    <cellStyle name="Normal 2 2 2 2 61 2" xfId="3538" xr:uid="{00000000-0005-0000-0000-0000FA0D0000}"/>
    <cellStyle name="Normal 2 2 2 2 62" xfId="3539" xr:uid="{00000000-0005-0000-0000-0000FB0D0000}"/>
    <cellStyle name="Normal 2 2 2 2 63" xfId="3540" xr:uid="{00000000-0005-0000-0000-0000FC0D0000}"/>
    <cellStyle name="Normal 2 2 2 2 63 2" xfId="3541" xr:uid="{00000000-0005-0000-0000-0000FD0D0000}"/>
    <cellStyle name="Normal 2 2 2 2 64" xfId="3542" xr:uid="{00000000-0005-0000-0000-0000FE0D0000}"/>
    <cellStyle name="Normal 2 2 2 2 65" xfId="3543" xr:uid="{00000000-0005-0000-0000-0000FF0D0000}"/>
    <cellStyle name="Normal 2 2 2 2 66" xfId="3544" xr:uid="{00000000-0005-0000-0000-0000000E0000}"/>
    <cellStyle name="Normal 2 2 2 2 67" xfId="3545" xr:uid="{00000000-0005-0000-0000-0000010E0000}"/>
    <cellStyle name="Normal 2 2 2 2 68" xfId="3546" xr:uid="{00000000-0005-0000-0000-0000020E0000}"/>
    <cellStyle name="Normal 2 2 2 2 69" xfId="3547" xr:uid="{00000000-0005-0000-0000-0000030E0000}"/>
    <cellStyle name="Normal 2 2 2 2 7" xfId="3548" xr:uid="{00000000-0005-0000-0000-0000040E0000}"/>
    <cellStyle name="Normal 2 2 2 2 7 2" xfId="3549" xr:uid="{00000000-0005-0000-0000-0000050E0000}"/>
    <cellStyle name="Normal 2 2 2 2 70" xfId="3550" xr:uid="{00000000-0005-0000-0000-0000060E0000}"/>
    <cellStyle name="Normal 2 2 2 2 71" xfId="3551" xr:uid="{00000000-0005-0000-0000-0000070E0000}"/>
    <cellStyle name="Normal 2 2 2 2 72" xfId="3552" xr:uid="{00000000-0005-0000-0000-0000080E0000}"/>
    <cellStyle name="Normal 2 2 2 2 73" xfId="3553" xr:uid="{00000000-0005-0000-0000-0000090E0000}"/>
    <cellStyle name="Normal 2 2 2 2 74" xfId="3554" xr:uid="{00000000-0005-0000-0000-00000A0E0000}"/>
    <cellStyle name="Normal 2 2 2 2 75" xfId="3555" xr:uid="{00000000-0005-0000-0000-00000B0E0000}"/>
    <cellStyle name="Normal 2 2 2 2 76" xfId="3556" xr:uid="{00000000-0005-0000-0000-00000C0E0000}"/>
    <cellStyle name="Normal 2 2 2 2 77" xfId="3557" xr:uid="{00000000-0005-0000-0000-00000D0E0000}"/>
    <cellStyle name="Normal 2 2 2 2 78" xfId="3558" xr:uid="{00000000-0005-0000-0000-00000E0E0000}"/>
    <cellStyle name="Normal 2 2 2 2 79" xfId="3559" xr:uid="{00000000-0005-0000-0000-00000F0E0000}"/>
    <cellStyle name="Normal 2 2 2 2 8" xfId="3560" xr:uid="{00000000-0005-0000-0000-0000100E0000}"/>
    <cellStyle name="Normal 2 2 2 2 8 2" xfId="3561" xr:uid="{00000000-0005-0000-0000-0000110E0000}"/>
    <cellStyle name="Normal 2 2 2 2 80" xfId="3562" xr:uid="{00000000-0005-0000-0000-0000120E0000}"/>
    <cellStyle name="Normal 2 2 2 2 81" xfId="3563" xr:uid="{00000000-0005-0000-0000-0000130E0000}"/>
    <cellStyle name="Normal 2 2 2 2 82" xfId="3564" xr:uid="{00000000-0005-0000-0000-0000140E0000}"/>
    <cellStyle name="Normal 2 2 2 2 83" xfId="3565" xr:uid="{00000000-0005-0000-0000-0000150E0000}"/>
    <cellStyle name="Normal 2 2 2 2 84" xfId="3566" xr:uid="{00000000-0005-0000-0000-0000160E0000}"/>
    <cellStyle name="Normal 2 2 2 2 85" xfId="3567" xr:uid="{00000000-0005-0000-0000-0000170E0000}"/>
    <cellStyle name="Normal 2 2 2 2 86" xfId="3568" xr:uid="{00000000-0005-0000-0000-0000180E0000}"/>
    <cellStyle name="Normal 2 2 2 2 87" xfId="3569" xr:uid="{00000000-0005-0000-0000-0000190E0000}"/>
    <cellStyle name="Normal 2 2 2 2 88" xfId="3570" xr:uid="{00000000-0005-0000-0000-00001A0E0000}"/>
    <cellStyle name="Normal 2 2 2 2 89" xfId="3571" xr:uid="{00000000-0005-0000-0000-00001B0E0000}"/>
    <cellStyle name="Normal 2 2 2 2 9" xfId="3572" xr:uid="{00000000-0005-0000-0000-00001C0E0000}"/>
    <cellStyle name="Normal 2 2 2 2 9 2" xfId="3573" xr:uid="{00000000-0005-0000-0000-00001D0E0000}"/>
    <cellStyle name="Normal 2 2 2 2 90" xfId="3574" xr:uid="{00000000-0005-0000-0000-00001E0E0000}"/>
    <cellStyle name="Normal 2 2 2 2 91" xfId="3575" xr:uid="{00000000-0005-0000-0000-00001F0E0000}"/>
    <cellStyle name="Normal 2 2 2 2 92" xfId="3576" xr:uid="{00000000-0005-0000-0000-0000200E0000}"/>
    <cellStyle name="Normal 2 2 2 2 92 2" xfId="3577" xr:uid="{00000000-0005-0000-0000-0000210E0000}"/>
    <cellStyle name="Normal 2 2 2 2 93" xfId="3578" xr:uid="{00000000-0005-0000-0000-0000220E0000}"/>
    <cellStyle name="Normal 2 2 2 2 94" xfId="3579" xr:uid="{00000000-0005-0000-0000-0000230E0000}"/>
    <cellStyle name="Normal 2 2 2 2 95" xfId="3580" xr:uid="{00000000-0005-0000-0000-0000240E0000}"/>
    <cellStyle name="Normal 2 2 2 2 96" xfId="3581" xr:uid="{00000000-0005-0000-0000-0000250E0000}"/>
    <cellStyle name="Normal 2 2 2 2 97" xfId="3582" xr:uid="{00000000-0005-0000-0000-0000260E0000}"/>
    <cellStyle name="Normal 2 2 2 2 98" xfId="3583" xr:uid="{00000000-0005-0000-0000-0000270E0000}"/>
    <cellStyle name="Normal 2 2 2 2 99" xfId="3584" xr:uid="{00000000-0005-0000-0000-0000280E0000}"/>
    <cellStyle name="Normal 2 2 2 20" xfId="3585" xr:uid="{00000000-0005-0000-0000-0000290E0000}"/>
    <cellStyle name="Normal 2 2 2 20 2" xfId="3586" xr:uid="{00000000-0005-0000-0000-00002A0E0000}"/>
    <cellStyle name="Normal 2 2 2 21" xfId="3587" xr:uid="{00000000-0005-0000-0000-00002B0E0000}"/>
    <cellStyle name="Normal 2 2 2 21 2" xfId="3588" xr:uid="{00000000-0005-0000-0000-00002C0E0000}"/>
    <cellStyle name="Normal 2 2 2 22" xfId="3589" xr:uid="{00000000-0005-0000-0000-00002D0E0000}"/>
    <cellStyle name="Normal 2 2 2 22 2" xfId="3590" xr:uid="{00000000-0005-0000-0000-00002E0E0000}"/>
    <cellStyle name="Normal 2 2 2 23" xfId="3591" xr:uid="{00000000-0005-0000-0000-00002F0E0000}"/>
    <cellStyle name="Normal 2 2 2 23 2" xfId="3592" xr:uid="{00000000-0005-0000-0000-0000300E0000}"/>
    <cellStyle name="Normal 2 2 2 24" xfId="3593" xr:uid="{00000000-0005-0000-0000-0000310E0000}"/>
    <cellStyle name="Normal 2 2 2 24 2" xfId="3594" xr:uid="{00000000-0005-0000-0000-0000320E0000}"/>
    <cellStyle name="Normal 2 2 2 25" xfId="3595" xr:uid="{00000000-0005-0000-0000-0000330E0000}"/>
    <cellStyle name="Normal 2 2 2 25 2" xfId="3596" xr:uid="{00000000-0005-0000-0000-0000340E0000}"/>
    <cellStyle name="Normal 2 2 2 26" xfId="3597" xr:uid="{00000000-0005-0000-0000-0000350E0000}"/>
    <cellStyle name="Normal 2 2 2 26 2" xfId="3598" xr:uid="{00000000-0005-0000-0000-0000360E0000}"/>
    <cellStyle name="Normal 2 2 2 27" xfId="3599" xr:uid="{00000000-0005-0000-0000-0000370E0000}"/>
    <cellStyle name="Normal 2 2 2 27 2" xfId="3600" xr:uid="{00000000-0005-0000-0000-0000380E0000}"/>
    <cellStyle name="Normal 2 2 2 28" xfId="3601" xr:uid="{00000000-0005-0000-0000-0000390E0000}"/>
    <cellStyle name="Normal 2 2 2 28 2" xfId="3602" xr:uid="{00000000-0005-0000-0000-00003A0E0000}"/>
    <cellStyle name="Normal 2 2 2 29" xfId="3603" xr:uid="{00000000-0005-0000-0000-00003B0E0000}"/>
    <cellStyle name="Normal 2 2 2 29 2" xfId="3604" xr:uid="{00000000-0005-0000-0000-00003C0E0000}"/>
    <cellStyle name="Normal 2 2 2 3" xfId="3605" xr:uid="{00000000-0005-0000-0000-00003D0E0000}"/>
    <cellStyle name="Normal 2 2 2 3 2" xfId="3606" xr:uid="{00000000-0005-0000-0000-00003E0E0000}"/>
    <cellStyle name="Normal 2 2 2 3 3" xfId="3607" xr:uid="{00000000-0005-0000-0000-00003F0E0000}"/>
    <cellStyle name="Normal 2 2 2 3 4" xfId="3608" xr:uid="{00000000-0005-0000-0000-0000400E0000}"/>
    <cellStyle name="Normal 2 2 2 3 5" xfId="7492" xr:uid="{00000000-0005-0000-0000-0000410E0000}"/>
    <cellStyle name="Normal 2 2 2 30" xfId="3609" xr:uid="{00000000-0005-0000-0000-0000420E0000}"/>
    <cellStyle name="Normal 2 2 2 30 2" xfId="3610" xr:uid="{00000000-0005-0000-0000-0000430E0000}"/>
    <cellStyle name="Normal 2 2 2 31" xfId="3611" xr:uid="{00000000-0005-0000-0000-0000440E0000}"/>
    <cellStyle name="Normal 2 2 2 31 2" xfId="3612" xr:uid="{00000000-0005-0000-0000-0000450E0000}"/>
    <cellStyle name="Normal 2 2 2 32" xfId="3613" xr:uid="{00000000-0005-0000-0000-0000460E0000}"/>
    <cellStyle name="Normal 2 2 2 32 2" xfId="3614" xr:uid="{00000000-0005-0000-0000-0000470E0000}"/>
    <cellStyle name="Normal 2 2 2 33" xfId="3615" xr:uid="{00000000-0005-0000-0000-0000480E0000}"/>
    <cellStyle name="Normal 2 2 2 33 2" xfId="3616" xr:uid="{00000000-0005-0000-0000-0000490E0000}"/>
    <cellStyle name="Normal 2 2 2 34" xfId="3617" xr:uid="{00000000-0005-0000-0000-00004A0E0000}"/>
    <cellStyle name="Normal 2 2 2 34 2" xfId="3618" xr:uid="{00000000-0005-0000-0000-00004B0E0000}"/>
    <cellStyle name="Normal 2 2 2 35" xfId="3619" xr:uid="{00000000-0005-0000-0000-00004C0E0000}"/>
    <cellStyle name="Normal 2 2 2 35 2" xfId="3620" xr:uid="{00000000-0005-0000-0000-00004D0E0000}"/>
    <cellStyle name="Normal 2 2 2 36" xfId="3621" xr:uid="{00000000-0005-0000-0000-00004E0E0000}"/>
    <cellStyle name="Normal 2 2 2 36 2" xfId="3622" xr:uid="{00000000-0005-0000-0000-00004F0E0000}"/>
    <cellStyle name="Normal 2 2 2 37" xfId="3623" xr:uid="{00000000-0005-0000-0000-0000500E0000}"/>
    <cellStyle name="Normal 2 2 2 37 2" xfId="3624" xr:uid="{00000000-0005-0000-0000-0000510E0000}"/>
    <cellStyle name="Normal 2 2 2 38" xfId="3625" xr:uid="{00000000-0005-0000-0000-0000520E0000}"/>
    <cellStyle name="Normal 2 2 2 38 2" xfId="3626" xr:uid="{00000000-0005-0000-0000-0000530E0000}"/>
    <cellStyle name="Normal 2 2 2 39" xfId="3627" xr:uid="{00000000-0005-0000-0000-0000540E0000}"/>
    <cellStyle name="Normal 2 2 2 39 2" xfId="3628" xr:uid="{00000000-0005-0000-0000-0000550E0000}"/>
    <cellStyle name="Normal 2 2 2 4" xfId="3629" xr:uid="{00000000-0005-0000-0000-0000560E0000}"/>
    <cellStyle name="Normal 2 2 2 4 2" xfId="3630" xr:uid="{00000000-0005-0000-0000-0000570E0000}"/>
    <cellStyle name="Normal 2 2 2 4 3" xfId="3631" xr:uid="{00000000-0005-0000-0000-0000580E0000}"/>
    <cellStyle name="Normal 2 2 2 4 4" xfId="3632" xr:uid="{00000000-0005-0000-0000-0000590E0000}"/>
    <cellStyle name="Normal 2 2 2 4 5" xfId="7493" xr:uid="{00000000-0005-0000-0000-00005A0E0000}"/>
    <cellStyle name="Normal 2 2 2 40" xfId="3633" xr:uid="{00000000-0005-0000-0000-00005B0E0000}"/>
    <cellStyle name="Normal 2 2 2 40 2" xfId="3634" xr:uid="{00000000-0005-0000-0000-00005C0E0000}"/>
    <cellStyle name="Normal 2 2 2 41" xfId="3635" xr:uid="{00000000-0005-0000-0000-00005D0E0000}"/>
    <cellStyle name="Normal 2 2 2 41 2" xfId="3636" xr:uid="{00000000-0005-0000-0000-00005E0E0000}"/>
    <cellStyle name="Normal 2 2 2 42" xfId="3637" xr:uid="{00000000-0005-0000-0000-00005F0E0000}"/>
    <cellStyle name="Normal 2 2 2 42 2" xfId="3638" xr:uid="{00000000-0005-0000-0000-0000600E0000}"/>
    <cellStyle name="Normal 2 2 2 43" xfId="3639" xr:uid="{00000000-0005-0000-0000-0000610E0000}"/>
    <cellStyle name="Normal 2 2 2 43 2" xfId="3640" xr:uid="{00000000-0005-0000-0000-0000620E0000}"/>
    <cellStyle name="Normal 2 2 2 44" xfId="3641" xr:uid="{00000000-0005-0000-0000-0000630E0000}"/>
    <cellStyle name="Normal 2 2 2 44 2" xfId="3642" xr:uid="{00000000-0005-0000-0000-0000640E0000}"/>
    <cellStyle name="Normal 2 2 2 45" xfId="3643" xr:uid="{00000000-0005-0000-0000-0000650E0000}"/>
    <cellStyle name="Normal 2 2 2 45 2" xfId="3644" xr:uid="{00000000-0005-0000-0000-0000660E0000}"/>
    <cellStyle name="Normal 2 2 2 46" xfId="3645" xr:uid="{00000000-0005-0000-0000-0000670E0000}"/>
    <cellStyle name="Normal 2 2 2 46 2" xfId="3646" xr:uid="{00000000-0005-0000-0000-0000680E0000}"/>
    <cellStyle name="Normal 2 2 2 47" xfId="3647" xr:uid="{00000000-0005-0000-0000-0000690E0000}"/>
    <cellStyle name="Normal 2 2 2 47 2" xfId="3648" xr:uid="{00000000-0005-0000-0000-00006A0E0000}"/>
    <cellStyle name="Normal 2 2 2 48" xfId="3649" xr:uid="{00000000-0005-0000-0000-00006B0E0000}"/>
    <cellStyle name="Normal 2 2 2 48 2" xfId="3650" xr:uid="{00000000-0005-0000-0000-00006C0E0000}"/>
    <cellStyle name="Normal 2 2 2 49" xfId="3651" xr:uid="{00000000-0005-0000-0000-00006D0E0000}"/>
    <cellStyle name="Normal 2 2 2 49 2" xfId="3652" xr:uid="{00000000-0005-0000-0000-00006E0E0000}"/>
    <cellStyle name="Normal 2 2 2 5" xfId="3653" xr:uid="{00000000-0005-0000-0000-00006F0E0000}"/>
    <cellStyle name="Normal 2 2 2 5 10" xfId="3654" xr:uid="{00000000-0005-0000-0000-0000700E0000}"/>
    <cellStyle name="Normal 2 2 2 5 11" xfId="3655" xr:uid="{00000000-0005-0000-0000-0000710E0000}"/>
    <cellStyle name="Normal 2 2 2 5 12" xfId="3656" xr:uid="{00000000-0005-0000-0000-0000720E0000}"/>
    <cellStyle name="Normal 2 2 2 5 13" xfId="3657" xr:uid="{00000000-0005-0000-0000-0000730E0000}"/>
    <cellStyle name="Normal 2 2 2 5 14" xfId="3658" xr:uid="{00000000-0005-0000-0000-0000740E0000}"/>
    <cellStyle name="Normal 2 2 2 5 15" xfId="3659" xr:uid="{00000000-0005-0000-0000-0000750E0000}"/>
    <cellStyle name="Normal 2 2 2 5 16" xfId="3660" xr:uid="{00000000-0005-0000-0000-0000760E0000}"/>
    <cellStyle name="Normal 2 2 2 5 17" xfId="3661" xr:uid="{00000000-0005-0000-0000-0000770E0000}"/>
    <cellStyle name="Normal 2 2 2 5 18" xfId="3662" xr:uid="{00000000-0005-0000-0000-0000780E0000}"/>
    <cellStyle name="Normal 2 2 2 5 19" xfId="3663" xr:uid="{00000000-0005-0000-0000-0000790E0000}"/>
    <cellStyle name="Normal 2 2 2 5 2" xfId="3664" xr:uid="{00000000-0005-0000-0000-00007A0E0000}"/>
    <cellStyle name="Normal 2 2 2 5 2 2" xfId="3665" xr:uid="{00000000-0005-0000-0000-00007B0E0000}"/>
    <cellStyle name="Normal 2 2 2 5 2 2 2" xfId="3666" xr:uid="{00000000-0005-0000-0000-00007C0E0000}"/>
    <cellStyle name="Normal 2 2 2 5 2 2 2 2" xfId="3667" xr:uid="{00000000-0005-0000-0000-00007D0E0000}"/>
    <cellStyle name="Normal 2 2 2 5 2 2 3" xfId="3668" xr:uid="{00000000-0005-0000-0000-00007E0E0000}"/>
    <cellStyle name="Normal 2 2 2 5 2 3" xfId="3669" xr:uid="{00000000-0005-0000-0000-00007F0E0000}"/>
    <cellStyle name="Normal 2 2 2 5 2 3 2" xfId="3670" xr:uid="{00000000-0005-0000-0000-0000800E0000}"/>
    <cellStyle name="Normal 2 2 2 5 2 3 2 2" xfId="3671" xr:uid="{00000000-0005-0000-0000-0000810E0000}"/>
    <cellStyle name="Normal 2 2 2 5 2 3 3" xfId="3672" xr:uid="{00000000-0005-0000-0000-0000820E0000}"/>
    <cellStyle name="Normal 2 2 2 5 2 4" xfId="3673" xr:uid="{00000000-0005-0000-0000-0000830E0000}"/>
    <cellStyle name="Normal 2 2 2 5 2 4 2" xfId="3674" xr:uid="{00000000-0005-0000-0000-0000840E0000}"/>
    <cellStyle name="Normal 2 2 2 5 2 4 2 2" xfId="3675" xr:uid="{00000000-0005-0000-0000-0000850E0000}"/>
    <cellStyle name="Normal 2 2 2 5 2 4 3" xfId="3676" xr:uid="{00000000-0005-0000-0000-0000860E0000}"/>
    <cellStyle name="Normal 2 2 2 5 2 5" xfId="3677" xr:uid="{00000000-0005-0000-0000-0000870E0000}"/>
    <cellStyle name="Normal 2 2 2 5 2 5 2" xfId="3678" xr:uid="{00000000-0005-0000-0000-0000880E0000}"/>
    <cellStyle name="Normal 2 2 2 5 2 5 2 2" xfId="3679" xr:uid="{00000000-0005-0000-0000-0000890E0000}"/>
    <cellStyle name="Normal 2 2 2 5 2 5 3" xfId="3680" xr:uid="{00000000-0005-0000-0000-00008A0E0000}"/>
    <cellStyle name="Normal 2 2 2 5 2 6" xfId="3681" xr:uid="{00000000-0005-0000-0000-00008B0E0000}"/>
    <cellStyle name="Normal 2 2 2 5 2 6 2" xfId="3682" xr:uid="{00000000-0005-0000-0000-00008C0E0000}"/>
    <cellStyle name="Normal 2 2 2 5 2 7" xfId="3683" xr:uid="{00000000-0005-0000-0000-00008D0E0000}"/>
    <cellStyle name="Normal 2 2 2 5 20" xfId="3684" xr:uid="{00000000-0005-0000-0000-00008E0E0000}"/>
    <cellStyle name="Normal 2 2 2 5 21" xfId="3685" xr:uid="{00000000-0005-0000-0000-00008F0E0000}"/>
    <cellStyle name="Normal 2 2 2 5 22" xfId="3686" xr:uid="{00000000-0005-0000-0000-0000900E0000}"/>
    <cellStyle name="Normal 2 2 2 5 23" xfId="3687" xr:uid="{00000000-0005-0000-0000-0000910E0000}"/>
    <cellStyle name="Normal 2 2 2 5 24" xfId="3688" xr:uid="{00000000-0005-0000-0000-0000920E0000}"/>
    <cellStyle name="Normal 2 2 2 5 25" xfId="3689" xr:uid="{00000000-0005-0000-0000-0000930E0000}"/>
    <cellStyle name="Normal 2 2 2 5 26" xfId="3690" xr:uid="{00000000-0005-0000-0000-0000940E0000}"/>
    <cellStyle name="Normal 2 2 2 5 27" xfId="3691" xr:uid="{00000000-0005-0000-0000-0000950E0000}"/>
    <cellStyle name="Normal 2 2 2 5 28" xfId="3692" xr:uid="{00000000-0005-0000-0000-0000960E0000}"/>
    <cellStyle name="Normal 2 2 2 5 29" xfId="3693" xr:uid="{00000000-0005-0000-0000-0000970E0000}"/>
    <cellStyle name="Normal 2 2 2 5 3" xfId="3694" xr:uid="{00000000-0005-0000-0000-0000980E0000}"/>
    <cellStyle name="Normal 2 2 2 5 3 2" xfId="3695" xr:uid="{00000000-0005-0000-0000-0000990E0000}"/>
    <cellStyle name="Normal 2 2 2 5 30" xfId="3696" xr:uid="{00000000-0005-0000-0000-00009A0E0000}"/>
    <cellStyle name="Normal 2 2 2 5 31" xfId="3697" xr:uid="{00000000-0005-0000-0000-00009B0E0000}"/>
    <cellStyle name="Normal 2 2 2 5 32" xfId="3698" xr:uid="{00000000-0005-0000-0000-00009C0E0000}"/>
    <cellStyle name="Normal 2 2 2 5 33" xfId="3699" xr:uid="{00000000-0005-0000-0000-00009D0E0000}"/>
    <cellStyle name="Normal 2 2 2 5 34" xfId="3700" xr:uid="{00000000-0005-0000-0000-00009E0E0000}"/>
    <cellStyle name="Normal 2 2 2 5 35" xfId="3701" xr:uid="{00000000-0005-0000-0000-00009F0E0000}"/>
    <cellStyle name="Normal 2 2 2 5 36" xfId="3702" xr:uid="{00000000-0005-0000-0000-0000A00E0000}"/>
    <cellStyle name="Normal 2 2 2 5 37" xfId="3703" xr:uid="{00000000-0005-0000-0000-0000A10E0000}"/>
    <cellStyle name="Normal 2 2 2 5 38" xfId="3704" xr:uid="{00000000-0005-0000-0000-0000A20E0000}"/>
    <cellStyle name="Normal 2 2 2 5 39" xfId="3705" xr:uid="{00000000-0005-0000-0000-0000A30E0000}"/>
    <cellStyle name="Normal 2 2 2 5 4" xfId="3706" xr:uid="{00000000-0005-0000-0000-0000A40E0000}"/>
    <cellStyle name="Normal 2 2 2 5 4 2" xfId="3707" xr:uid="{00000000-0005-0000-0000-0000A50E0000}"/>
    <cellStyle name="Normal 2 2 2 5 40" xfId="3708" xr:uid="{00000000-0005-0000-0000-0000A60E0000}"/>
    <cellStyle name="Normal 2 2 2 5 41" xfId="3709" xr:uid="{00000000-0005-0000-0000-0000A70E0000}"/>
    <cellStyle name="Normal 2 2 2 5 42" xfId="3710" xr:uid="{00000000-0005-0000-0000-0000A80E0000}"/>
    <cellStyle name="Normal 2 2 2 5 5" xfId="3711" xr:uid="{00000000-0005-0000-0000-0000A90E0000}"/>
    <cellStyle name="Normal 2 2 2 5 5 2" xfId="3712" xr:uid="{00000000-0005-0000-0000-0000AA0E0000}"/>
    <cellStyle name="Normal 2 2 2 5 6" xfId="3713" xr:uid="{00000000-0005-0000-0000-0000AB0E0000}"/>
    <cellStyle name="Normal 2 2 2 5 6 2" xfId="3714" xr:uid="{00000000-0005-0000-0000-0000AC0E0000}"/>
    <cellStyle name="Normal 2 2 2 5 7" xfId="3715" xr:uid="{00000000-0005-0000-0000-0000AD0E0000}"/>
    <cellStyle name="Normal 2 2 2 5 8" xfId="3716" xr:uid="{00000000-0005-0000-0000-0000AE0E0000}"/>
    <cellStyle name="Normal 2 2 2 5 8 2" xfId="3717" xr:uid="{00000000-0005-0000-0000-0000AF0E0000}"/>
    <cellStyle name="Normal 2 2 2 5 9" xfId="3718" xr:uid="{00000000-0005-0000-0000-0000B00E0000}"/>
    <cellStyle name="Normal 2 2 2 50" xfId="3719" xr:uid="{00000000-0005-0000-0000-0000B10E0000}"/>
    <cellStyle name="Normal 2 2 2 50 2" xfId="3720" xr:uid="{00000000-0005-0000-0000-0000B20E0000}"/>
    <cellStyle name="Normal 2 2 2 51" xfId="3721" xr:uid="{00000000-0005-0000-0000-0000B30E0000}"/>
    <cellStyle name="Normal 2 2 2 51 2" xfId="3722" xr:uid="{00000000-0005-0000-0000-0000B40E0000}"/>
    <cellStyle name="Normal 2 2 2 52" xfId="3723" xr:uid="{00000000-0005-0000-0000-0000B50E0000}"/>
    <cellStyle name="Normal 2 2 2 52 2" xfId="3724" xr:uid="{00000000-0005-0000-0000-0000B60E0000}"/>
    <cellStyle name="Normal 2 2 2 53" xfId="3725" xr:uid="{00000000-0005-0000-0000-0000B70E0000}"/>
    <cellStyle name="Normal 2 2 2 53 2" xfId="3726" xr:uid="{00000000-0005-0000-0000-0000B80E0000}"/>
    <cellStyle name="Normal 2 2 2 54" xfId="3727" xr:uid="{00000000-0005-0000-0000-0000B90E0000}"/>
    <cellStyle name="Normal 2 2 2 54 2" xfId="3728" xr:uid="{00000000-0005-0000-0000-0000BA0E0000}"/>
    <cellStyle name="Normal 2 2 2 55" xfId="3729" xr:uid="{00000000-0005-0000-0000-0000BB0E0000}"/>
    <cellStyle name="Normal 2 2 2 55 2" xfId="3730" xr:uid="{00000000-0005-0000-0000-0000BC0E0000}"/>
    <cellStyle name="Normal 2 2 2 56" xfId="3731" xr:uid="{00000000-0005-0000-0000-0000BD0E0000}"/>
    <cellStyle name="Normal 2 2 2 56 2" xfId="3732" xr:uid="{00000000-0005-0000-0000-0000BE0E0000}"/>
    <cellStyle name="Normal 2 2 2 57" xfId="3733" xr:uid="{00000000-0005-0000-0000-0000BF0E0000}"/>
    <cellStyle name="Normal 2 2 2 57 2" xfId="3734" xr:uid="{00000000-0005-0000-0000-0000C00E0000}"/>
    <cellStyle name="Normal 2 2 2 58" xfId="3735" xr:uid="{00000000-0005-0000-0000-0000C10E0000}"/>
    <cellStyle name="Normal 2 2 2 58 2" xfId="3736" xr:uid="{00000000-0005-0000-0000-0000C20E0000}"/>
    <cellStyle name="Normal 2 2 2 59" xfId="3737" xr:uid="{00000000-0005-0000-0000-0000C30E0000}"/>
    <cellStyle name="Normal 2 2 2 59 2" xfId="3738" xr:uid="{00000000-0005-0000-0000-0000C40E0000}"/>
    <cellStyle name="Normal 2 2 2 6" xfId="3739" xr:uid="{00000000-0005-0000-0000-0000C50E0000}"/>
    <cellStyle name="Normal 2 2 2 6 10" xfId="3740" xr:uid="{00000000-0005-0000-0000-0000C60E0000}"/>
    <cellStyle name="Normal 2 2 2 6 11" xfId="3741" xr:uid="{00000000-0005-0000-0000-0000C70E0000}"/>
    <cellStyle name="Normal 2 2 2 6 12" xfId="3742" xr:uid="{00000000-0005-0000-0000-0000C80E0000}"/>
    <cellStyle name="Normal 2 2 2 6 13" xfId="3743" xr:uid="{00000000-0005-0000-0000-0000C90E0000}"/>
    <cellStyle name="Normal 2 2 2 6 14" xfId="3744" xr:uid="{00000000-0005-0000-0000-0000CA0E0000}"/>
    <cellStyle name="Normal 2 2 2 6 15" xfId="3745" xr:uid="{00000000-0005-0000-0000-0000CB0E0000}"/>
    <cellStyle name="Normal 2 2 2 6 16" xfId="3746" xr:uid="{00000000-0005-0000-0000-0000CC0E0000}"/>
    <cellStyle name="Normal 2 2 2 6 17" xfId="3747" xr:uid="{00000000-0005-0000-0000-0000CD0E0000}"/>
    <cellStyle name="Normal 2 2 2 6 18" xfId="3748" xr:uid="{00000000-0005-0000-0000-0000CE0E0000}"/>
    <cellStyle name="Normal 2 2 2 6 19" xfId="3749" xr:uid="{00000000-0005-0000-0000-0000CF0E0000}"/>
    <cellStyle name="Normal 2 2 2 6 2" xfId="3750" xr:uid="{00000000-0005-0000-0000-0000D00E0000}"/>
    <cellStyle name="Normal 2 2 2 6 2 2" xfId="3751" xr:uid="{00000000-0005-0000-0000-0000D10E0000}"/>
    <cellStyle name="Normal 2 2 2 6 20" xfId="3752" xr:uid="{00000000-0005-0000-0000-0000D20E0000}"/>
    <cellStyle name="Normal 2 2 2 6 21" xfId="3753" xr:uid="{00000000-0005-0000-0000-0000D30E0000}"/>
    <cellStyle name="Normal 2 2 2 6 22" xfId="3754" xr:uid="{00000000-0005-0000-0000-0000D40E0000}"/>
    <cellStyle name="Normal 2 2 2 6 3" xfId="3755" xr:uid="{00000000-0005-0000-0000-0000D50E0000}"/>
    <cellStyle name="Normal 2 2 2 6 4" xfId="3756" xr:uid="{00000000-0005-0000-0000-0000D60E0000}"/>
    <cellStyle name="Normal 2 2 2 6 4 2" xfId="3757" xr:uid="{00000000-0005-0000-0000-0000D70E0000}"/>
    <cellStyle name="Normal 2 2 2 6 5" xfId="3758" xr:uid="{00000000-0005-0000-0000-0000D80E0000}"/>
    <cellStyle name="Normal 2 2 2 6 6" xfId="3759" xr:uid="{00000000-0005-0000-0000-0000D90E0000}"/>
    <cellStyle name="Normal 2 2 2 6 7" xfId="3760" xr:uid="{00000000-0005-0000-0000-0000DA0E0000}"/>
    <cellStyle name="Normal 2 2 2 6 8" xfId="3761" xr:uid="{00000000-0005-0000-0000-0000DB0E0000}"/>
    <cellStyle name="Normal 2 2 2 6 9" xfId="3762" xr:uid="{00000000-0005-0000-0000-0000DC0E0000}"/>
    <cellStyle name="Normal 2 2 2 60" xfId="3763" xr:uid="{00000000-0005-0000-0000-0000DD0E0000}"/>
    <cellStyle name="Normal 2 2 2 60 2" xfId="3764" xr:uid="{00000000-0005-0000-0000-0000DE0E0000}"/>
    <cellStyle name="Normal 2 2 2 61" xfId="3765" xr:uid="{00000000-0005-0000-0000-0000DF0E0000}"/>
    <cellStyle name="Normal 2 2 2 61 2" xfId="3766" xr:uid="{00000000-0005-0000-0000-0000E00E0000}"/>
    <cellStyle name="Normal 2 2 2 62" xfId="3767" xr:uid="{00000000-0005-0000-0000-0000E10E0000}"/>
    <cellStyle name="Normal 2 2 2 62 2" xfId="3768" xr:uid="{00000000-0005-0000-0000-0000E20E0000}"/>
    <cellStyle name="Normal 2 2 2 63" xfId="3769" xr:uid="{00000000-0005-0000-0000-0000E30E0000}"/>
    <cellStyle name="Normal 2 2 2 63 2" xfId="3770" xr:uid="{00000000-0005-0000-0000-0000E40E0000}"/>
    <cellStyle name="Normal 2 2 2 64" xfId="3771" xr:uid="{00000000-0005-0000-0000-0000E50E0000}"/>
    <cellStyle name="Normal 2 2 2 65" xfId="3772" xr:uid="{00000000-0005-0000-0000-0000E60E0000}"/>
    <cellStyle name="Normal 2 2 2 66" xfId="3773" xr:uid="{00000000-0005-0000-0000-0000E70E0000}"/>
    <cellStyle name="Normal 2 2 2 67" xfId="3774" xr:uid="{00000000-0005-0000-0000-0000E80E0000}"/>
    <cellStyle name="Normal 2 2 2 68" xfId="3775" xr:uid="{00000000-0005-0000-0000-0000E90E0000}"/>
    <cellStyle name="Normal 2 2 2 69" xfId="3776" xr:uid="{00000000-0005-0000-0000-0000EA0E0000}"/>
    <cellStyle name="Normal 2 2 2 7" xfId="3777" xr:uid="{00000000-0005-0000-0000-0000EB0E0000}"/>
    <cellStyle name="Normal 2 2 2 7 2" xfId="3778" xr:uid="{00000000-0005-0000-0000-0000EC0E0000}"/>
    <cellStyle name="Normal 2 2 2 7 2 2" xfId="3779" xr:uid="{00000000-0005-0000-0000-0000ED0E0000}"/>
    <cellStyle name="Normal 2 2 2 70" xfId="3780" xr:uid="{00000000-0005-0000-0000-0000EE0E0000}"/>
    <cellStyle name="Normal 2 2 2 71" xfId="3781" xr:uid="{00000000-0005-0000-0000-0000EF0E0000}"/>
    <cellStyle name="Normal 2 2 2 72" xfId="3782" xr:uid="{00000000-0005-0000-0000-0000F00E0000}"/>
    <cellStyle name="Normal 2 2 2 73" xfId="3783" xr:uid="{00000000-0005-0000-0000-0000F10E0000}"/>
    <cellStyle name="Normal 2 2 2 74" xfId="3784" xr:uid="{00000000-0005-0000-0000-0000F20E0000}"/>
    <cellStyle name="Normal 2 2 2 75" xfId="3785" xr:uid="{00000000-0005-0000-0000-0000F30E0000}"/>
    <cellStyle name="Normal 2 2 2 76" xfId="3786" xr:uid="{00000000-0005-0000-0000-0000F40E0000}"/>
    <cellStyle name="Normal 2 2 2 77" xfId="3787" xr:uid="{00000000-0005-0000-0000-0000F50E0000}"/>
    <cellStyle name="Normal 2 2 2 78" xfId="3788" xr:uid="{00000000-0005-0000-0000-0000F60E0000}"/>
    <cellStyle name="Normal 2 2 2 79" xfId="3789" xr:uid="{00000000-0005-0000-0000-0000F70E0000}"/>
    <cellStyle name="Normal 2 2 2 8" xfId="3790" xr:uid="{00000000-0005-0000-0000-0000F80E0000}"/>
    <cellStyle name="Normal 2 2 2 8 2" xfId="3791" xr:uid="{00000000-0005-0000-0000-0000F90E0000}"/>
    <cellStyle name="Normal 2 2 2 8 2 2" xfId="3792" xr:uid="{00000000-0005-0000-0000-0000FA0E0000}"/>
    <cellStyle name="Normal 2 2 2 8 3" xfId="3793" xr:uid="{00000000-0005-0000-0000-0000FB0E0000}"/>
    <cellStyle name="Normal 2 2 2 80" xfId="3794" xr:uid="{00000000-0005-0000-0000-0000FC0E0000}"/>
    <cellStyle name="Normal 2 2 2 81" xfId="3795" xr:uid="{00000000-0005-0000-0000-0000FD0E0000}"/>
    <cellStyle name="Normal 2 2 2 82" xfId="3796" xr:uid="{00000000-0005-0000-0000-0000FE0E0000}"/>
    <cellStyle name="Normal 2 2 2 83" xfId="3797" xr:uid="{00000000-0005-0000-0000-0000FF0E0000}"/>
    <cellStyle name="Normal 2 2 2 84" xfId="3798" xr:uid="{00000000-0005-0000-0000-0000000F0000}"/>
    <cellStyle name="Normal 2 2 2 85" xfId="3799" xr:uid="{00000000-0005-0000-0000-0000010F0000}"/>
    <cellStyle name="Normal 2 2 2 86" xfId="3800" xr:uid="{00000000-0005-0000-0000-0000020F0000}"/>
    <cellStyle name="Normal 2 2 2 87" xfId="3801" xr:uid="{00000000-0005-0000-0000-0000030F0000}"/>
    <cellStyle name="Normal 2 2 2 88" xfId="3802" xr:uid="{00000000-0005-0000-0000-0000040F0000}"/>
    <cellStyle name="Normal 2 2 2 89" xfId="3803" xr:uid="{00000000-0005-0000-0000-0000050F0000}"/>
    <cellStyle name="Normal 2 2 2 9" xfId="3804" xr:uid="{00000000-0005-0000-0000-0000060F0000}"/>
    <cellStyle name="Normal 2 2 2 9 2" xfId="3805" xr:uid="{00000000-0005-0000-0000-0000070F0000}"/>
    <cellStyle name="Normal 2 2 2 9 2 2" xfId="3806" xr:uid="{00000000-0005-0000-0000-0000080F0000}"/>
    <cellStyle name="Normal 2 2 2 9 3" xfId="3807" xr:uid="{00000000-0005-0000-0000-0000090F0000}"/>
    <cellStyle name="Normal 2 2 2 90" xfId="3808" xr:uid="{00000000-0005-0000-0000-00000A0F0000}"/>
    <cellStyle name="Normal 2 2 2 91" xfId="3809" xr:uid="{00000000-0005-0000-0000-00000B0F0000}"/>
    <cellStyle name="Normal 2 2 2 92" xfId="3810" xr:uid="{00000000-0005-0000-0000-00000C0F0000}"/>
    <cellStyle name="Normal 2 2 2 93" xfId="3811" xr:uid="{00000000-0005-0000-0000-00000D0F0000}"/>
    <cellStyle name="Normal 2 2 2 94" xfId="3812" xr:uid="{00000000-0005-0000-0000-00000E0F0000}"/>
    <cellStyle name="Normal 2 2 2 94 2" xfId="3813" xr:uid="{00000000-0005-0000-0000-00000F0F0000}"/>
    <cellStyle name="Normal 2 2 2 95" xfId="3814" xr:uid="{00000000-0005-0000-0000-0000100F0000}"/>
    <cellStyle name="Normal 2 2 2 96" xfId="3815" xr:uid="{00000000-0005-0000-0000-0000110F0000}"/>
    <cellStyle name="Normal 2 2 2 97" xfId="3816" xr:uid="{00000000-0005-0000-0000-0000120F0000}"/>
    <cellStyle name="Normal 2 2 2 98" xfId="3817" xr:uid="{00000000-0005-0000-0000-0000130F0000}"/>
    <cellStyle name="Normal 2 2 2 99" xfId="3818" xr:uid="{00000000-0005-0000-0000-0000140F0000}"/>
    <cellStyle name="Normal 2 2 20" xfId="3819" xr:uid="{00000000-0005-0000-0000-0000150F0000}"/>
    <cellStyle name="Normal 2 2 20 2" xfId="3820" xr:uid="{00000000-0005-0000-0000-0000160F0000}"/>
    <cellStyle name="Normal 2 2 21" xfId="3821" xr:uid="{00000000-0005-0000-0000-0000170F0000}"/>
    <cellStyle name="Normal 2 2 21 2" xfId="3822" xr:uid="{00000000-0005-0000-0000-0000180F0000}"/>
    <cellStyle name="Normal 2 2 22" xfId="3823" xr:uid="{00000000-0005-0000-0000-0000190F0000}"/>
    <cellStyle name="Normal 2 2 22 2" xfId="3824" xr:uid="{00000000-0005-0000-0000-00001A0F0000}"/>
    <cellStyle name="Normal 2 2 23" xfId="3825" xr:uid="{00000000-0005-0000-0000-00001B0F0000}"/>
    <cellStyle name="Normal 2 2 23 2" xfId="3826" xr:uid="{00000000-0005-0000-0000-00001C0F0000}"/>
    <cellStyle name="Normal 2 2 24" xfId="3827" xr:uid="{00000000-0005-0000-0000-00001D0F0000}"/>
    <cellStyle name="Normal 2 2 24 2" xfId="3828" xr:uid="{00000000-0005-0000-0000-00001E0F0000}"/>
    <cellStyle name="Normal 2 2 25" xfId="3829" xr:uid="{00000000-0005-0000-0000-00001F0F0000}"/>
    <cellStyle name="Normal 2 2 25 2" xfId="3830" xr:uid="{00000000-0005-0000-0000-0000200F0000}"/>
    <cellStyle name="Normal 2 2 26" xfId="3831" xr:uid="{00000000-0005-0000-0000-0000210F0000}"/>
    <cellStyle name="Normal 2 2 26 2" xfId="3832" xr:uid="{00000000-0005-0000-0000-0000220F0000}"/>
    <cellStyle name="Normal 2 2 27" xfId="3833" xr:uid="{00000000-0005-0000-0000-0000230F0000}"/>
    <cellStyle name="Normal 2 2 27 2" xfId="3834" xr:uid="{00000000-0005-0000-0000-0000240F0000}"/>
    <cellStyle name="Normal 2 2 28" xfId="3835" xr:uid="{00000000-0005-0000-0000-0000250F0000}"/>
    <cellStyle name="Normal 2 2 28 2" xfId="3836" xr:uid="{00000000-0005-0000-0000-0000260F0000}"/>
    <cellStyle name="Normal 2 2 29" xfId="3837" xr:uid="{00000000-0005-0000-0000-0000270F0000}"/>
    <cellStyle name="Normal 2 2 29 2" xfId="3838" xr:uid="{00000000-0005-0000-0000-0000280F0000}"/>
    <cellStyle name="Normal 2 2 3" xfId="3839" xr:uid="{00000000-0005-0000-0000-0000290F0000}"/>
    <cellStyle name="Normal 2 2 3 2" xfId="3840" xr:uid="{00000000-0005-0000-0000-00002A0F0000}"/>
    <cellStyle name="Normal 2 2 3 3" xfId="3841" xr:uid="{00000000-0005-0000-0000-00002B0F0000}"/>
    <cellStyle name="Normal 2 2 3 4" xfId="3842" xr:uid="{00000000-0005-0000-0000-00002C0F0000}"/>
    <cellStyle name="Normal 2 2 3 5" xfId="7494" xr:uid="{00000000-0005-0000-0000-00002D0F0000}"/>
    <cellStyle name="Normal 2 2 30" xfId="3843" xr:uid="{00000000-0005-0000-0000-00002E0F0000}"/>
    <cellStyle name="Normal 2 2 30 2" xfId="3844" xr:uid="{00000000-0005-0000-0000-00002F0F0000}"/>
    <cellStyle name="Normal 2 2 31" xfId="3845" xr:uid="{00000000-0005-0000-0000-0000300F0000}"/>
    <cellStyle name="Normal 2 2 31 2" xfId="3846" xr:uid="{00000000-0005-0000-0000-0000310F0000}"/>
    <cellStyle name="Normal 2 2 32" xfId="3847" xr:uid="{00000000-0005-0000-0000-0000320F0000}"/>
    <cellStyle name="Normal 2 2 32 2" xfId="3848" xr:uid="{00000000-0005-0000-0000-0000330F0000}"/>
    <cellStyle name="Normal 2 2 33" xfId="3849" xr:uid="{00000000-0005-0000-0000-0000340F0000}"/>
    <cellStyle name="Normal 2 2 33 2" xfId="3850" xr:uid="{00000000-0005-0000-0000-0000350F0000}"/>
    <cellStyle name="Normal 2 2 34" xfId="3851" xr:uid="{00000000-0005-0000-0000-0000360F0000}"/>
    <cellStyle name="Normal 2 2 34 2" xfId="3852" xr:uid="{00000000-0005-0000-0000-0000370F0000}"/>
    <cellStyle name="Normal 2 2 35" xfId="3853" xr:uid="{00000000-0005-0000-0000-0000380F0000}"/>
    <cellStyle name="Normal 2 2 35 2" xfId="3854" xr:uid="{00000000-0005-0000-0000-0000390F0000}"/>
    <cellStyle name="Normal 2 2 36" xfId="3855" xr:uid="{00000000-0005-0000-0000-00003A0F0000}"/>
    <cellStyle name="Normal 2 2 36 2" xfId="3856" xr:uid="{00000000-0005-0000-0000-00003B0F0000}"/>
    <cellStyle name="Normal 2 2 37" xfId="3857" xr:uid="{00000000-0005-0000-0000-00003C0F0000}"/>
    <cellStyle name="Normal 2 2 37 2" xfId="3858" xr:uid="{00000000-0005-0000-0000-00003D0F0000}"/>
    <cellStyle name="Normal 2 2 38" xfId="3859" xr:uid="{00000000-0005-0000-0000-00003E0F0000}"/>
    <cellStyle name="Normal 2 2 38 2" xfId="3860" xr:uid="{00000000-0005-0000-0000-00003F0F0000}"/>
    <cellStyle name="Normal 2 2 39" xfId="3861" xr:uid="{00000000-0005-0000-0000-0000400F0000}"/>
    <cellStyle name="Normal 2 2 39 2" xfId="3862" xr:uid="{00000000-0005-0000-0000-0000410F0000}"/>
    <cellStyle name="Normal 2 2 4" xfId="3863" xr:uid="{00000000-0005-0000-0000-0000420F0000}"/>
    <cellStyle name="Normal 2 2 4 10" xfId="3864" xr:uid="{00000000-0005-0000-0000-0000430F0000}"/>
    <cellStyle name="Normal 2 2 4 11" xfId="3865" xr:uid="{00000000-0005-0000-0000-0000440F0000}"/>
    <cellStyle name="Normal 2 2 4 12" xfId="3866" xr:uid="{00000000-0005-0000-0000-0000450F0000}"/>
    <cellStyle name="Normal 2 2 4 13" xfId="3867" xr:uid="{00000000-0005-0000-0000-0000460F0000}"/>
    <cellStyle name="Normal 2 2 4 14" xfId="3868" xr:uid="{00000000-0005-0000-0000-0000470F0000}"/>
    <cellStyle name="Normal 2 2 4 15" xfId="3869" xr:uid="{00000000-0005-0000-0000-0000480F0000}"/>
    <cellStyle name="Normal 2 2 4 16" xfId="3870" xr:uid="{00000000-0005-0000-0000-0000490F0000}"/>
    <cellStyle name="Normal 2 2 4 17" xfId="3871" xr:uid="{00000000-0005-0000-0000-00004A0F0000}"/>
    <cellStyle name="Normal 2 2 4 18" xfId="3872" xr:uid="{00000000-0005-0000-0000-00004B0F0000}"/>
    <cellStyle name="Normal 2 2 4 19" xfId="3873" xr:uid="{00000000-0005-0000-0000-00004C0F0000}"/>
    <cellStyle name="Normal 2 2 4 2" xfId="3874" xr:uid="{00000000-0005-0000-0000-00004D0F0000}"/>
    <cellStyle name="Normal 2 2 4 2 2" xfId="3875" xr:uid="{00000000-0005-0000-0000-00004E0F0000}"/>
    <cellStyle name="Normal 2 2 4 20" xfId="3876" xr:uid="{00000000-0005-0000-0000-00004F0F0000}"/>
    <cellStyle name="Normal 2 2 4 21" xfId="3877" xr:uid="{00000000-0005-0000-0000-0000500F0000}"/>
    <cellStyle name="Normal 2 2 4 22" xfId="3878" xr:uid="{00000000-0005-0000-0000-0000510F0000}"/>
    <cellStyle name="Normal 2 2 4 23" xfId="3879" xr:uid="{00000000-0005-0000-0000-0000520F0000}"/>
    <cellStyle name="Normal 2 2 4 24" xfId="3880" xr:uid="{00000000-0005-0000-0000-0000530F0000}"/>
    <cellStyle name="Normal 2 2 4 25" xfId="3881" xr:uid="{00000000-0005-0000-0000-0000540F0000}"/>
    <cellStyle name="Normal 2 2 4 26" xfId="3882" xr:uid="{00000000-0005-0000-0000-0000550F0000}"/>
    <cellStyle name="Normal 2 2 4 27" xfId="3883" xr:uid="{00000000-0005-0000-0000-0000560F0000}"/>
    <cellStyle name="Normal 2 2 4 28" xfId="3884" xr:uid="{00000000-0005-0000-0000-0000570F0000}"/>
    <cellStyle name="Normal 2 2 4 29" xfId="3885" xr:uid="{00000000-0005-0000-0000-0000580F0000}"/>
    <cellStyle name="Normal 2 2 4 3" xfId="3886" xr:uid="{00000000-0005-0000-0000-0000590F0000}"/>
    <cellStyle name="Normal 2 2 4 30" xfId="3887" xr:uid="{00000000-0005-0000-0000-00005A0F0000}"/>
    <cellStyle name="Normal 2 2 4 31" xfId="3888" xr:uid="{00000000-0005-0000-0000-00005B0F0000}"/>
    <cellStyle name="Normal 2 2 4 32" xfId="3889" xr:uid="{00000000-0005-0000-0000-00005C0F0000}"/>
    <cellStyle name="Normal 2 2 4 33" xfId="3890" xr:uid="{00000000-0005-0000-0000-00005D0F0000}"/>
    <cellStyle name="Normal 2 2 4 34" xfId="3891" xr:uid="{00000000-0005-0000-0000-00005E0F0000}"/>
    <cellStyle name="Normal 2 2 4 35" xfId="3892" xr:uid="{00000000-0005-0000-0000-00005F0F0000}"/>
    <cellStyle name="Normal 2 2 4 36" xfId="3893" xr:uid="{00000000-0005-0000-0000-0000600F0000}"/>
    <cellStyle name="Normal 2 2 4 37" xfId="3894" xr:uid="{00000000-0005-0000-0000-0000610F0000}"/>
    <cellStyle name="Normal 2 2 4 38" xfId="3895" xr:uid="{00000000-0005-0000-0000-0000620F0000}"/>
    <cellStyle name="Normal 2 2 4 39" xfId="3896" xr:uid="{00000000-0005-0000-0000-0000630F0000}"/>
    <cellStyle name="Normal 2 2 4 4" xfId="3897" xr:uid="{00000000-0005-0000-0000-0000640F0000}"/>
    <cellStyle name="Normal 2 2 4 40" xfId="3898" xr:uid="{00000000-0005-0000-0000-0000650F0000}"/>
    <cellStyle name="Normal 2 2 4 41" xfId="3899" xr:uid="{00000000-0005-0000-0000-0000660F0000}"/>
    <cellStyle name="Normal 2 2 4 42" xfId="3900" xr:uid="{00000000-0005-0000-0000-0000670F0000}"/>
    <cellStyle name="Normal 2 2 4 43" xfId="3901" xr:uid="{00000000-0005-0000-0000-0000680F0000}"/>
    <cellStyle name="Normal 2 2 4 44" xfId="3902" xr:uid="{00000000-0005-0000-0000-0000690F0000}"/>
    <cellStyle name="Normal 2 2 4 45" xfId="3903" xr:uid="{00000000-0005-0000-0000-00006A0F0000}"/>
    <cellStyle name="Normal 2 2 4 46" xfId="3904" xr:uid="{00000000-0005-0000-0000-00006B0F0000}"/>
    <cellStyle name="Normal 2 2 4 47" xfId="3905" xr:uid="{00000000-0005-0000-0000-00006C0F0000}"/>
    <cellStyle name="Normal 2 2 4 48" xfId="3906" xr:uid="{00000000-0005-0000-0000-00006D0F0000}"/>
    <cellStyle name="Normal 2 2 4 49" xfId="3907" xr:uid="{00000000-0005-0000-0000-00006E0F0000}"/>
    <cellStyle name="Normal 2 2 4 5" xfId="3908" xr:uid="{00000000-0005-0000-0000-00006F0F0000}"/>
    <cellStyle name="Normal 2 2 4 50" xfId="3909" xr:uid="{00000000-0005-0000-0000-0000700F0000}"/>
    <cellStyle name="Normal 2 2 4 51" xfId="3910" xr:uid="{00000000-0005-0000-0000-0000710F0000}"/>
    <cellStyle name="Normal 2 2 4 52" xfId="3911" xr:uid="{00000000-0005-0000-0000-0000720F0000}"/>
    <cellStyle name="Normal 2 2 4 53" xfId="3912" xr:uid="{00000000-0005-0000-0000-0000730F0000}"/>
    <cellStyle name="Normal 2 2 4 54" xfId="3913" xr:uid="{00000000-0005-0000-0000-0000740F0000}"/>
    <cellStyle name="Normal 2 2 4 55" xfId="3914" xr:uid="{00000000-0005-0000-0000-0000750F0000}"/>
    <cellStyle name="Normal 2 2 4 56" xfId="3915" xr:uid="{00000000-0005-0000-0000-0000760F0000}"/>
    <cellStyle name="Normal 2 2 4 57" xfId="3916" xr:uid="{00000000-0005-0000-0000-0000770F0000}"/>
    <cellStyle name="Normal 2 2 4 58" xfId="3917" xr:uid="{00000000-0005-0000-0000-0000780F0000}"/>
    <cellStyle name="Normal 2 2 4 59" xfId="3918" xr:uid="{00000000-0005-0000-0000-0000790F0000}"/>
    <cellStyle name="Normal 2 2 4 6" xfId="3919" xr:uid="{00000000-0005-0000-0000-00007A0F0000}"/>
    <cellStyle name="Normal 2 2 4 60" xfId="3920" xr:uid="{00000000-0005-0000-0000-00007B0F0000}"/>
    <cellStyle name="Normal 2 2 4 61" xfId="3921" xr:uid="{00000000-0005-0000-0000-00007C0F0000}"/>
    <cellStyle name="Normal 2 2 4 62" xfId="3922" xr:uid="{00000000-0005-0000-0000-00007D0F0000}"/>
    <cellStyle name="Normal 2 2 4 63" xfId="3923" xr:uid="{00000000-0005-0000-0000-00007E0F0000}"/>
    <cellStyle name="Normal 2 2 4 64" xfId="3924" xr:uid="{00000000-0005-0000-0000-00007F0F0000}"/>
    <cellStyle name="Normal 2 2 4 65" xfId="3925" xr:uid="{00000000-0005-0000-0000-0000800F0000}"/>
    <cellStyle name="Normal 2 2 4 66" xfId="3926" xr:uid="{00000000-0005-0000-0000-0000810F0000}"/>
    <cellStyle name="Normal 2 2 4 67" xfId="3927" xr:uid="{00000000-0005-0000-0000-0000820F0000}"/>
    <cellStyle name="Normal 2 2 4 68" xfId="3928" xr:uid="{00000000-0005-0000-0000-0000830F0000}"/>
    <cellStyle name="Normal 2 2 4 69" xfId="3929" xr:uid="{00000000-0005-0000-0000-0000840F0000}"/>
    <cellStyle name="Normal 2 2 4 7" xfId="3930" xr:uid="{00000000-0005-0000-0000-0000850F0000}"/>
    <cellStyle name="Normal 2 2 4 70" xfId="3931" xr:uid="{00000000-0005-0000-0000-0000860F0000}"/>
    <cellStyle name="Normal 2 2 4 71" xfId="3932" xr:uid="{00000000-0005-0000-0000-0000870F0000}"/>
    <cellStyle name="Normal 2 2 4 72" xfId="3933" xr:uid="{00000000-0005-0000-0000-0000880F0000}"/>
    <cellStyle name="Normal 2 2 4 73" xfId="3934" xr:uid="{00000000-0005-0000-0000-0000890F0000}"/>
    <cellStyle name="Normal 2 2 4 74" xfId="3935" xr:uid="{00000000-0005-0000-0000-00008A0F0000}"/>
    <cellStyle name="Normal 2 2 4 75" xfId="3936" xr:uid="{00000000-0005-0000-0000-00008B0F0000}"/>
    <cellStyle name="Normal 2 2 4 76" xfId="3937" xr:uid="{00000000-0005-0000-0000-00008C0F0000}"/>
    <cellStyle name="Normal 2 2 4 77" xfId="3938" xr:uid="{00000000-0005-0000-0000-00008D0F0000}"/>
    <cellStyle name="Normal 2 2 4 78" xfId="3939" xr:uid="{00000000-0005-0000-0000-00008E0F0000}"/>
    <cellStyle name="Normal 2 2 4 79" xfId="3940" xr:uid="{00000000-0005-0000-0000-00008F0F0000}"/>
    <cellStyle name="Normal 2 2 4 8" xfId="3941" xr:uid="{00000000-0005-0000-0000-0000900F0000}"/>
    <cellStyle name="Normal 2 2 4 80" xfId="3942" xr:uid="{00000000-0005-0000-0000-0000910F0000}"/>
    <cellStyle name="Normal 2 2 4 81" xfId="3943" xr:uid="{00000000-0005-0000-0000-0000920F0000}"/>
    <cellStyle name="Normal 2 2 4 82" xfId="3944" xr:uid="{00000000-0005-0000-0000-0000930F0000}"/>
    <cellStyle name="Normal 2 2 4 83" xfId="3945" xr:uid="{00000000-0005-0000-0000-0000940F0000}"/>
    <cellStyle name="Normal 2 2 4 84" xfId="3946" xr:uid="{00000000-0005-0000-0000-0000950F0000}"/>
    <cellStyle name="Normal 2 2 4 85" xfId="3947" xr:uid="{00000000-0005-0000-0000-0000960F0000}"/>
    <cellStyle name="Normal 2 2 4 86" xfId="3948" xr:uid="{00000000-0005-0000-0000-0000970F0000}"/>
    <cellStyle name="Normal 2 2 4 87" xfId="3949" xr:uid="{00000000-0005-0000-0000-0000980F0000}"/>
    <cellStyle name="Normal 2 2 4 88" xfId="3950" xr:uid="{00000000-0005-0000-0000-0000990F0000}"/>
    <cellStyle name="Normal 2 2 4 89" xfId="3951" xr:uid="{00000000-0005-0000-0000-00009A0F0000}"/>
    <cellStyle name="Normal 2 2 4 9" xfId="3952" xr:uid="{00000000-0005-0000-0000-00009B0F0000}"/>
    <cellStyle name="Normal 2 2 4 90" xfId="3953" xr:uid="{00000000-0005-0000-0000-00009C0F0000}"/>
    <cellStyle name="Normal 2 2 4 91" xfId="3954" xr:uid="{00000000-0005-0000-0000-00009D0F0000}"/>
    <cellStyle name="Normal 2 2 4 92" xfId="7495" xr:uid="{00000000-0005-0000-0000-00009E0F0000}"/>
    <cellStyle name="Normal 2 2 40" xfId="3955" xr:uid="{00000000-0005-0000-0000-00009F0F0000}"/>
    <cellStyle name="Normal 2 2 40 2" xfId="3956" xr:uid="{00000000-0005-0000-0000-0000A00F0000}"/>
    <cellStyle name="Normal 2 2 41" xfId="3957" xr:uid="{00000000-0005-0000-0000-0000A10F0000}"/>
    <cellStyle name="Normal 2 2 41 2" xfId="3958" xr:uid="{00000000-0005-0000-0000-0000A20F0000}"/>
    <cellStyle name="Normal 2 2 42" xfId="3959" xr:uid="{00000000-0005-0000-0000-0000A30F0000}"/>
    <cellStyle name="Normal 2 2 42 2" xfId="3960" xr:uid="{00000000-0005-0000-0000-0000A40F0000}"/>
    <cellStyle name="Normal 2 2 43" xfId="3961" xr:uid="{00000000-0005-0000-0000-0000A50F0000}"/>
    <cellStyle name="Normal 2 2 43 2" xfId="3962" xr:uid="{00000000-0005-0000-0000-0000A60F0000}"/>
    <cellStyle name="Normal 2 2 44" xfId="3963" xr:uid="{00000000-0005-0000-0000-0000A70F0000}"/>
    <cellStyle name="Normal 2 2 44 2" xfId="3964" xr:uid="{00000000-0005-0000-0000-0000A80F0000}"/>
    <cellStyle name="Normal 2 2 45" xfId="3965" xr:uid="{00000000-0005-0000-0000-0000A90F0000}"/>
    <cellStyle name="Normal 2 2 45 2" xfId="3966" xr:uid="{00000000-0005-0000-0000-0000AA0F0000}"/>
    <cellStyle name="Normal 2 2 46" xfId="3967" xr:uid="{00000000-0005-0000-0000-0000AB0F0000}"/>
    <cellStyle name="Normal 2 2 46 2" xfId="3968" xr:uid="{00000000-0005-0000-0000-0000AC0F0000}"/>
    <cellStyle name="Normal 2 2 47" xfId="3969" xr:uid="{00000000-0005-0000-0000-0000AD0F0000}"/>
    <cellStyle name="Normal 2 2 47 2" xfId="3970" xr:uid="{00000000-0005-0000-0000-0000AE0F0000}"/>
    <cellStyle name="Normal 2 2 48" xfId="3971" xr:uid="{00000000-0005-0000-0000-0000AF0F0000}"/>
    <cellStyle name="Normal 2 2 48 2" xfId="3972" xr:uid="{00000000-0005-0000-0000-0000B00F0000}"/>
    <cellStyle name="Normal 2 2 49" xfId="3973" xr:uid="{00000000-0005-0000-0000-0000B10F0000}"/>
    <cellStyle name="Normal 2 2 49 2" xfId="3974" xr:uid="{00000000-0005-0000-0000-0000B20F0000}"/>
    <cellStyle name="Normal 2 2 5" xfId="3975" xr:uid="{00000000-0005-0000-0000-0000B30F0000}"/>
    <cellStyle name="Normal 2 2 5 10" xfId="3976" xr:uid="{00000000-0005-0000-0000-0000B40F0000}"/>
    <cellStyle name="Normal 2 2 5 11" xfId="3977" xr:uid="{00000000-0005-0000-0000-0000B50F0000}"/>
    <cellStyle name="Normal 2 2 5 12" xfId="3978" xr:uid="{00000000-0005-0000-0000-0000B60F0000}"/>
    <cellStyle name="Normal 2 2 5 13" xfId="3979" xr:uid="{00000000-0005-0000-0000-0000B70F0000}"/>
    <cellStyle name="Normal 2 2 5 14" xfId="3980" xr:uid="{00000000-0005-0000-0000-0000B80F0000}"/>
    <cellStyle name="Normal 2 2 5 15" xfId="3981" xr:uid="{00000000-0005-0000-0000-0000B90F0000}"/>
    <cellStyle name="Normal 2 2 5 16" xfId="3982" xr:uid="{00000000-0005-0000-0000-0000BA0F0000}"/>
    <cellStyle name="Normal 2 2 5 17" xfId="3983" xr:uid="{00000000-0005-0000-0000-0000BB0F0000}"/>
    <cellStyle name="Normal 2 2 5 18" xfId="3984" xr:uid="{00000000-0005-0000-0000-0000BC0F0000}"/>
    <cellStyle name="Normal 2 2 5 19" xfId="3985" xr:uid="{00000000-0005-0000-0000-0000BD0F0000}"/>
    <cellStyle name="Normal 2 2 5 2" xfId="3986" xr:uid="{00000000-0005-0000-0000-0000BE0F0000}"/>
    <cellStyle name="Normal 2 2 5 2 2" xfId="3987" xr:uid="{00000000-0005-0000-0000-0000BF0F0000}"/>
    <cellStyle name="Normal 2 2 5 20" xfId="3988" xr:uid="{00000000-0005-0000-0000-0000C00F0000}"/>
    <cellStyle name="Normal 2 2 5 21" xfId="3989" xr:uid="{00000000-0005-0000-0000-0000C10F0000}"/>
    <cellStyle name="Normal 2 2 5 22" xfId="3990" xr:uid="{00000000-0005-0000-0000-0000C20F0000}"/>
    <cellStyle name="Normal 2 2 5 23" xfId="3991" xr:uid="{00000000-0005-0000-0000-0000C30F0000}"/>
    <cellStyle name="Normal 2 2 5 24" xfId="3992" xr:uid="{00000000-0005-0000-0000-0000C40F0000}"/>
    <cellStyle name="Normal 2 2 5 25" xfId="3993" xr:uid="{00000000-0005-0000-0000-0000C50F0000}"/>
    <cellStyle name="Normal 2 2 5 26" xfId="3994" xr:uid="{00000000-0005-0000-0000-0000C60F0000}"/>
    <cellStyle name="Normal 2 2 5 27" xfId="3995" xr:uid="{00000000-0005-0000-0000-0000C70F0000}"/>
    <cellStyle name="Normal 2 2 5 28" xfId="3996" xr:uid="{00000000-0005-0000-0000-0000C80F0000}"/>
    <cellStyle name="Normal 2 2 5 29" xfId="3997" xr:uid="{00000000-0005-0000-0000-0000C90F0000}"/>
    <cellStyle name="Normal 2 2 5 3" xfId="3998" xr:uid="{00000000-0005-0000-0000-0000CA0F0000}"/>
    <cellStyle name="Normal 2 2 5 30" xfId="3999" xr:uid="{00000000-0005-0000-0000-0000CB0F0000}"/>
    <cellStyle name="Normal 2 2 5 31" xfId="4000" xr:uid="{00000000-0005-0000-0000-0000CC0F0000}"/>
    <cellStyle name="Normal 2 2 5 32" xfId="4001" xr:uid="{00000000-0005-0000-0000-0000CD0F0000}"/>
    <cellStyle name="Normal 2 2 5 33" xfId="4002" xr:uid="{00000000-0005-0000-0000-0000CE0F0000}"/>
    <cellStyle name="Normal 2 2 5 34" xfId="4003" xr:uid="{00000000-0005-0000-0000-0000CF0F0000}"/>
    <cellStyle name="Normal 2 2 5 35" xfId="4004" xr:uid="{00000000-0005-0000-0000-0000D00F0000}"/>
    <cellStyle name="Normal 2 2 5 36" xfId="4005" xr:uid="{00000000-0005-0000-0000-0000D10F0000}"/>
    <cellStyle name="Normal 2 2 5 37" xfId="4006" xr:uid="{00000000-0005-0000-0000-0000D20F0000}"/>
    <cellStyle name="Normal 2 2 5 38" xfId="4007" xr:uid="{00000000-0005-0000-0000-0000D30F0000}"/>
    <cellStyle name="Normal 2 2 5 39" xfId="4008" xr:uid="{00000000-0005-0000-0000-0000D40F0000}"/>
    <cellStyle name="Normal 2 2 5 4" xfId="4009" xr:uid="{00000000-0005-0000-0000-0000D50F0000}"/>
    <cellStyle name="Normal 2 2 5 40" xfId="4010" xr:uid="{00000000-0005-0000-0000-0000D60F0000}"/>
    <cellStyle name="Normal 2 2 5 41" xfId="4011" xr:uid="{00000000-0005-0000-0000-0000D70F0000}"/>
    <cellStyle name="Normal 2 2 5 42" xfId="4012" xr:uid="{00000000-0005-0000-0000-0000D80F0000}"/>
    <cellStyle name="Normal 2 2 5 43" xfId="4013" xr:uid="{00000000-0005-0000-0000-0000D90F0000}"/>
    <cellStyle name="Normal 2 2 5 44" xfId="4014" xr:uid="{00000000-0005-0000-0000-0000DA0F0000}"/>
    <cellStyle name="Normal 2 2 5 45" xfId="4015" xr:uid="{00000000-0005-0000-0000-0000DB0F0000}"/>
    <cellStyle name="Normal 2 2 5 46" xfId="4016" xr:uid="{00000000-0005-0000-0000-0000DC0F0000}"/>
    <cellStyle name="Normal 2 2 5 47" xfId="4017" xr:uid="{00000000-0005-0000-0000-0000DD0F0000}"/>
    <cellStyle name="Normal 2 2 5 48" xfId="4018" xr:uid="{00000000-0005-0000-0000-0000DE0F0000}"/>
    <cellStyle name="Normal 2 2 5 49" xfId="4019" xr:uid="{00000000-0005-0000-0000-0000DF0F0000}"/>
    <cellStyle name="Normal 2 2 5 5" xfId="4020" xr:uid="{00000000-0005-0000-0000-0000E00F0000}"/>
    <cellStyle name="Normal 2 2 5 50" xfId="4021" xr:uid="{00000000-0005-0000-0000-0000E10F0000}"/>
    <cellStyle name="Normal 2 2 5 51" xfId="4022" xr:uid="{00000000-0005-0000-0000-0000E20F0000}"/>
    <cellStyle name="Normal 2 2 5 52" xfId="4023" xr:uid="{00000000-0005-0000-0000-0000E30F0000}"/>
    <cellStyle name="Normal 2 2 5 53" xfId="4024" xr:uid="{00000000-0005-0000-0000-0000E40F0000}"/>
    <cellStyle name="Normal 2 2 5 54" xfId="4025" xr:uid="{00000000-0005-0000-0000-0000E50F0000}"/>
    <cellStyle name="Normal 2 2 5 55" xfId="4026" xr:uid="{00000000-0005-0000-0000-0000E60F0000}"/>
    <cellStyle name="Normal 2 2 5 56" xfId="4027" xr:uid="{00000000-0005-0000-0000-0000E70F0000}"/>
    <cellStyle name="Normal 2 2 5 57" xfId="4028" xr:uid="{00000000-0005-0000-0000-0000E80F0000}"/>
    <cellStyle name="Normal 2 2 5 58" xfId="4029" xr:uid="{00000000-0005-0000-0000-0000E90F0000}"/>
    <cellStyle name="Normal 2 2 5 59" xfId="4030" xr:uid="{00000000-0005-0000-0000-0000EA0F0000}"/>
    <cellStyle name="Normal 2 2 5 6" xfId="4031" xr:uid="{00000000-0005-0000-0000-0000EB0F0000}"/>
    <cellStyle name="Normal 2 2 5 60" xfId="4032" xr:uid="{00000000-0005-0000-0000-0000EC0F0000}"/>
    <cellStyle name="Normal 2 2 5 61" xfId="4033" xr:uid="{00000000-0005-0000-0000-0000ED0F0000}"/>
    <cellStyle name="Normal 2 2 5 62" xfId="4034" xr:uid="{00000000-0005-0000-0000-0000EE0F0000}"/>
    <cellStyle name="Normal 2 2 5 63" xfId="4035" xr:uid="{00000000-0005-0000-0000-0000EF0F0000}"/>
    <cellStyle name="Normal 2 2 5 64" xfId="4036" xr:uid="{00000000-0005-0000-0000-0000F00F0000}"/>
    <cellStyle name="Normal 2 2 5 65" xfId="4037" xr:uid="{00000000-0005-0000-0000-0000F10F0000}"/>
    <cellStyle name="Normal 2 2 5 66" xfId="4038" xr:uid="{00000000-0005-0000-0000-0000F20F0000}"/>
    <cellStyle name="Normal 2 2 5 67" xfId="4039" xr:uid="{00000000-0005-0000-0000-0000F30F0000}"/>
    <cellStyle name="Normal 2 2 5 68" xfId="4040" xr:uid="{00000000-0005-0000-0000-0000F40F0000}"/>
    <cellStyle name="Normal 2 2 5 69" xfId="4041" xr:uid="{00000000-0005-0000-0000-0000F50F0000}"/>
    <cellStyle name="Normal 2 2 5 7" xfId="4042" xr:uid="{00000000-0005-0000-0000-0000F60F0000}"/>
    <cellStyle name="Normal 2 2 5 70" xfId="4043" xr:uid="{00000000-0005-0000-0000-0000F70F0000}"/>
    <cellStyle name="Normal 2 2 5 71" xfId="4044" xr:uid="{00000000-0005-0000-0000-0000F80F0000}"/>
    <cellStyle name="Normal 2 2 5 72" xfId="4045" xr:uid="{00000000-0005-0000-0000-0000F90F0000}"/>
    <cellStyle name="Normal 2 2 5 73" xfId="4046" xr:uid="{00000000-0005-0000-0000-0000FA0F0000}"/>
    <cellStyle name="Normal 2 2 5 74" xfId="4047" xr:uid="{00000000-0005-0000-0000-0000FB0F0000}"/>
    <cellStyle name="Normal 2 2 5 75" xfId="4048" xr:uid="{00000000-0005-0000-0000-0000FC0F0000}"/>
    <cellStyle name="Normal 2 2 5 76" xfId="4049" xr:uid="{00000000-0005-0000-0000-0000FD0F0000}"/>
    <cellStyle name="Normal 2 2 5 77" xfId="4050" xr:uid="{00000000-0005-0000-0000-0000FE0F0000}"/>
    <cellStyle name="Normal 2 2 5 78" xfId="4051" xr:uid="{00000000-0005-0000-0000-0000FF0F0000}"/>
    <cellStyle name="Normal 2 2 5 79" xfId="4052" xr:uid="{00000000-0005-0000-0000-000000100000}"/>
    <cellStyle name="Normal 2 2 5 8" xfId="4053" xr:uid="{00000000-0005-0000-0000-000001100000}"/>
    <cellStyle name="Normal 2 2 5 80" xfId="4054" xr:uid="{00000000-0005-0000-0000-000002100000}"/>
    <cellStyle name="Normal 2 2 5 81" xfId="4055" xr:uid="{00000000-0005-0000-0000-000003100000}"/>
    <cellStyle name="Normal 2 2 5 82" xfId="4056" xr:uid="{00000000-0005-0000-0000-000004100000}"/>
    <cellStyle name="Normal 2 2 5 83" xfId="4057" xr:uid="{00000000-0005-0000-0000-000005100000}"/>
    <cellStyle name="Normal 2 2 5 84" xfId="4058" xr:uid="{00000000-0005-0000-0000-000006100000}"/>
    <cellStyle name="Normal 2 2 5 85" xfId="4059" xr:uid="{00000000-0005-0000-0000-000007100000}"/>
    <cellStyle name="Normal 2 2 5 86" xfId="4060" xr:uid="{00000000-0005-0000-0000-000008100000}"/>
    <cellStyle name="Normal 2 2 5 87" xfId="4061" xr:uid="{00000000-0005-0000-0000-000009100000}"/>
    <cellStyle name="Normal 2 2 5 88" xfId="4062" xr:uid="{00000000-0005-0000-0000-00000A100000}"/>
    <cellStyle name="Normal 2 2 5 89" xfId="4063" xr:uid="{00000000-0005-0000-0000-00000B100000}"/>
    <cellStyle name="Normal 2 2 5 9" xfId="4064" xr:uid="{00000000-0005-0000-0000-00000C100000}"/>
    <cellStyle name="Normal 2 2 5 90" xfId="4065" xr:uid="{00000000-0005-0000-0000-00000D100000}"/>
    <cellStyle name="Normal 2 2 5 91" xfId="4066" xr:uid="{00000000-0005-0000-0000-00000E100000}"/>
    <cellStyle name="Normal 2 2 5 92" xfId="7496" xr:uid="{00000000-0005-0000-0000-00000F100000}"/>
    <cellStyle name="Normal 2 2 50" xfId="4067" xr:uid="{00000000-0005-0000-0000-000010100000}"/>
    <cellStyle name="Normal 2 2 50 2" xfId="4068" xr:uid="{00000000-0005-0000-0000-000011100000}"/>
    <cellStyle name="Normal 2 2 51" xfId="4069" xr:uid="{00000000-0005-0000-0000-000012100000}"/>
    <cellStyle name="Normal 2 2 51 2" xfId="4070" xr:uid="{00000000-0005-0000-0000-000013100000}"/>
    <cellStyle name="Normal 2 2 52" xfId="4071" xr:uid="{00000000-0005-0000-0000-000014100000}"/>
    <cellStyle name="Normal 2 2 52 2" xfId="4072" xr:uid="{00000000-0005-0000-0000-000015100000}"/>
    <cellStyle name="Normal 2 2 53" xfId="4073" xr:uid="{00000000-0005-0000-0000-000016100000}"/>
    <cellStyle name="Normal 2 2 53 2" xfId="4074" xr:uid="{00000000-0005-0000-0000-000017100000}"/>
    <cellStyle name="Normal 2 2 54" xfId="4075" xr:uid="{00000000-0005-0000-0000-000018100000}"/>
    <cellStyle name="Normal 2 2 54 2" xfId="4076" xr:uid="{00000000-0005-0000-0000-000019100000}"/>
    <cellStyle name="Normal 2 2 55" xfId="4077" xr:uid="{00000000-0005-0000-0000-00001A100000}"/>
    <cellStyle name="Normal 2 2 55 2" xfId="4078" xr:uid="{00000000-0005-0000-0000-00001B100000}"/>
    <cellStyle name="Normal 2 2 56" xfId="4079" xr:uid="{00000000-0005-0000-0000-00001C100000}"/>
    <cellStyle name="Normal 2 2 56 2" xfId="4080" xr:uid="{00000000-0005-0000-0000-00001D100000}"/>
    <cellStyle name="Normal 2 2 57" xfId="4081" xr:uid="{00000000-0005-0000-0000-00001E100000}"/>
    <cellStyle name="Normal 2 2 57 2" xfId="4082" xr:uid="{00000000-0005-0000-0000-00001F100000}"/>
    <cellStyle name="Normal 2 2 58" xfId="4083" xr:uid="{00000000-0005-0000-0000-000020100000}"/>
    <cellStyle name="Normal 2 2 58 2" xfId="4084" xr:uid="{00000000-0005-0000-0000-000021100000}"/>
    <cellStyle name="Normal 2 2 59" xfId="4085" xr:uid="{00000000-0005-0000-0000-000022100000}"/>
    <cellStyle name="Normal 2 2 59 2" xfId="4086" xr:uid="{00000000-0005-0000-0000-000023100000}"/>
    <cellStyle name="Normal 2 2 6" xfId="4087" xr:uid="{00000000-0005-0000-0000-000024100000}"/>
    <cellStyle name="Normal 2 2 6 10" xfId="4088" xr:uid="{00000000-0005-0000-0000-000025100000}"/>
    <cellStyle name="Normal 2 2 6 11" xfId="4089" xr:uid="{00000000-0005-0000-0000-000026100000}"/>
    <cellStyle name="Normal 2 2 6 12" xfId="4090" xr:uid="{00000000-0005-0000-0000-000027100000}"/>
    <cellStyle name="Normal 2 2 6 13" xfId="4091" xr:uid="{00000000-0005-0000-0000-000028100000}"/>
    <cellStyle name="Normal 2 2 6 14" xfId="4092" xr:uid="{00000000-0005-0000-0000-000029100000}"/>
    <cellStyle name="Normal 2 2 6 15" xfId="4093" xr:uid="{00000000-0005-0000-0000-00002A100000}"/>
    <cellStyle name="Normal 2 2 6 16" xfId="4094" xr:uid="{00000000-0005-0000-0000-00002B100000}"/>
    <cellStyle name="Normal 2 2 6 17" xfId="4095" xr:uid="{00000000-0005-0000-0000-00002C100000}"/>
    <cellStyle name="Normal 2 2 6 18" xfId="4096" xr:uid="{00000000-0005-0000-0000-00002D100000}"/>
    <cellStyle name="Normal 2 2 6 19" xfId="4097" xr:uid="{00000000-0005-0000-0000-00002E100000}"/>
    <cellStyle name="Normal 2 2 6 2" xfId="4098" xr:uid="{00000000-0005-0000-0000-00002F100000}"/>
    <cellStyle name="Normal 2 2 6 2 2" xfId="4099" xr:uid="{00000000-0005-0000-0000-000030100000}"/>
    <cellStyle name="Normal 2 2 6 20" xfId="4100" xr:uid="{00000000-0005-0000-0000-000031100000}"/>
    <cellStyle name="Normal 2 2 6 21" xfId="4101" xr:uid="{00000000-0005-0000-0000-000032100000}"/>
    <cellStyle name="Normal 2 2 6 22" xfId="4102" xr:uid="{00000000-0005-0000-0000-000033100000}"/>
    <cellStyle name="Normal 2 2 6 23" xfId="4103" xr:uid="{00000000-0005-0000-0000-000034100000}"/>
    <cellStyle name="Normal 2 2 6 24" xfId="4104" xr:uid="{00000000-0005-0000-0000-000035100000}"/>
    <cellStyle name="Normal 2 2 6 25" xfId="4105" xr:uid="{00000000-0005-0000-0000-000036100000}"/>
    <cellStyle name="Normal 2 2 6 26" xfId="4106" xr:uid="{00000000-0005-0000-0000-000037100000}"/>
    <cellStyle name="Normal 2 2 6 27" xfId="4107" xr:uid="{00000000-0005-0000-0000-000038100000}"/>
    <cellStyle name="Normal 2 2 6 28" xfId="4108" xr:uid="{00000000-0005-0000-0000-000039100000}"/>
    <cellStyle name="Normal 2 2 6 29" xfId="4109" xr:uid="{00000000-0005-0000-0000-00003A100000}"/>
    <cellStyle name="Normal 2 2 6 3" xfId="4110" xr:uid="{00000000-0005-0000-0000-00003B100000}"/>
    <cellStyle name="Normal 2 2 6 3 2" xfId="4111" xr:uid="{00000000-0005-0000-0000-00003C100000}"/>
    <cellStyle name="Normal 2 2 6 30" xfId="4112" xr:uid="{00000000-0005-0000-0000-00003D100000}"/>
    <cellStyle name="Normal 2 2 6 31" xfId="4113" xr:uid="{00000000-0005-0000-0000-00003E100000}"/>
    <cellStyle name="Normal 2 2 6 32" xfId="4114" xr:uid="{00000000-0005-0000-0000-00003F100000}"/>
    <cellStyle name="Normal 2 2 6 33" xfId="4115" xr:uid="{00000000-0005-0000-0000-000040100000}"/>
    <cellStyle name="Normal 2 2 6 34" xfId="4116" xr:uid="{00000000-0005-0000-0000-000041100000}"/>
    <cellStyle name="Normal 2 2 6 35" xfId="4117" xr:uid="{00000000-0005-0000-0000-000042100000}"/>
    <cellStyle name="Normal 2 2 6 36" xfId="4118" xr:uid="{00000000-0005-0000-0000-000043100000}"/>
    <cellStyle name="Normal 2 2 6 37" xfId="4119" xr:uid="{00000000-0005-0000-0000-000044100000}"/>
    <cellStyle name="Normal 2 2 6 38" xfId="4120" xr:uid="{00000000-0005-0000-0000-000045100000}"/>
    <cellStyle name="Normal 2 2 6 39" xfId="4121" xr:uid="{00000000-0005-0000-0000-000046100000}"/>
    <cellStyle name="Normal 2 2 6 4" xfId="4122" xr:uid="{00000000-0005-0000-0000-000047100000}"/>
    <cellStyle name="Normal 2 2 6 40" xfId="4123" xr:uid="{00000000-0005-0000-0000-000048100000}"/>
    <cellStyle name="Normal 2 2 6 41" xfId="4124" xr:uid="{00000000-0005-0000-0000-000049100000}"/>
    <cellStyle name="Normal 2 2 6 42" xfId="4125" xr:uid="{00000000-0005-0000-0000-00004A100000}"/>
    <cellStyle name="Normal 2 2 6 5" xfId="4126" xr:uid="{00000000-0005-0000-0000-00004B100000}"/>
    <cellStyle name="Normal 2 2 6 6" xfId="4127" xr:uid="{00000000-0005-0000-0000-00004C100000}"/>
    <cellStyle name="Normal 2 2 6 7" xfId="4128" xr:uid="{00000000-0005-0000-0000-00004D100000}"/>
    <cellStyle name="Normal 2 2 6 8" xfId="4129" xr:uid="{00000000-0005-0000-0000-00004E100000}"/>
    <cellStyle name="Normal 2 2 6 9" xfId="4130" xr:uid="{00000000-0005-0000-0000-00004F100000}"/>
    <cellStyle name="Normal 2 2 60" xfId="4131" xr:uid="{00000000-0005-0000-0000-000050100000}"/>
    <cellStyle name="Normal 2 2 60 2" xfId="4132" xr:uid="{00000000-0005-0000-0000-000051100000}"/>
    <cellStyle name="Normal 2 2 61" xfId="4133" xr:uid="{00000000-0005-0000-0000-000052100000}"/>
    <cellStyle name="Normal 2 2 61 2" xfId="4134" xr:uid="{00000000-0005-0000-0000-000053100000}"/>
    <cellStyle name="Normal 2 2 62" xfId="4135" xr:uid="{00000000-0005-0000-0000-000054100000}"/>
    <cellStyle name="Normal 2 2 62 2" xfId="4136" xr:uid="{00000000-0005-0000-0000-000055100000}"/>
    <cellStyle name="Normal 2 2 63" xfId="4137" xr:uid="{00000000-0005-0000-0000-000056100000}"/>
    <cellStyle name="Normal 2 2 63 2" xfId="4138" xr:uid="{00000000-0005-0000-0000-000057100000}"/>
    <cellStyle name="Normal 2 2 64" xfId="4139" xr:uid="{00000000-0005-0000-0000-000058100000}"/>
    <cellStyle name="Normal 2 2 64 2" xfId="4140" xr:uid="{00000000-0005-0000-0000-000059100000}"/>
    <cellStyle name="Normal 2 2 65" xfId="4141" xr:uid="{00000000-0005-0000-0000-00005A100000}"/>
    <cellStyle name="Normal 2 2 66" xfId="4142" xr:uid="{00000000-0005-0000-0000-00005B100000}"/>
    <cellStyle name="Normal 2 2 67" xfId="4143" xr:uid="{00000000-0005-0000-0000-00005C100000}"/>
    <cellStyle name="Normal 2 2 68" xfId="4144" xr:uid="{00000000-0005-0000-0000-00005D100000}"/>
    <cellStyle name="Normal 2 2 69" xfId="4145" xr:uid="{00000000-0005-0000-0000-00005E100000}"/>
    <cellStyle name="Normal 2 2 7" xfId="4146" xr:uid="{00000000-0005-0000-0000-00005F100000}"/>
    <cellStyle name="Normal 2 2 7 10" xfId="4147" xr:uid="{00000000-0005-0000-0000-000060100000}"/>
    <cellStyle name="Normal 2 2 7 11" xfId="4148" xr:uid="{00000000-0005-0000-0000-000061100000}"/>
    <cellStyle name="Normal 2 2 7 12" xfId="4149" xr:uid="{00000000-0005-0000-0000-000062100000}"/>
    <cellStyle name="Normal 2 2 7 13" xfId="4150" xr:uid="{00000000-0005-0000-0000-000063100000}"/>
    <cellStyle name="Normal 2 2 7 14" xfId="4151" xr:uid="{00000000-0005-0000-0000-000064100000}"/>
    <cellStyle name="Normal 2 2 7 15" xfId="4152" xr:uid="{00000000-0005-0000-0000-000065100000}"/>
    <cellStyle name="Normal 2 2 7 16" xfId="4153" xr:uid="{00000000-0005-0000-0000-000066100000}"/>
    <cellStyle name="Normal 2 2 7 17" xfId="4154" xr:uid="{00000000-0005-0000-0000-000067100000}"/>
    <cellStyle name="Normal 2 2 7 18" xfId="4155" xr:uid="{00000000-0005-0000-0000-000068100000}"/>
    <cellStyle name="Normal 2 2 7 19" xfId="4156" xr:uid="{00000000-0005-0000-0000-000069100000}"/>
    <cellStyle name="Normal 2 2 7 2" xfId="4157" xr:uid="{00000000-0005-0000-0000-00006A100000}"/>
    <cellStyle name="Normal 2 2 7 2 2" xfId="4158" xr:uid="{00000000-0005-0000-0000-00006B100000}"/>
    <cellStyle name="Normal 2 2 7 20" xfId="4159" xr:uid="{00000000-0005-0000-0000-00006C100000}"/>
    <cellStyle name="Normal 2 2 7 21" xfId="4160" xr:uid="{00000000-0005-0000-0000-00006D100000}"/>
    <cellStyle name="Normal 2 2 7 22" xfId="4161" xr:uid="{00000000-0005-0000-0000-00006E100000}"/>
    <cellStyle name="Normal 2 2 7 3" xfId="4162" xr:uid="{00000000-0005-0000-0000-00006F100000}"/>
    <cellStyle name="Normal 2 2 7 3 2" xfId="4163" xr:uid="{00000000-0005-0000-0000-000070100000}"/>
    <cellStyle name="Normal 2 2 7 4" xfId="4164" xr:uid="{00000000-0005-0000-0000-000071100000}"/>
    <cellStyle name="Normal 2 2 7 5" xfId="4165" xr:uid="{00000000-0005-0000-0000-000072100000}"/>
    <cellStyle name="Normal 2 2 7 6" xfId="4166" xr:uid="{00000000-0005-0000-0000-000073100000}"/>
    <cellStyle name="Normal 2 2 7 7" xfId="4167" xr:uid="{00000000-0005-0000-0000-000074100000}"/>
    <cellStyle name="Normal 2 2 7 8" xfId="4168" xr:uid="{00000000-0005-0000-0000-000075100000}"/>
    <cellStyle name="Normal 2 2 7 9" xfId="4169" xr:uid="{00000000-0005-0000-0000-000076100000}"/>
    <cellStyle name="Normal 2 2 70" xfId="4170" xr:uid="{00000000-0005-0000-0000-000077100000}"/>
    <cellStyle name="Normal 2 2 71" xfId="4171" xr:uid="{00000000-0005-0000-0000-000078100000}"/>
    <cellStyle name="Normal 2 2 72" xfId="4172" xr:uid="{00000000-0005-0000-0000-000079100000}"/>
    <cellStyle name="Normal 2 2 73" xfId="4173" xr:uid="{00000000-0005-0000-0000-00007A100000}"/>
    <cellStyle name="Normal 2 2 74" xfId="4174" xr:uid="{00000000-0005-0000-0000-00007B100000}"/>
    <cellStyle name="Normal 2 2 75" xfId="4175" xr:uid="{00000000-0005-0000-0000-00007C100000}"/>
    <cellStyle name="Normal 2 2 76" xfId="4176" xr:uid="{00000000-0005-0000-0000-00007D100000}"/>
    <cellStyle name="Normal 2 2 77" xfId="4177" xr:uid="{00000000-0005-0000-0000-00007E100000}"/>
    <cellStyle name="Normal 2 2 78" xfId="4178" xr:uid="{00000000-0005-0000-0000-00007F100000}"/>
    <cellStyle name="Normal 2 2 79" xfId="4179" xr:uid="{00000000-0005-0000-0000-000080100000}"/>
    <cellStyle name="Normal 2 2 8" xfId="4180" xr:uid="{00000000-0005-0000-0000-000081100000}"/>
    <cellStyle name="Normal 2 2 8 2" xfId="4181" xr:uid="{00000000-0005-0000-0000-000082100000}"/>
    <cellStyle name="Normal 2 2 8 2 2" xfId="4182" xr:uid="{00000000-0005-0000-0000-000083100000}"/>
    <cellStyle name="Normal 2 2 8 3" xfId="4183" xr:uid="{00000000-0005-0000-0000-000084100000}"/>
    <cellStyle name="Normal 2 2 80" xfId="4184" xr:uid="{00000000-0005-0000-0000-000085100000}"/>
    <cellStyle name="Normal 2 2 81" xfId="4185" xr:uid="{00000000-0005-0000-0000-000086100000}"/>
    <cellStyle name="Normal 2 2 82" xfId="4186" xr:uid="{00000000-0005-0000-0000-000087100000}"/>
    <cellStyle name="Normal 2 2 83" xfId="4187" xr:uid="{00000000-0005-0000-0000-000088100000}"/>
    <cellStyle name="Normal 2 2 84" xfId="4188" xr:uid="{00000000-0005-0000-0000-000089100000}"/>
    <cellStyle name="Normal 2 2 85" xfId="4189" xr:uid="{00000000-0005-0000-0000-00008A100000}"/>
    <cellStyle name="Normal 2 2 86" xfId="4190" xr:uid="{00000000-0005-0000-0000-00008B100000}"/>
    <cellStyle name="Normal 2 2 87" xfId="4191" xr:uid="{00000000-0005-0000-0000-00008C100000}"/>
    <cellStyle name="Normal 2 2 88" xfId="4192" xr:uid="{00000000-0005-0000-0000-00008D100000}"/>
    <cellStyle name="Normal 2 2 89" xfId="4193" xr:uid="{00000000-0005-0000-0000-00008E100000}"/>
    <cellStyle name="Normal 2 2 9" xfId="4194" xr:uid="{00000000-0005-0000-0000-00008F100000}"/>
    <cellStyle name="Normal 2 2 9 2" xfId="4195" xr:uid="{00000000-0005-0000-0000-000090100000}"/>
    <cellStyle name="Normal 2 2 90" xfId="4196" xr:uid="{00000000-0005-0000-0000-000091100000}"/>
    <cellStyle name="Normal 2 2 91" xfId="4197" xr:uid="{00000000-0005-0000-0000-000092100000}"/>
    <cellStyle name="Normal 2 2 92" xfId="4198" xr:uid="{00000000-0005-0000-0000-000093100000}"/>
    <cellStyle name="Normal 2 2 93" xfId="4199" xr:uid="{00000000-0005-0000-0000-000094100000}"/>
    <cellStyle name="Normal 2 2 94" xfId="4200" xr:uid="{00000000-0005-0000-0000-000095100000}"/>
    <cellStyle name="Normal 2 2 95" xfId="4201" xr:uid="{00000000-0005-0000-0000-000096100000}"/>
    <cellStyle name="Normal 2 2 96" xfId="4202" xr:uid="{00000000-0005-0000-0000-000097100000}"/>
    <cellStyle name="Normal 2 2 97" xfId="4203" xr:uid="{00000000-0005-0000-0000-000098100000}"/>
    <cellStyle name="Normal 2 2 98" xfId="4204" xr:uid="{00000000-0005-0000-0000-000099100000}"/>
    <cellStyle name="Normal 2 2 99" xfId="4205" xr:uid="{00000000-0005-0000-0000-00009A100000}"/>
    <cellStyle name="Normal 2 20" xfId="4206" xr:uid="{00000000-0005-0000-0000-00009B100000}"/>
    <cellStyle name="Normal 2 20 2" xfId="4207" xr:uid="{00000000-0005-0000-0000-00009C100000}"/>
    <cellStyle name="Normal 2 21" xfId="4208" xr:uid="{00000000-0005-0000-0000-00009D100000}"/>
    <cellStyle name="Normal 2 21 2" xfId="4209" xr:uid="{00000000-0005-0000-0000-00009E100000}"/>
    <cellStyle name="Normal 2 22" xfId="4210" xr:uid="{00000000-0005-0000-0000-00009F100000}"/>
    <cellStyle name="Normal 2 22 2" xfId="4211" xr:uid="{00000000-0005-0000-0000-0000A0100000}"/>
    <cellStyle name="Normal 2 23" xfId="4212" xr:uid="{00000000-0005-0000-0000-0000A1100000}"/>
    <cellStyle name="Normal 2 23 2" xfId="4213" xr:uid="{00000000-0005-0000-0000-0000A2100000}"/>
    <cellStyle name="Normal 2 24" xfId="4214" xr:uid="{00000000-0005-0000-0000-0000A3100000}"/>
    <cellStyle name="Normal 2 24 2" xfId="4215" xr:uid="{00000000-0005-0000-0000-0000A4100000}"/>
    <cellStyle name="Normal 2 25" xfId="4216" xr:uid="{00000000-0005-0000-0000-0000A5100000}"/>
    <cellStyle name="Normal 2 25 2" xfId="4217" xr:uid="{00000000-0005-0000-0000-0000A6100000}"/>
    <cellStyle name="Normal 2 26" xfId="4218" xr:uid="{00000000-0005-0000-0000-0000A7100000}"/>
    <cellStyle name="Normal 2 26 2" xfId="4219" xr:uid="{00000000-0005-0000-0000-0000A8100000}"/>
    <cellStyle name="Normal 2 27" xfId="4220" xr:uid="{00000000-0005-0000-0000-0000A9100000}"/>
    <cellStyle name="Normal 2 27 2" xfId="4221" xr:uid="{00000000-0005-0000-0000-0000AA100000}"/>
    <cellStyle name="Normal 2 28" xfId="4222" xr:uid="{00000000-0005-0000-0000-0000AB100000}"/>
    <cellStyle name="Normal 2 28 2" xfId="4223" xr:uid="{00000000-0005-0000-0000-0000AC100000}"/>
    <cellStyle name="Normal 2 29" xfId="4224" xr:uid="{00000000-0005-0000-0000-0000AD100000}"/>
    <cellStyle name="Normal 2 29 2" xfId="4225" xr:uid="{00000000-0005-0000-0000-0000AE100000}"/>
    <cellStyle name="Normal 2 3" xfId="27" xr:uid="{00000000-0005-0000-0000-0000AF100000}"/>
    <cellStyle name="Normal 2 3 10" xfId="4226" xr:uid="{00000000-0005-0000-0000-0000B0100000}"/>
    <cellStyle name="Normal 2 3 100" xfId="4227" xr:uid="{00000000-0005-0000-0000-0000B1100000}"/>
    <cellStyle name="Normal 2 3 101" xfId="4228" xr:uid="{00000000-0005-0000-0000-0000B2100000}"/>
    <cellStyle name="Normal 2 3 102" xfId="4229" xr:uid="{00000000-0005-0000-0000-0000B3100000}"/>
    <cellStyle name="Normal 2 3 103" xfId="4230" xr:uid="{00000000-0005-0000-0000-0000B4100000}"/>
    <cellStyle name="Normal 2 3 104" xfId="4231" xr:uid="{00000000-0005-0000-0000-0000B5100000}"/>
    <cellStyle name="Normal 2 3 105" xfId="4232" xr:uid="{00000000-0005-0000-0000-0000B6100000}"/>
    <cellStyle name="Normal 2 3 106" xfId="4233" xr:uid="{00000000-0005-0000-0000-0000B7100000}"/>
    <cellStyle name="Normal 2 3 107" xfId="4234" xr:uid="{00000000-0005-0000-0000-0000B8100000}"/>
    <cellStyle name="Normal 2 3 108" xfId="4235" xr:uid="{00000000-0005-0000-0000-0000B9100000}"/>
    <cellStyle name="Normal 2 3 109" xfId="4236" xr:uid="{00000000-0005-0000-0000-0000BA100000}"/>
    <cellStyle name="Normal 2 3 11" xfId="4237" xr:uid="{00000000-0005-0000-0000-0000BB100000}"/>
    <cellStyle name="Normal 2 3 110" xfId="4238" xr:uid="{00000000-0005-0000-0000-0000BC100000}"/>
    <cellStyle name="Normal 2 3 111" xfId="4239" xr:uid="{00000000-0005-0000-0000-0000BD100000}"/>
    <cellStyle name="Normal 2 3 112" xfId="4240" xr:uid="{00000000-0005-0000-0000-0000BE100000}"/>
    <cellStyle name="Normal 2 3 113" xfId="4241" xr:uid="{00000000-0005-0000-0000-0000BF100000}"/>
    <cellStyle name="Normal 2 3 114" xfId="4242" xr:uid="{00000000-0005-0000-0000-0000C0100000}"/>
    <cellStyle name="Normal 2 3 115" xfId="4243" xr:uid="{00000000-0005-0000-0000-0000C1100000}"/>
    <cellStyle name="Normal 2 3 116" xfId="4244" xr:uid="{00000000-0005-0000-0000-0000C2100000}"/>
    <cellStyle name="Normal 2 3 117" xfId="4245" xr:uid="{00000000-0005-0000-0000-0000C3100000}"/>
    <cellStyle name="Normal 2 3 118" xfId="4246" xr:uid="{00000000-0005-0000-0000-0000C4100000}"/>
    <cellStyle name="Normal 2 3 119" xfId="4247" xr:uid="{00000000-0005-0000-0000-0000C5100000}"/>
    <cellStyle name="Normal 2 3 12" xfId="4248" xr:uid="{00000000-0005-0000-0000-0000C6100000}"/>
    <cellStyle name="Normal 2 3 120" xfId="4249" xr:uid="{00000000-0005-0000-0000-0000C7100000}"/>
    <cellStyle name="Normal 2 3 121" xfId="4250" xr:uid="{00000000-0005-0000-0000-0000C8100000}"/>
    <cellStyle name="Normal 2 3 122" xfId="4251" xr:uid="{00000000-0005-0000-0000-0000C9100000}"/>
    <cellStyle name="Normal 2 3 123" xfId="4252" xr:uid="{00000000-0005-0000-0000-0000CA100000}"/>
    <cellStyle name="Normal 2 3 124" xfId="4253" xr:uid="{00000000-0005-0000-0000-0000CB100000}"/>
    <cellStyle name="Normal 2 3 125" xfId="4254" xr:uid="{00000000-0005-0000-0000-0000CC100000}"/>
    <cellStyle name="Normal 2 3 126" xfId="4255" xr:uid="{00000000-0005-0000-0000-0000CD100000}"/>
    <cellStyle name="Normal 2 3 127" xfId="4256" xr:uid="{00000000-0005-0000-0000-0000CE100000}"/>
    <cellStyle name="Normal 2 3 128" xfId="4257" xr:uid="{00000000-0005-0000-0000-0000CF100000}"/>
    <cellStyle name="Normal 2 3 129" xfId="4258" xr:uid="{00000000-0005-0000-0000-0000D0100000}"/>
    <cellStyle name="Normal 2 3 13" xfId="4259" xr:uid="{00000000-0005-0000-0000-0000D1100000}"/>
    <cellStyle name="Normal 2 3 130" xfId="4260" xr:uid="{00000000-0005-0000-0000-0000D2100000}"/>
    <cellStyle name="Normal 2 3 131" xfId="4261" xr:uid="{00000000-0005-0000-0000-0000D3100000}"/>
    <cellStyle name="Normal 2 3 132" xfId="4262" xr:uid="{00000000-0005-0000-0000-0000D4100000}"/>
    <cellStyle name="Normal 2 3 133" xfId="4263" xr:uid="{00000000-0005-0000-0000-0000D5100000}"/>
    <cellStyle name="Normal 2 3 134" xfId="4264" xr:uid="{00000000-0005-0000-0000-0000D6100000}"/>
    <cellStyle name="Normal 2 3 135" xfId="4265" xr:uid="{00000000-0005-0000-0000-0000D7100000}"/>
    <cellStyle name="Normal 2 3 136" xfId="4266" xr:uid="{00000000-0005-0000-0000-0000D8100000}"/>
    <cellStyle name="Normal 2 3 137" xfId="4267" xr:uid="{00000000-0005-0000-0000-0000D9100000}"/>
    <cellStyle name="Normal 2 3 138" xfId="4268" xr:uid="{00000000-0005-0000-0000-0000DA100000}"/>
    <cellStyle name="Normal 2 3 139" xfId="4269" xr:uid="{00000000-0005-0000-0000-0000DB100000}"/>
    <cellStyle name="Normal 2 3 14" xfId="4270" xr:uid="{00000000-0005-0000-0000-0000DC100000}"/>
    <cellStyle name="Normal 2 3 140" xfId="4271" xr:uid="{00000000-0005-0000-0000-0000DD100000}"/>
    <cellStyle name="Normal 2 3 141" xfId="7497" xr:uid="{00000000-0005-0000-0000-0000DE100000}"/>
    <cellStyle name="Normal 2 3 15" xfId="4272" xr:uid="{00000000-0005-0000-0000-0000DF100000}"/>
    <cellStyle name="Normal 2 3 16" xfId="4273" xr:uid="{00000000-0005-0000-0000-0000E0100000}"/>
    <cellStyle name="Normal 2 3 17" xfId="4274" xr:uid="{00000000-0005-0000-0000-0000E1100000}"/>
    <cellStyle name="Normal 2 3 18" xfId="4275" xr:uid="{00000000-0005-0000-0000-0000E2100000}"/>
    <cellStyle name="Normal 2 3 19" xfId="4276" xr:uid="{00000000-0005-0000-0000-0000E3100000}"/>
    <cellStyle name="Normal 2 3 2" xfId="4277" xr:uid="{00000000-0005-0000-0000-0000E4100000}"/>
    <cellStyle name="Normal 2 3 2 2" xfId="4278" xr:uid="{00000000-0005-0000-0000-0000E5100000}"/>
    <cellStyle name="Normal 2 3 2 2 2" xfId="4279" xr:uid="{00000000-0005-0000-0000-0000E6100000}"/>
    <cellStyle name="Normal 2 3 2 2 3" xfId="4280" xr:uid="{00000000-0005-0000-0000-0000E7100000}"/>
    <cellStyle name="Normal 2 3 2 2 4" xfId="4281" xr:uid="{00000000-0005-0000-0000-0000E8100000}"/>
    <cellStyle name="Normal 2 3 2 2 5" xfId="4282" xr:uid="{00000000-0005-0000-0000-0000E9100000}"/>
    <cellStyle name="Normal 2 3 2 2 6" xfId="4283" xr:uid="{00000000-0005-0000-0000-0000EA100000}"/>
    <cellStyle name="Normal 2 3 2 2 7" xfId="4284" xr:uid="{00000000-0005-0000-0000-0000EB100000}"/>
    <cellStyle name="Normal 2 3 2 2 8" xfId="4285" xr:uid="{00000000-0005-0000-0000-0000EC100000}"/>
    <cellStyle name="Normal 2 3 2 2 9" xfId="4286" xr:uid="{00000000-0005-0000-0000-0000ED100000}"/>
    <cellStyle name="Normal 2 3 2 3" xfId="4287" xr:uid="{00000000-0005-0000-0000-0000EE100000}"/>
    <cellStyle name="Normal 2 3 2 4" xfId="4288" xr:uid="{00000000-0005-0000-0000-0000EF100000}"/>
    <cellStyle name="Normal 2 3 2 5" xfId="4289" xr:uid="{00000000-0005-0000-0000-0000F0100000}"/>
    <cellStyle name="Normal 2 3 2 6" xfId="4290" xr:uid="{00000000-0005-0000-0000-0000F1100000}"/>
    <cellStyle name="Normal 2 3 2 7" xfId="4291" xr:uid="{00000000-0005-0000-0000-0000F2100000}"/>
    <cellStyle name="Normal 2 3 2 8" xfId="4292" xr:uid="{00000000-0005-0000-0000-0000F3100000}"/>
    <cellStyle name="Normal 2 3 2 9" xfId="4293" xr:uid="{00000000-0005-0000-0000-0000F4100000}"/>
    <cellStyle name="Normal 2 3 20" xfId="4294" xr:uid="{00000000-0005-0000-0000-0000F5100000}"/>
    <cellStyle name="Normal 2 3 21" xfId="4295" xr:uid="{00000000-0005-0000-0000-0000F6100000}"/>
    <cellStyle name="Normal 2 3 22" xfId="4296" xr:uid="{00000000-0005-0000-0000-0000F7100000}"/>
    <cellStyle name="Normal 2 3 23" xfId="4297" xr:uid="{00000000-0005-0000-0000-0000F8100000}"/>
    <cellStyle name="Normal 2 3 24" xfId="4298" xr:uid="{00000000-0005-0000-0000-0000F9100000}"/>
    <cellStyle name="Normal 2 3 25" xfId="4299" xr:uid="{00000000-0005-0000-0000-0000FA100000}"/>
    <cellStyle name="Normal 2 3 26" xfId="4300" xr:uid="{00000000-0005-0000-0000-0000FB100000}"/>
    <cellStyle name="Normal 2 3 27" xfId="4301" xr:uid="{00000000-0005-0000-0000-0000FC100000}"/>
    <cellStyle name="Normal 2 3 28" xfId="4302" xr:uid="{00000000-0005-0000-0000-0000FD100000}"/>
    <cellStyle name="Normal 2 3 29" xfId="4303" xr:uid="{00000000-0005-0000-0000-0000FE100000}"/>
    <cellStyle name="Normal 2 3 3" xfId="4304" xr:uid="{00000000-0005-0000-0000-0000FF100000}"/>
    <cellStyle name="Normal 2 3 3 2" xfId="4305" xr:uid="{00000000-0005-0000-0000-000000110000}"/>
    <cellStyle name="Normal 2 3 3 2 2" xfId="4306" xr:uid="{00000000-0005-0000-0000-000001110000}"/>
    <cellStyle name="Normal 2 3 3 3" xfId="4307" xr:uid="{00000000-0005-0000-0000-000002110000}"/>
    <cellStyle name="Normal 2 3 30" xfId="4308" xr:uid="{00000000-0005-0000-0000-000003110000}"/>
    <cellStyle name="Normal 2 3 31" xfId="4309" xr:uid="{00000000-0005-0000-0000-000004110000}"/>
    <cellStyle name="Normal 2 3 32" xfId="4310" xr:uid="{00000000-0005-0000-0000-000005110000}"/>
    <cellStyle name="Normal 2 3 33" xfId="4311" xr:uid="{00000000-0005-0000-0000-000006110000}"/>
    <cellStyle name="Normal 2 3 34" xfId="4312" xr:uid="{00000000-0005-0000-0000-000007110000}"/>
    <cellStyle name="Normal 2 3 35" xfId="4313" xr:uid="{00000000-0005-0000-0000-000008110000}"/>
    <cellStyle name="Normal 2 3 36" xfId="4314" xr:uid="{00000000-0005-0000-0000-000009110000}"/>
    <cellStyle name="Normal 2 3 37" xfId="4315" xr:uid="{00000000-0005-0000-0000-00000A110000}"/>
    <cellStyle name="Normal 2 3 38" xfId="4316" xr:uid="{00000000-0005-0000-0000-00000B110000}"/>
    <cellStyle name="Normal 2 3 39" xfId="4317" xr:uid="{00000000-0005-0000-0000-00000C110000}"/>
    <cellStyle name="Normal 2 3 4" xfId="4318" xr:uid="{00000000-0005-0000-0000-00000D110000}"/>
    <cellStyle name="Normal 2 3 4 2" xfId="4319" xr:uid="{00000000-0005-0000-0000-00000E110000}"/>
    <cellStyle name="Normal 2 3 40" xfId="4320" xr:uid="{00000000-0005-0000-0000-00000F110000}"/>
    <cellStyle name="Normal 2 3 41" xfId="4321" xr:uid="{00000000-0005-0000-0000-000010110000}"/>
    <cellStyle name="Normal 2 3 42" xfId="4322" xr:uid="{00000000-0005-0000-0000-000011110000}"/>
    <cellStyle name="Normal 2 3 43" xfId="4323" xr:uid="{00000000-0005-0000-0000-000012110000}"/>
    <cellStyle name="Normal 2 3 44" xfId="4324" xr:uid="{00000000-0005-0000-0000-000013110000}"/>
    <cellStyle name="Normal 2 3 45" xfId="4325" xr:uid="{00000000-0005-0000-0000-000014110000}"/>
    <cellStyle name="Normal 2 3 46" xfId="4326" xr:uid="{00000000-0005-0000-0000-000015110000}"/>
    <cellStyle name="Normal 2 3 47" xfId="4327" xr:uid="{00000000-0005-0000-0000-000016110000}"/>
    <cellStyle name="Normal 2 3 48" xfId="4328" xr:uid="{00000000-0005-0000-0000-000017110000}"/>
    <cellStyle name="Normal 2 3 49" xfId="4329" xr:uid="{00000000-0005-0000-0000-000018110000}"/>
    <cellStyle name="Normal 2 3 5" xfId="4330" xr:uid="{00000000-0005-0000-0000-000019110000}"/>
    <cellStyle name="Normal 2 3 50" xfId="4331" xr:uid="{00000000-0005-0000-0000-00001A110000}"/>
    <cellStyle name="Normal 2 3 51" xfId="4332" xr:uid="{00000000-0005-0000-0000-00001B110000}"/>
    <cellStyle name="Normal 2 3 52" xfId="4333" xr:uid="{00000000-0005-0000-0000-00001C110000}"/>
    <cellStyle name="Normal 2 3 53" xfId="4334" xr:uid="{00000000-0005-0000-0000-00001D110000}"/>
    <cellStyle name="Normal 2 3 54" xfId="4335" xr:uid="{00000000-0005-0000-0000-00001E110000}"/>
    <cellStyle name="Normal 2 3 55" xfId="4336" xr:uid="{00000000-0005-0000-0000-00001F110000}"/>
    <cellStyle name="Normal 2 3 56" xfId="4337" xr:uid="{00000000-0005-0000-0000-000020110000}"/>
    <cellStyle name="Normal 2 3 57" xfId="4338" xr:uid="{00000000-0005-0000-0000-000021110000}"/>
    <cellStyle name="Normal 2 3 58" xfId="4339" xr:uid="{00000000-0005-0000-0000-000022110000}"/>
    <cellStyle name="Normal 2 3 59" xfId="4340" xr:uid="{00000000-0005-0000-0000-000023110000}"/>
    <cellStyle name="Normal 2 3 6" xfId="4341" xr:uid="{00000000-0005-0000-0000-000024110000}"/>
    <cellStyle name="Normal 2 3 60" xfId="4342" xr:uid="{00000000-0005-0000-0000-000025110000}"/>
    <cellStyle name="Normal 2 3 61" xfId="4343" xr:uid="{00000000-0005-0000-0000-000026110000}"/>
    <cellStyle name="Normal 2 3 62" xfId="4344" xr:uid="{00000000-0005-0000-0000-000027110000}"/>
    <cellStyle name="Normal 2 3 63" xfId="4345" xr:uid="{00000000-0005-0000-0000-000028110000}"/>
    <cellStyle name="Normal 2 3 64" xfId="4346" xr:uid="{00000000-0005-0000-0000-000029110000}"/>
    <cellStyle name="Normal 2 3 65" xfId="4347" xr:uid="{00000000-0005-0000-0000-00002A110000}"/>
    <cellStyle name="Normal 2 3 66" xfId="4348" xr:uid="{00000000-0005-0000-0000-00002B110000}"/>
    <cellStyle name="Normal 2 3 67" xfId="4349" xr:uid="{00000000-0005-0000-0000-00002C110000}"/>
    <cellStyle name="Normal 2 3 68" xfId="4350" xr:uid="{00000000-0005-0000-0000-00002D110000}"/>
    <cellStyle name="Normal 2 3 69" xfId="4351" xr:uid="{00000000-0005-0000-0000-00002E110000}"/>
    <cellStyle name="Normal 2 3 7" xfId="4352" xr:uid="{00000000-0005-0000-0000-00002F110000}"/>
    <cellStyle name="Normal 2 3 70" xfId="4353" xr:uid="{00000000-0005-0000-0000-000030110000}"/>
    <cellStyle name="Normal 2 3 71" xfId="4354" xr:uid="{00000000-0005-0000-0000-000031110000}"/>
    <cellStyle name="Normal 2 3 72" xfId="4355" xr:uid="{00000000-0005-0000-0000-000032110000}"/>
    <cellStyle name="Normal 2 3 73" xfId="4356" xr:uid="{00000000-0005-0000-0000-000033110000}"/>
    <cellStyle name="Normal 2 3 74" xfId="4357" xr:uid="{00000000-0005-0000-0000-000034110000}"/>
    <cellStyle name="Normal 2 3 75" xfId="4358" xr:uid="{00000000-0005-0000-0000-000035110000}"/>
    <cellStyle name="Normal 2 3 76" xfId="4359" xr:uid="{00000000-0005-0000-0000-000036110000}"/>
    <cellStyle name="Normal 2 3 77" xfId="4360" xr:uid="{00000000-0005-0000-0000-000037110000}"/>
    <cellStyle name="Normal 2 3 78" xfId="4361" xr:uid="{00000000-0005-0000-0000-000038110000}"/>
    <cellStyle name="Normal 2 3 79" xfId="4362" xr:uid="{00000000-0005-0000-0000-000039110000}"/>
    <cellStyle name="Normal 2 3 8" xfId="4363" xr:uid="{00000000-0005-0000-0000-00003A110000}"/>
    <cellStyle name="Normal 2 3 80" xfId="4364" xr:uid="{00000000-0005-0000-0000-00003B110000}"/>
    <cellStyle name="Normal 2 3 81" xfId="4365" xr:uid="{00000000-0005-0000-0000-00003C110000}"/>
    <cellStyle name="Normal 2 3 82" xfId="4366" xr:uid="{00000000-0005-0000-0000-00003D110000}"/>
    <cellStyle name="Normal 2 3 83" xfId="4367" xr:uid="{00000000-0005-0000-0000-00003E110000}"/>
    <cellStyle name="Normal 2 3 84" xfId="4368" xr:uid="{00000000-0005-0000-0000-00003F110000}"/>
    <cellStyle name="Normal 2 3 85" xfId="4369" xr:uid="{00000000-0005-0000-0000-000040110000}"/>
    <cellStyle name="Normal 2 3 86" xfId="4370" xr:uid="{00000000-0005-0000-0000-000041110000}"/>
    <cellStyle name="Normal 2 3 87" xfId="4371" xr:uid="{00000000-0005-0000-0000-000042110000}"/>
    <cellStyle name="Normal 2 3 88" xfId="4372" xr:uid="{00000000-0005-0000-0000-000043110000}"/>
    <cellStyle name="Normal 2 3 89" xfId="4373" xr:uid="{00000000-0005-0000-0000-000044110000}"/>
    <cellStyle name="Normal 2 3 9" xfId="4374" xr:uid="{00000000-0005-0000-0000-000045110000}"/>
    <cellStyle name="Normal 2 3 90" xfId="4375" xr:uid="{00000000-0005-0000-0000-000046110000}"/>
    <cellStyle name="Normal 2 3 91" xfId="4376" xr:uid="{00000000-0005-0000-0000-000047110000}"/>
    <cellStyle name="Normal 2 3 92" xfId="4377" xr:uid="{00000000-0005-0000-0000-000048110000}"/>
    <cellStyle name="Normal 2 3 93" xfId="4378" xr:uid="{00000000-0005-0000-0000-000049110000}"/>
    <cellStyle name="Normal 2 3 94" xfId="4379" xr:uid="{00000000-0005-0000-0000-00004A110000}"/>
    <cellStyle name="Normal 2 3 95" xfId="4380" xr:uid="{00000000-0005-0000-0000-00004B110000}"/>
    <cellStyle name="Normal 2 3 96" xfId="4381" xr:uid="{00000000-0005-0000-0000-00004C110000}"/>
    <cellStyle name="Normal 2 3 96 2" xfId="4382" xr:uid="{00000000-0005-0000-0000-00004D110000}"/>
    <cellStyle name="Normal 2 3 97" xfId="4383" xr:uid="{00000000-0005-0000-0000-00004E110000}"/>
    <cellStyle name="Normal 2 3 98" xfId="4384" xr:uid="{00000000-0005-0000-0000-00004F110000}"/>
    <cellStyle name="Normal 2 3 99" xfId="4385" xr:uid="{00000000-0005-0000-0000-000050110000}"/>
    <cellStyle name="Normal 2 30" xfId="4386" xr:uid="{00000000-0005-0000-0000-000051110000}"/>
    <cellStyle name="Normal 2 30 2" xfId="4387" xr:uid="{00000000-0005-0000-0000-000052110000}"/>
    <cellStyle name="Normal 2 31" xfId="4388" xr:uid="{00000000-0005-0000-0000-000053110000}"/>
    <cellStyle name="Normal 2 31 2" xfId="4389" xr:uid="{00000000-0005-0000-0000-000054110000}"/>
    <cellStyle name="Normal 2 32" xfId="4390" xr:uid="{00000000-0005-0000-0000-000055110000}"/>
    <cellStyle name="Normal 2 32 2" xfId="4391" xr:uid="{00000000-0005-0000-0000-000056110000}"/>
    <cellStyle name="Normal 2 33" xfId="4392" xr:uid="{00000000-0005-0000-0000-000057110000}"/>
    <cellStyle name="Normal 2 33 2" xfId="4393" xr:uid="{00000000-0005-0000-0000-000058110000}"/>
    <cellStyle name="Normal 2 34" xfId="4394" xr:uid="{00000000-0005-0000-0000-000059110000}"/>
    <cellStyle name="Normal 2 34 2" xfId="4395" xr:uid="{00000000-0005-0000-0000-00005A110000}"/>
    <cellStyle name="Normal 2 35" xfId="4396" xr:uid="{00000000-0005-0000-0000-00005B110000}"/>
    <cellStyle name="Normal 2 35 2" xfId="4397" xr:uid="{00000000-0005-0000-0000-00005C110000}"/>
    <cellStyle name="Normal 2 36" xfId="4398" xr:uid="{00000000-0005-0000-0000-00005D110000}"/>
    <cellStyle name="Normal 2 36 2" xfId="4399" xr:uid="{00000000-0005-0000-0000-00005E110000}"/>
    <cellStyle name="Normal 2 37" xfId="4400" xr:uid="{00000000-0005-0000-0000-00005F110000}"/>
    <cellStyle name="Normal 2 37 2" xfId="4401" xr:uid="{00000000-0005-0000-0000-000060110000}"/>
    <cellStyle name="Normal 2 38" xfId="4402" xr:uid="{00000000-0005-0000-0000-000061110000}"/>
    <cellStyle name="Normal 2 38 2" xfId="4403" xr:uid="{00000000-0005-0000-0000-000062110000}"/>
    <cellStyle name="Normal 2 39" xfId="4404" xr:uid="{00000000-0005-0000-0000-000063110000}"/>
    <cellStyle name="Normal 2 39 2" xfId="4405" xr:uid="{00000000-0005-0000-0000-000064110000}"/>
    <cellStyle name="Normal 2 4" xfId="35" xr:uid="{00000000-0005-0000-0000-000065110000}"/>
    <cellStyle name="Normal 2 4 2" xfId="4406" xr:uid="{00000000-0005-0000-0000-000066110000}"/>
    <cellStyle name="Normal 2 4 2 2" xfId="4407" xr:uid="{00000000-0005-0000-0000-000067110000}"/>
    <cellStyle name="Normal 2 4 2 2 2" xfId="4408" xr:uid="{00000000-0005-0000-0000-000068110000}"/>
    <cellStyle name="Normal 2 4 2 2 2 2" xfId="4409" xr:uid="{00000000-0005-0000-0000-000069110000}"/>
    <cellStyle name="Normal 2 4 2 2 3" xfId="4410" xr:uid="{00000000-0005-0000-0000-00006A110000}"/>
    <cellStyle name="Normal 2 4 2 2 3 2" xfId="4411" xr:uid="{00000000-0005-0000-0000-00006B110000}"/>
    <cellStyle name="Normal 2 4 2 2 4" xfId="4412" xr:uid="{00000000-0005-0000-0000-00006C110000}"/>
    <cellStyle name="Normal 2 4 2 2 4 2" xfId="4413" xr:uid="{00000000-0005-0000-0000-00006D110000}"/>
    <cellStyle name="Normal 2 4 2 2 5" xfId="4414" xr:uid="{00000000-0005-0000-0000-00006E110000}"/>
    <cellStyle name="Normal 2 4 2 2 5 2" xfId="4415" xr:uid="{00000000-0005-0000-0000-00006F110000}"/>
    <cellStyle name="Normal 2 4 2 3" xfId="4416" xr:uid="{00000000-0005-0000-0000-000070110000}"/>
    <cellStyle name="Normal 2 4 2 4" xfId="4417" xr:uid="{00000000-0005-0000-0000-000071110000}"/>
    <cellStyle name="Normal 2 4 2 5" xfId="4418" xr:uid="{00000000-0005-0000-0000-000072110000}"/>
    <cellStyle name="Normal 2 4 2 6" xfId="4419" xr:uid="{00000000-0005-0000-0000-000073110000}"/>
    <cellStyle name="Normal 2 4 3" xfId="4420" xr:uid="{00000000-0005-0000-0000-000074110000}"/>
    <cellStyle name="Normal 2 4 3 2" xfId="4421" xr:uid="{00000000-0005-0000-0000-000075110000}"/>
    <cellStyle name="Normal 2 4 3 3" xfId="4422" xr:uid="{00000000-0005-0000-0000-000076110000}"/>
    <cellStyle name="Normal 2 4 3 4" xfId="4423" xr:uid="{00000000-0005-0000-0000-000077110000}"/>
    <cellStyle name="Normal 2 4 4" xfId="4424" xr:uid="{00000000-0005-0000-0000-000078110000}"/>
    <cellStyle name="Normal 2 4 4 2" xfId="4425" xr:uid="{00000000-0005-0000-0000-000079110000}"/>
    <cellStyle name="Normal 2 4 5" xfId="4426" xr:uid="{00000000-0005-0000-0000-00007A110000}"/>
    <cellStyle name="Normal 2 4 5 2" xfId="4427" xr:uid="{00000000-0005-0000-0000-00007B110000}"/>
    <cellStyle name="Normal 2 4 6" xfId="4428" xr:uid="{00000000-0005-0000-0000-00007C110000}"/>
    <cellStyle name="Normal 2 4 6 2" xfId="4429" xr:uid="{00000000-0005-0000-0000-00007D110000}"/>
    <cellStyle name="Normal 2 4 7" xfId="4430" xr:uid="{00000000-0005-0000-0000-00007E110000}"/>
    <cellStyle name="Normal 2 4 7 2" xfId="4431" xr:uid="{00000000-0005-0000-0000-00007F110000}"/>
    <cellStyle name="Normal 2 4 7 3" xfId="4432" xr:uid="{00000000-0005-0000-0000-000080110000}"/>
    <cellStyle name="Normal 2 4 8" xfId="4433" xr:uid="{00000000-0005-0000-0000-000081110000}"/>
    <cellStyle name="Normal 2 4 9" xfId="4434" xr:uid="{00000000-0005-0000-0000-000082110000}"/>
    <cellStyle name="Normal 2 40" xfId="4435" xr:uid="{00000000-0005-0000-0000-000083110000}"/>
    <cellStyle name="Normal 2 40 2" xfId="4436" xr:uid="{00000000-0005-0000-0000-000084110000}"/>
    <cellStyle name="Normal 2 41" xfId="4437" xr:uid="{00000000-0005-0000-0000-000085110000}"/>
    <cellStyle name="Normal 2 41 2" xfId="4438" xr:uid="{00000000-0005-0000-0000-000086110000}"/>
    <cellStyle name="Normal 2 42" xfId="4439" xr:uid="{00000000-0005-0000-0000-000087110000}"/>
    <cellStyle name="Normal 2 42 2" xfId="4440" xr:uid="{00000000-0005-0000-0000-000088110000}"/>
    <cellStyle name="Normal 2 43" xfId="4441" xr:uid="{00000000-0005-0000-0000-000089110000}"/>
    <cellStyle name="Normal 2 43 2" xfId="4442" xr:uid="{00000000-0005-0000-0000-00008A110000}"/>
    <cellStyle name="Normal 2 44" xfId="4443" xr:uid="{00000000-0005-0000-0000-00008B110000}"/>
    <cellStyle name="Normal 2 44 2" xfId="4444" xr:uid="{00000000-0005-0000-0000-00008C110000}"/>
    <cellStyle name="Normal 2 45" xfId="4445" xr:uid="{00000000-0005-0000-0000-00008D110000}"/>
    <cellStyle name="Normal 2 45 2" xfId="4446" xr:uid="{00000000-0005-0000-0000-00008E110000}"/>
    <cellStyle name="Normal 2 46" xfId="4447" xr:uid="{00000000-0005-0000-0000-00008F110000}"/>
    <cellStyle name="Normal 2 46 2" xfId="4448" xr:uid="{00000000-0005-0000-0000-000090110000}"/>
    <cellStyle name="Normal 2 47" xfId="4449" xr:uid="{00000000-0005-0000-0000-000091110000}"/>
    <cellStyle name="Normal 2 47 2" xfId="4450" xr:uid="{00000000-0005-0000-0000-000092110000}"/>
    <cellStyle name="Normal 2 48" xfId="4451" xr:uid="{00000000-0005-0000-0000-000093110000}"/>
    <cellStyle name="Normal 2 48 2" xfId="4452" xr:uid="{00000000-0005-0000-0000-000094110000}"/>
    <cellStyle name="Normal 2 49" xfId="4453" xr:uid="{00000000-0005-0000-0000-000095110000}"/>
    <cellStyle name="Normal 2 49 2" xfId="4454" xr:uid="{00000000-0005-0000-0000-000096110000}"/>
    <cellStyle name="Normal 2 5" xfId="4455" xr:uid="{00000000-0005-0000-0000-000097110000}"/>
    <cellStyle name="Normal 2 5 2" xfId="4456" xr:uid="{00000000-0005-0000-0000-000098110000}"/>
    <cellStyle name="Normal 2 5 2 2" xfId="4457" xr:uid="{00000000-0005-0000-0000-000099110000}"/>
    <cellStyle name="Normal 2 5 2 2 2" xfId="4458" xr:uid="{00000000-0005-0000-0000-00009A110000}"/>
    <cellStyle name="Normal 2 5 2 2 2 2" xfId="4459" xr:uid="{00000000-0005-0000-0000-00009B110000}"/>
    <cellStyle name="Normal 2 5 2 2 3" xfId="4460" xr:uid="{00000000-0005-0000-0000-00009C110000}"/>
    <cellStyle name="Normal 2 5 2 2 3 2" xfId="4461" xr:uid="{00000000-0005-0000-0000-00009D110000}"/>
    <cellStyle name="Normal 2 5 2 2 4" xfId="4462" xr:uid="{00000000-0005-0000-0000-00009E110000}"/>
    <cellStyle name="Normal 2 5 2 2 4 2" xfId="4463" xr:uid="{00000000-0005-0000-0000-00009F110000}"/>
    <cellStyle name="Normal 2 5 2 2 5" xfId="4464" xr:uid="{00000000-0005-0000-0000-0000A0110000}"/>
    <cellStyle name="Normal 2 5 2 2 5 2" xfId="4465" xr:uid="{00000000-0005-0000-0000-0000A1110000}"/>
    <cellStyle name="Normal 2 5 2 3" xfId="4466" xr:uid="{00000000-0005-0000-0000-0000A2110000}"/>
    <cellStyle name="Normal 2 5 2 4" xfId="4467" xr:uid="{00000000-0005-0000-0000-0000A3110000}"/>
    <cellStyle name="Normal 2 5 2 5" xfId="4468" xr:uid="{00000000-0005-0000-0000-0000A4110000}"/>
    <cellStyle name="Normal 2 5 2 6" xfId="4469" xr:uid="{00000000-0005-0000-0000-0000A5110000}"/>
    <cellStyle name="Normal 2 5 3" xfId="4470" xr:uid="{00000000-0005-0000-0000-0000A6110000}"/>
    <cellStyle name="Normal 2 5 3 2" xfId="4471" xr:uid="{00000000-0005-0000-0000-0000A7110000}"/>
    <cellStyle name="Normal 2 5 3 3" xfId="4472" xr:uid="{00000000-0005-0000-0000-0000A8110000}"/>
    <cellStyle name="Normal 2 5 3 4" xfId="4473" xr:uid="{00000000-0005-0000-0000-0000A9110000}"/>
    <cellStyle name="Normal 2 5 4" xfId="4474" xr:uid="{00000000-0005-0000-0000-0000AA110000}"/>
    <cellStyle name="Normal 2 5 4 2" xfId="4475" xr:uid="{00000000-0005-0000-0000-0000AB110000}"/>
    <cellStyle name="Normal 2 5 5" xfId="4476" xr:uid="{00000000-0005-0000-0000-0000AC110000}"/>
    <cellStyle name="Normal 2 5 5 2" xfId="4477" xr:uid="{00000000-0005-0000-0000-0000AD110000}"/>
    <cellStyle name="Normal 2 5 6" xfId="4478" xr:uid="{00000000-0005-0000-0000-0000AE110000}"/>
    <cellStyle name="Normal 2 5 6 2" xfId="4479" xr:uid="{00000000-0005-0000-0000-0000AF110000}"/>
    <cellStyle name="Normal 2 5 7" xfId="4480" xr:uid="{00000000-0005-0000-0000-0000B0110000}"/>
    <cellStyle name="Normal 2 5 7 2" xfId="4481" xr:uid="{00000000-0005-0000-0000-0000B1110000}"/>
    <cellStyle name="Normal 2 5 7 3" xfId="4482" xr:uid="{00000000-0005-0000-0000-0000B2110000}"/>
    <cellStyle name="Normal 2 5 8" xfId="4483" xr:uid="{00000000-0005-0000-0000-0000B3110000}"/>
    <cellStyle name="Normal 2 5 9" xfId="4484" xr:uid="{00000000-0005-0000-0000-0000B4110000}"/>
    <cellStyle name="Normal 2 50" xfId="4485" xr:uid="{00000000-0005-0000-0000-0000B5110000}"/>
    <cellStyle name="Normal 2 50 2" xfId="4486" xr:uid="{00000000-0005-0000-0000-0000B6110000}"/>
    <cellStyle name="Normal 2 51" xfId="4487" xr:uid="{00000000-0005-0000-0000-0000B7110000}"/>
    <cellStyle name="Normal 2 51 2" xfId="4488" xr:uid="{00000000-0005-0000-0000-0000B8110000}"/>
    <cellStyle name="Normal 2 52" xfId="4489" xr:uid="{00000000-0005-0000-0000-0000B9110000}"/>
    <cellStyle name="Normal 2 52 2" xfId="4490" xr:uid="{00000000-0005-0000-0000-0000BA110000}"/>
    <cellStyle name="Normal 2 53" xfId="4491" xr:uid="{00000000-0005-0000-0000-0000BB110000}"/>
    <cellStyle name="Normal 2 53 2" xfId="4492" xr:uid="{00000000-0005-0000-0000-0000BC110000}"/>
    <cellStyle name="Normal 2 54" xfId="4493" xr:uid="{00000000-0005-0000-0000-0000BD110000}"/>
    <cellStyle name="Normal 2 54 2" xfId="4494" xr:uid="{00000000-0005-0000-0000-0000BE110000}"/>
    <cellStyle name="Normal 2 55" xfId="4495" xr:uid="{00000000-0005-0000-0000-0000BF110000}"/>
    <cellStyle name="Normal 2 55 2" xfId="4496" xr:uid="{00000000-0005-0000-0000-0000C0110000}"/>
    <cellStyle name="Normal 2 56" xfId="4497" xr:uid="{00000000-0005-0000-0000-0000C1110000}"/>
    <cellStyle name="Normal 2 56 2" xfId="4498" xr:uid="{00000000-0005-0000-0000-0000C2110000}"/>
    <cellStyle name="Normal 2 57" xfId="4499" xr:uid="{00000000-0005-0000-0000-0000C3110000}"/>
    <cellStyle name="Normal 2 57 2" xfId="4500" xr:uid="{00000000-0005-0000-0000-0000C4110000}"/>
    <cellStyle name="Normal 2 58" xfId="4501" xr:uid="{00000000-0005-0000-0000-0000C5110000}"/>
    <cellStyle name="Normal 2 58 2" xfId="4502" xr:uid="{00000000-0005-0000-0000-0000C6110000}"/>
    <cellStyle name="Normal 2 59" xfId="4503" xr:uid="{00000000-0005-0000-0000-0000C7110000}"/>
    <cellStyle name="Normal 2 59 2" xfId="4504" xr:uid="{00000000-0005-0000-0000-0000C8110000}"/>
    <cellStyle name="Normal 2 6" xfId="37" xr:uid="{00000000-0005-0000-0000-0000C9110000}"/>
    <cellStyle name="Normal 2 6 2" xfId="4505" xr:uid="{00000000-0005-0000-0000-0000CA110000}"/>
    <cellStyle name="Normal 2 6 2 2" xfId="4506" xr:uid="{00000000-0005-0000-0000-0000CB110000}"/>
    <cellStyle name="Normal 2 6 3" xfId="4507" xr:uid="{00000000-0005-0000-0000-0000CC110000}"/>
    <cellStyle name="Normal 2 6 3 2" xfId="4508" xr:uid="{00000000-0005-0000-0000-0000CD110000}"/>
    <cellStyle name="Normal 2 6 4" xfId="4509" xr:uid="{00000000-0005-0000-0000-0000CE110000}"/>
    <cellStyle name="Normal 2 6 5" xfId="4510" xr:uid="{00000000-0005-0000-0000-0000CF110000}"/>
    <cellStyle name="Normal 2 6 6" xfId="7498" xr:uid="{00000000-0005-0000-0000-0000D0110000}"/>
    <cellStyle name="Normal 2 60" xfId="4511" xr:uid="{00000000-0005-0000-0000-0000D1110000}"/>
    <cellStyle name="Normal 2 60 2" xfId="4512" xr:uid="{00000000-0005-0000-0000-0000D2110000}"/>
    <cellStyle name="Normal 2 61" xfId="4513" xr:uid="{00000000-0005-0000-0000-0000D3110000}"/>
    <cellStyle name="Normal 2 61 2" xfId="4514" xr:uid="{00000000-0005-0000-0000-0000D4110000}"/>
    <cellStyle name="Normal 2 62" xfId="4515" xr:uid="{00000000-0005-0000-0000-0000D5110000}"/>
    <cellStyle name="Normal 2 62 2" xfId="4516" xr:uid="{00000000-0005-0000-0000-0000D6110000}"/>
    <cellStyle name="Normal 2 63" xfId="4517" xr:uid="{00000000-0005-0000-0000-0000D7110000}"/>
    <cellStyle name="Normal 2 63 2" xfId="4518" xr:uid="{00000000-0005-0000-0000-0000D8110000}"/>
    <cellStyle name="Normal 2 64" xfId="4519" xr:uid="{00000000-0005-0000-0000-0000D9110000}"/>
    <cellStyle name="Normal 2 64 2" xfId="4520" xr:uid="{00000000-0005-0000-0000-0000DA110000}"/>
    <cellStyle name="Normal 2 65" xfId="4521" xr:uid="{00000000-0005-0000-0000-0000DB110000}"/>
    <cellStyle name="Normal 2 66" xfId="4522" xr:uid="{00000000-0005-0000-0000-0000DC110000}"/>
    <cellStyle name="Normal 2 67" xfId="4523" xr:uid="{00000000-0005-0000-0000-0000DD110000}"/>
    <cellStyle name="Normal 2 68" xfId="4524" xr:uid="{00000000-0005-0000-0000-0000DE110000}"/>
    <cellStyle name="Normal 2 69" xfId="4525" xr:uid="{00000000-0005-0000-0000-0000DF110000}"/>
    <cellStyle name="Normal 2 7" xfId="4526" xr:uid="{00000000-0005-0000-0000-0000E0110000}"/>
    <cellStyle name="Normal 2 7 2" xfId="4527" xr:uid="{00000000-0005-0000-0000-0000E1110000}"/>
    <cellStyle name="Normal 2 7 2 2" xfId="4528" xr:uid="{00000000-0005-0000-0000-0000E2110000}"/>
    <cellStyle name="Normal 2 7 2 3" xfId="4529" xr:uid="{00000000-0005-0000-0000-0000E3110000}"/>
    <cellStyle name="Normal 2 7 3" xfId="4530" xr:uid="{00000000-0005-0000-0000-0000E4110000}"/>
    <cellStyle name="Normal 2 7 3 2" xfId="4531" xr:uid="{00000000-0005-0000-0000-0000E5110000}"/>
    <cellStyle name="Normal 2 7 4" xfId="4532" xr:uid="{00000000-0005-0000-0000-0000E6110000}"/>
    <cellStyle name="Normal 2 7 5" xfId="4533" xr:uid="{00000000-0005-0000-0000-0000E7110000}"/>
    <cellStyle name="Normal 2 7 6" xfId="4534" xr:uid="{00000000-0005-0000-0000-0000E8110000}"/>
    <cellStyle name="Normal 2 7 7" xfId="4535" xr:uid="{00000000-0005-0000-0000-0000E9110000}"/>
    <cellStyle name="Normal 2 7 8" xfId="4536" xr:uid="{00000000-0005-0000-0000-0000EA110000}"/>
    <cellStyle name="Normal 2 7 9" xfId="4537" xr:uid="{00000000-0005-0000-0000-0000EB110000}"/>
    <cellStyle name="Normal 2 70" xfId="4538" xr:uid="{00000000-0005-0000-0000-0000EC110000}"/>
    <cellStyle name="Normal 2 71" xfId="4539" xr:uid="{00000000-0005-0000-0000-0000ED110000}"/>
    <cellStyle name="Normal 2 72" xfId="4540" xr:uid="{00000000-0005-0000-0000-0000EE110000}"/>
    <cellStyle name="Normal 2 73" xfId="4541" xr:uid="{00000000-0005-0000-0000-0000EF110000}"/>
    <cellStyle name="Normal 2 74" xfId="4542" xr:uid="{00000000-0005-0000-0000-0000F0110000}"/>
    <cellStyle name="Normal 2 75" xfId="4543" xr:uid="{00000000-0005-0000-0000-0000F1110000}"/>
    <cellStyle name="Normal 2 76" xfId="4544" xr:uid="{00000000-0005-0000-0000-0000F2110000}"/>
    <cellStyle name="Normal 2 77" xfId="4545" xr:uid="{00000000-0005-0000-0000-0000F3110000}"/>
    <cellStyle name="Normal 2 78" xfId="4546" xr:uid="{00000000-0005-0000-0000-0000F4110000}"/>
    <cellStyle name="Normal 2 79" xfId="4547" xr:uid="{00000000-0005-0000-0000-0000F5110000}"/>
    <cellStyle name="Normal 2 8" xfId="4548" xr:uid="{00000000-0005-0000-0000-0000F6110000}"/>
    <cellStyle name="Normal 2 8 2" xfId="4549" xr:uid="{00000000-0005-0000-0000-0000F7110000}"/>
    <cellStyle name="Normal 2 8 2 2" xfId="4550" xr:uid="{00000000-0005-0000-0000-0000F8110000}"/>
    <cellStyle name="Normal 2 8 3" xfId="4551" xr:uid="{00000000-0005-0000-0000-0000F9110000}"/>
    <cellStyle name="Normal 2 8 4" xfId="4552" xr:uid="{00000000-0005-0000-0000-0000FA110000}"/>
    <cellStyle name="Normal 2 80" xfId="4553" xr:uid="{00000000-0005-0000-0000-0000FB110000}"/>
    <cellStyle name="Normal 2 81" xfId="4554" xr:uid="{00000000-0005-0000-0000-0000FC110000}"/>
    <cellStyle name="Normal 2 82" xfId="4555" xr:uid="{00000000-0005-0000-0000-0000FD110000}"/>
    <cellStyle name="Normal 2 83" xfId="4556" xr:uid="{00000000-0005-0000-0000-0000FE110000}"/>
    <cellStyle name="Normal 2 84" xfId="4557" xr:uid="{00000000-0005-0000-0000-0000FF110000}"/>
    <cellStyle name="Normal 2 85" xfId="4558" xr:uid="{00000000-0005-0000-0000-000000120000}"/>
    <cellStyle name="Normal 2 86" xfId="4559" xr:uid="{00000000-0005-0000-0000-000001120000}"/>
    <cellStyle name="Normal 2 87" xfId="4560" xr:uid="{00000000-0005-0000-0000-000002120000}"/>
    <cellStyle name="Normal 2 88" xfId="4561" xr:uid="{00000000-0005-0000-0000-000003120000}"/>
    <cellStyle name="Normal 2 89" xfId="4562" xr:uid="{00000000-0005-0000-0000-000004120000}"/>
    <cellStyle name="Normal 2 9" xfId="4563" xr:uid="{00000000-0005-0000-0000-000005120000}"/>
    <cellStyle name="Normal 2 9 2" xfId="4564" xr:uid="{00000000-0005-0000-0000-000006120000}"/>
    <cellStyle name="Normal 2 9 3" xfId="4565" xr:uid="{00000000-0005-0000-0000-000007120000}"/>
    <cellStyle name="Normal 2 9 4" xfId="4566" xr:uid="{00000000-0005-0000-0000-000008120000}"/>
    <cellStyle name="Normal 2 90" xfId="4567" xr:uid="{00000000-0005-0000-0000-000009120000}"/>
    <cellStyle name="Normal 2 91" xfId="4568" xr:uid="{00000000-0005-0000-0000-00000A120000}"/>
    <cellStyle name="Normal 2 92" xfId="4569" xr:uid="{00000000-0005-0000-0000-00000B120000}"/>
    <cellStyle name="Normal 2 93" xfId="4570" xr:uid="{00000000-0005-0000-0000-00000C120000}"/>
    <cellStyle name="Normal 2 94" xfId="4571" xr:uid="{00000000-0005-0000-0000-00000D120000}"/>
    <cellStyle name="Normal 2 95" xfId="4572" xr:uid="{00000000-0005-0000-0000-00000E120000}"/>
    <cellStyle name="Normal 2 95 2" xfId="4573" xr:uid="{00000000-0005-0000-0000-00000F120000}"/>
    <cellStyle name="Normal 2 96" xfId="4574" xr:uid="{00000000-0005-0000-0000-000010120000}"/>
    <cellStyle name="Normal 2 97" xfId="4575" xr:uid="{00000000-0005-0000-0000-000011120000}"/>
    <cellStyle name="Normal 2 98" xfId="4576" xr:uid="{00000000-0005-0000-0000-000012120000}"/>
    <cellStyle name="Normal 2 99" xfId="4577" xr:uid="{00000000-0005-0000-0000-000013120000}"/>
    <cellStyle name="Normal 20" xfId="4578" xr:uid="{00000000-0005-0000-0000-000014120000}"/>
    <cellStyle name="Normal 20 2" xfId="4579" xr:uid="{00000000-0005-0000-0000-000015120000}"/>
    <cellStyle name="Normal 20 2 2" xfId="4580" xr:uid="{00000000-0005-0000-0000-000016120000}"/>
    <cellStyle name="Normal 20 3" xfId="4581" xr:uid="{00000000-0005-0000-0000-000017120000}"/>
    <cellStyle name="Normal 201" xfId="7528" xr:uid="{E6B46051-0CBE-4CF8-B5B5-370B439D2B95}"/>
    <cellStyle name="Normal 21" xfId="4582" xr:uid="{00000000-0005-0000-0000-000018120000}"/>
    <cellStyle name="Normal 21 2" xfId="4583" xr:uid="{00000000-0005-0000-0000-000019120000}"/>
    <cellStyle name="Normal 21 2 2" xfId="4584" xr:uid="{00000000-0005-0000-0000-00001A120000}"/>
    <cellStyle name="Normal 21 3" xfId="4585" xr:uid="{00000000-0005-0000-0000-00001B120000}"/>
    <cellStyle name="Normal 22" xfId="4586" xr:uid="{00000000-0005-0000-0000-00001C120000}"/>
    <cellStyle name="Normal 22 2" xfId="4587" xr:uid="{00000000-0005-0000-0000-00001D120000}"/>
    <cellStyle name="Normal 22 2 2" xfId="4588" xr:uid="{00000000-0005-0000-0000-00001E120000}"/>
    <cellStyle name="Normal 22 3" xfId="4589" xr:uid="{00000000-0005-0000-0000-00001F120000}"/>
    <cellStyle name="Normal 23" xfId="4590" xr:uid="{00000000-0005-0000-0000-000020120000}"/>
    <cellStyle name="Normal 23 2" xfId="4591" xr:uid="{00000000-0005-0000-0000-000021120000}"/>
    <cellStyle name="Normal 23 2 2" xfId="4592" xr:uid="{00000000-0005-0000-0000-000022120000}"/>
    <cellStyle name="Normal 23 3" xfId="4593" xr:uid="{00000000-0005-0000-0000-000023120000}"/>
    <cellStyle name="Normal 24" xfId="4594" xr:uid="{00000000-0005-0000-0000-000024120000}"/>
    <cellStyle name="Normal 24 2" xfId="4595" xr:uid="{00000000-0005-0000-0000-000025120000}"/>
    <cellStyle name="Normal 24 2 2" xfId="4596" xr:uid="{00000000-0005-0000-0000-000026120000}"/>
    <cellStyle name="Normal 24 3" xfId="4597" xr:uid="{00000000-0005-0000-0000-000027120000}"/>
    <cellStyle name="Normal 246" xfId="7513" xr:uid="{CA5EF020-3067-48C8-84EB-585326B1A863}"/>
    <cellStyle name="Normal 25" xfId="4598" xr:uid="{00000000-0005-0000-0000-000028120000}"/>
    <cellStyle name="Normal 25 2" xfId="4599" xr:uid="{00000000-0005-0000-0000-000029120000}"/>
    <cellStyle name="Normal 25 2 2" xfId="4600" xr:uid="{00000000-0005-0000-0000-00002A120000}"/>
    <cellStyle name="Normal 25 3" xfId="4601" xr:uid="{00000000-0005-0000-0000-00002B120000}"/>
    <cellStyle name="Normal 26" xfId="4602" xr:uid="{00000000-0005-0000-0000-00002C120000}"/>
    <cellStyle name="Normal 26 2" xfId="4603" xr:uid="{00000000-0005-0000-0000-00002D120000}"/>
    <cellStyle name="Normal 26 2 2" xfId="4604" xr:uid="{00000000-0005-0000-0000-00002E120000}"/>
    <cellStyle name="Normal 26 3" xfId="4605" xr:uid="{00000000-0005-0000-0000-00002F120000}"/>
    <cellStyle name="Normal 27" xfId="4606" xr:uid="{00000000-0005-0000-0000-000030120000}"/>
    <cellStyle name="Normal 27 2" xfId="4607" xr:uid="{00000000-0005-0000-0000-000031120000}"/>
    <cellStyle name="Normal 27 2 2" xfId="4608" xr:uid="{00000000-0005-0000-0000-000032120000}"/>
    <cellStyle name="Normal 27 3" xfId="4609" xr:uid="{00000000-0005-0000-0000-000033120000}"/>
    <cellStyle name="Normal 28" xfId="4610" xr:uid="{00000000-0005-0000-0000-000034120000}"/>
    <cellStyle name="Normal 28 2" xfId="4611" xr:uid="{00000000-0005-0000-0000-000035120000}"/>
    <cellStyle name="Normal 28 2 2" xfId="4612" xr:uid="{00000000-0005-0000-0000-000036120000}"/>
    <cellStyle name="Normal 28 3" xfId="4613" xr:uid="{00000000-0005-0000-0000-000037120000}"/>
    <cellStyle name="Normal 29" xfId="4614" xr:uid="{00000000-0005-0000-0000-000038120000}"/>
    <cellStyle name="Normal 29 2" xfId="4615" xr:uid="{00000000-0005-0000-0000-000039120000}"/>
    <cellStyle name="Normal 3" xfId="23" xr:uid="{00000000-0005-0000-0000-00003A120000}"/>
    <cellStyle name="Normal 3 10" xfId="4616" xr:uid="{00000000-0005-0000-0000-00003B120000}"/>
    <cellStyle name="Normal 3 10 2" xfId="4617" xr:uid="{00000000-0005-0000-0000-00003C120000}"/>
    <cellStyle name="Normal 3 10 3" xfId="4618" xr:uid="{00000000-0005-0000-0000-00003D120000}"/>
    <cellStyle name="Normal 3 10 4" xfId="4619" xr:uid="{00000000-0005-0000-0000-00003E120000}"/>
    <cellStyle name="Normal 3 10 4 2" xfId="4620" xr:uid="{00000000-0005-0000-0000-00003F120000}"/>
    <cellStyle name="Normal 3 10 5" xfId="4621" xr:uid="{00000000-0005-0000-0000-000040120000}"/>
    <cellStyle name="Normal 3 100" xfId="4622" xr:uid="{00000000-0005-0000-0000-000041120000}"/>
    <cellStyle name="Normal 3 101" xfId="4623" xr:uid="{00000000-0005-0000-0000-000042120000}"/>
    <cellStyle name="Normal 3 102" xfId="4624" xr:uid="{00000000-0005-0000-0000-000043120000}"/>
    <cellStyle name="Normal 3 103" xfId="4625" xr:uid="{00000000-0005-0000-0000-000044120000}"/>
    <cellStyle name="Normal 3 104" xfId="4626" xr:uid="{00000000-0005-0000-0000-000045120000}"/>
    <cellStyle name="Normal 3 105" xfId="4627" xr:uid="{00000000-0005-0000-0000-000046120000}"/>
    <cellStyle name="Normal 3 106" xfId="4628" xr:uid="{00000000-0005-0000-0000-000047120000}"/>
    <cellStyle name="Normal 3 107" xfId="4629" xr:uid="{00000000-0005-0000-0000-000048120000}"/>
    <cellStyle name="Normal 3 108" xfId="4630" xr:uid="{00000000-0005-0000-0000-000049120000}"/>
    <cellStyle name="Normal 3 109" xfId="4631" xr:uid="{00000000-0005-0000-0000-00004A120000}"/>
    <cellStyle name="Normal 3 11" xfId="4632" xr:uid="{00000000-0005-0000-0000-00004B120000}"/>
    <cellStyle name="Normal 3 11 2" xfId="4633" xr:uid="{00000000-0005-0000-0000-00004C120000}"/>
    <cellStyle name="Normal 3 11 3" xfId="4634" xr:uid="{00000000-0005-0000-0000-00004D120000}"/>
    <cellStyle name="Normal 3 11 4" xfId="4635" xr:uid="{00000000-0005-0000-0000-00004E120000}"/>
    <cellStyle name="Normal 3 11 4 2" xfId="4636" xr:uid="{00000000-0005-0000-0000-00004F120000}"/>
    <cellStyle name="Normal 3 11 5" xfId="4637" xr:uid="{00000000-0005-0000-0000-000050120000}"/>
    <cellStyle name="Normal 3 12" xfId="4638" xr:uid="{00000000-0005-0000-0000-000051120000}"/>
    <cellStyle name="Normal 3 12 2" xfId="4639" xr:uid="{00000000-0005-0000-0000-000052120000}"/>
    <cellStyle name="Normal 3 12 3" xfId="4640" xr:uid="{00000000-0005-0000-0000-000053120000}"/>
    <cellStyle name="Normal 3 12 4" xfId="4641" xr:uid="{00000000-0005-0000-0000-000054120000}"/>
    <cellStyle name="Normal 3 13" xfId="4642" xr:uid="{00000000-0005-0000-0000-000055120000}"/>
    <cellStyle name="Normal 3 13 2" xfId="4643" xr:uid="{00000000-0005-0000-0000-000056120000}"/>
    <cellStyle name="Normal 3 13 3" xfId="4644" xr:uid="{00000000-0005-0000-0000-000057120000}"/>
    <cellStyle name="Normal 3 13 4" xfId="4645" xr:uid="{00000000-0005-0000-0000-000058120000}"/>
    <cellStyle name="Normal 3 14" xfId="4646" xr:uid="{00000000-0005-0000-0000-000059120000}"/>
    <cellStyle name="Normal 3 14 2" xfId="4647" xr:uid="{00000000-0005-0000-0000-00005A120000}"/>
    <cellStyle name="Normal 3 14 3" xfId="4648" xr:uid="{00000000-0005-0000-0000-00005B120000}"/>
    <cellStyle name="Normal 3 14 4" xfId="4649" xr:uid="{00000000-0005-0000-0000-00005C120000}"/>
    <cellStyle name="Normal 3 15" xfId="4650" xr:uid="{00000000-0005-0000-0000-00005D120000}"/>
    <cellStyle name="Normal 3 15 2" xfId="4651" xr:uid="{00000000-0005-0000-0000-00005E120000}"/>
    <cellStyle name="Normal 3 15 3" xfId="4652" xr:uid="{00000000-0005-0000-0000-00005F120000}"/>
    <cellStyle name="Normal 3 15 4" xfId="4653" xr:uid="{00000000-0005-0000-0000-000060120000}"/>
    <cellStyle name="Normal 3 16" xfId="4654" xr:uid="{00000000-0005-0000-0000-000061120000}"/>
    <cellStyle name="Normal 3 16 2" xfId="4655" xr:uid="{00000000-0005-0000-0000-000062120000}"/>
    <cellStyle name="Normal 3 16 3" xfId="4656" xr:uid="{00000000-0005-0000-0000-000063120000}"/>
    <cellStyle name="Normal 3 16 4" xfId="4657" xr:uid="{00000000-0005-0000-0000-000064120000}"/>
    <cellStyle name="Normal 3 17" xfId="4658" xr:uid="{00000000-0005-0000-0000-000065120000}"/>
    <cellStyle name="Normal 3 17 2" xfId="4659" xr:uid="{00000000-0005-0000-0000-000066120000}"/>
    <cellStyle name="Normal 3 17 3" xfId="4660" xr:uid="{00000000-0005-0000-0000-000067120000}"/>
    <cellStyle name="Normal 3 17 4" xfId="4661" xr:uid="{00000000-0005-0000-0000-000068120000}"/>
    <cellStyle name="Normal 3 18" xfId="4662" xr:uid="{00000000-0005-0000-0000-000069120000}"/>
    <cellStyle name="Normal 3 18 2" xfId="4663" xr:uid="{00000000-0005-0000-0000-00006A120000}"/>
    <cellStyle name="Normal 3 18 3" xfId="4664" xr:uid="{00000000-0005-0000-0000-00006B120000}"/>
    <cellStyle name="Normal 3 18 4" xfId="4665" xr:uid="{00000000-0005-0000-0000-00006C120000}"/>
    <cellStyle name="Normal 3 19" xfId="4666" xr:uid="{00000000-0005-0000-0000-00006D120000}"/>
    <cellStyle name="Normal 3 19 2" xfId="4667" xr:uid="{00000000-0005-0000-0000-00006E120000}"/>
    <cellStyle name="Normal 3 19 3" xfId="4668" xr:uid="{00000000-0005-0000-0000-00006F120000}"/>
    <cellStyle name="Normal 3 19 4" xfId="4669" xr:uid="{00000000-0005-0000-0000-000070120000}"/>
    <cellStyle name="Normal 3 2" xfId="38" xr:uid="{00000000-0005-0000-0000-000071120000}"/>
    <cellStyle name="Normal 3 2 10" xfId="4670" xr:uid="{00000000-0005-0000-0000-000072120000}"/>
    <cellStyle name="Normal 3 2 10 2" xfId="4671" xr:uid="{00000000-0005-0000-0000-000073120000}"/>
    <cellStyle name="Normal 3 2 11" xfId="4672" xr:uid="{00000000-0005-0000-0000-000074120000}"/>
    <cellStyle name="Normal 3 2 11 2" xfId="4673" xr:uid="{00000000-0005-0000-0000-000075120000}"/>
    <cellStyle name="Normal 3 2 11 3" xfId="4674" xr:uid="{00000000-0005-0000-0000-000076120000}"/>
    <cellStyle name="Normal 3 2 11 4" xfId="4675" xr:uid="{00000000-0005-0000-0000-000077120000}"/>
    <cellStyle name="Normal 3 2 12" xfId="4676" xr:uid="{00000000-0005-0000-0000-000078120000}"/>
    <cellStyle name="Normal 3 2 12 2" xfId="4677" xr:uid="{00000000-0005-0000-0000-000079120000}"/>
    <cellStyle name="Normal 3 2 13" xfId="4678" xr:uid="{00000000-0005-0000-0000-00007A120000}"/>
    <cellStyle name="Normal 3 2 13 2" xfId="4679" xr:uid="{00000000-0005-0000-0000-00007B120000}"/>
    <cellStyle name="Normal 3 2 14" xfId="4680" xr:uid="{00000000-0005-0000-0000-00007C120000}"/>
    <cellStyle name="Normal 3 2 14 2" xfId="4681" xr:uid="{00000000-0005-0000-0000-00007D120000}"/>
    <cellStyle name="Normal 3 2 15" xfId="4682" xr:uid="{00000000-0005-0000-0000-00007E120000}"/>
    <cellStyle name="Normal 3 2 15 2" xfId="4683" xr:uid="{00000000-0005-0000-0000-00007F120000}"/>
    <cellStyle name="Normal 3 2 16" xfId="4684" xr:uid="{00000000-0005-0000-0000-000080120000}"/>
    <cellStyle name="Normal 3 2 16 2" xfId="4685" xr:uid="{00000000-0005-0000-0000-000081120000}"/>
    <cellStyle name="Normal 3 2 17" xfId="4686" xr:uid="{00000000-0005-0000-0000-000082120000}"/>
    <cellStyle name="Normal 3 2 17 2" xfId="4687" xr:uid="{00000000-0005-0000-0000-000083120000}"/>
    <cellStyle name="Normal 3 2 18" xfId="4688" xr:uid="{00000000-0005-0000-0000-000084120000}"/>
    <cellStyle name="Normal 3 2 19" xfId="4689" xr:uid="{00000000-0005-0000-0000-000085120000}"/>
    <cellStyle name="Normal 3 2 2" xfId="4690" xr:uid="{00000000-0005-0000-0000-000086120000}"/>
    <cellStyle name="Normal 3 2 2 10" xfId="4691" xr:uid="{00000000-0005-0000-0000-000087120000}"/>
    <cellStyle name="Normal 3 2 2 11" xfId="4692" xr:uid="{00000000-0005-0000-0000-000088120000}"/>
    <cellStyle name="Normal 3 2 2 12" xfId="4693" xr:uid="{00000000-0005-0000-0000-000089120000}"/>
    <cellStyle name="Normal 3 2 2 13" xfId="4694" xr:uid="{00000000-0005-0000-0000-00008A120000}"/>
    <cellStyle name="Normal 3 2 2 14" xfId="4695" xr:uid="{00000000-0005-0000-0000-00008B120000}"/>
    <cellStyle name="Normal 3 2 2 15" xfId="4696" xr:uid="{00000000-0005-0000-0000-00008C120000}"/>
    <cellStyle name="Normal 3 2 2 16" xfId="4697" xr:uid="{00000000-0005-0000-0000-00008D120000}"/>
    <cellStyle name="Normal 3 2 2 17" xfId="4698" xr:uid="{00000000-0005-0000-0000-00008E120000}"/>
    <cellStyle name="Normal 3 2 2 2" xfId="4699" xr:uid="{00000000-0005-0000-0000-00008F120000}"/>
    <cellStyle name="Normal 3 2 2 2 10" xfId="4700" xr:uid="{00000000-0005-0000-0000-000090120000}"/>
    <cellStyle name="Normal 3 2 2 2 10 2" xfId="4701" xr:uid="{00000000-0005-0000-0000-000091120000}"/>
    <cellStyle name="Normal 3 2 2 2 11" xfId="4702" xr:uid="{00000000-0005-0000-0000-000092120000}"/>
    <cellStyle name="Normal 3 2 2 2 11 2" xfId="4703" xr:uid="{00000000-0005-0000-0000-000093120000}"/>
    <cellStyle name="Normal 3 2 2 2 12" xfId="4704" xr:uid="{00000000-0005-0000-0000-000094120000}"/>
    <cellStyle name="Normal 3 2 2 2 12 2" xfId="4705" xr:uid="{00000000-0005-0000-0000-000095120000}"/>
    <cellStyle name="Normal 3 2 2 2 13" xfId="4706" xr:uid="{00000000-0005-0000-0000-000096120000}"/>
    <cellStyle name="Normal 3 2 2 2 13 2" xfId="4707" xr:uid="{00000000-0005-0000-0000-000097120000}"/>
    <cellStyle name="Normal 3 2 2 2 14" xfId="4708" xr:uid="{00000000-0005-0000-0000-000098120000}"/>
    <cellStyle name="Normal 3 2 2 2 14 2" xfId="4709" xr:uid="{00000000-0005-0000-0000-000099120000}"/>
    <cellStyle name="Normal 3 2 2 2 15" xfId="4710" xr:uid="{00000000-0005-0000-0000-00009A120000}"/>
    <cellStyle name="Normal 3 2 2 2 15 2" xfId="4711" xr:uid="{00000000-0005-0000-0000-00009B120000}"/>
    <cellStyle name="Normal 3 2 2 2 16" xfId="4712" xr:uid="{00000000-0005-0000-0000-00009C120000}"/>
    <cellStyle name="Normal 3 2 2 2 17" xfId="4713" xr:uid="{00000000-0005-0000-0000-00009D120000}"/>
    <cellStyle name="Normal 3 2 2 2 2" xfId="4714" xr:uid="{00000000-0005-0000-0000-00009E120000}"/>
    <cellStyle name="Normal 3 2 2 2 2 2" xfId="4715" xr:uid="{00000000-0005-0000-0000-00009F120000}"/>
    <cellStyle name="Normal 3 2 2 2 2 2 2" xfId="4716" xr:uid="{00000000-0005-0000-0000-0000A0120000}"/>
    <cellStyle name="Normal 3 2 2 2 2 2 2 2" xfId="4717" xr:uid="{00000000-0005-0000-0000-0000A1120000}"/>
    <cellStyle name="Normal 3 2 2 2 2 2 3" xfId="4718" xr:uid="{00000000-0005-0000-0000-0000A2120000}"/>
    <cellStyle name="Normal 3 2 2 2 2 2 3 2" xfId="4719" xr:uid="{00000000-0005-0000-0000-0000A3120000}"/>
    <cellStyle name="Normal 3 2 2 2 2 2 4" xfId="4720" xr:uid="{00000000-0005-0000-0000-0000A4120000}"/>
    <cellStyle name="Normal 3 2 2 2 2 2 4 2" xfId="4721" xr:uid="{00000000-0005-0000-0000-0000A5120000}"/>
    <cellStyle name="Normal 3 2 2 2 2 2 5" xfId="4722" xr:uid="{00000000-0005-0000-0000-0000A6120000}"/>
    <cellStyle name="Normal 3 2 2 2 2 2 5 2" xfId="4723" xr:uid="{00000000-0005-0000-0000-0000A7120000}"/>
    <cellStyle name="Normal 3 2 2 2 2 3" xfId="4724" xr:uid="{00000000-0005-0000-0000-0000A8120000}"/>
    <cellStyle name="Normal 3 2 2 2 2 4" xfId="4725" xr:uid="{00000000-0005-0000-0000-0000A9120000}"/>
    <cellStyle name="Normal 3 2 2 2 2 5" xfId="4726" xr:uid="{00000000-0005-0000-0000-0000AA120000}"/>
    <cellStyle name="Normal 3 2 2 2 2 6" xfId="4727" xr:uid="{00000000-0005-0000-0000-0000AB120000}"/>
    <cellStyle name="Normal 3 2 2 2 3" xfId="4728" xr:uid="{00000000-0005-0000-0000-0000AC120000}"/>
    <cellStyle name="Normal 3 2 2 2 3 2" xfId="4729" xr:uid="{00000000-0005-0000-0000-0000AD120000}"/>
    <cellStyle name="Normal 3 2 2 2 4" xfId="4730" xr:uid="{00000000-0005-0000-0000-0000AE120000}"/>
    <cellStyle name="Normal 3 2 2 2 4 2" xfId="4731" xr:uid="{00000000-0005-0000-0000-0000AF120000}"/>
    <cellStyle name="Normal 3 2 2 2 5" xfId="4732" xr:uid="{00000000-0005-0000-0000-0000B0120000}"/>
    <cellStyle name="Normal 3 2 2 2 5 2" xfId="4733" xr:uid="{00000000-0005-0000-0000-0000B1120000}"/>
    <cellStyle name="Normal 3 2 2 2 6" xfId="4734" xr:uid="{00000000-0005-0000-0000-0000B2120000}"/>
    <cellStyle name="Normal 3 2 2 2 6 2" xfId="4735" xr:uid="{00000000-0005-0000-0000-0000B3120000}"/>
    <cellStyle name="Normal 3 2 2 2 7" xfId="4736" xr:uid="{00000000-0005-0000-0000-0000B4120000}"/>
    <cellStyle name="Normal 3 2 2 2 7 2" xfId="4737" xr:uid="{00000000-0005-0000-0000-0000B5120000}"/>
    <cellStyle name="Normal 3 2 2 2 8" xfId="4738" xr:uid="{00000000-0005-0000-0000-0000B6120000}"/>
    <cellStyle name="Normal 3 2 2 2 8 2" xfId="4739" xr:uid="{00000000-0005-0000-0000-0000B7120000}"/>
    <cellStyle name="Normal 3 2 2 2 9" xfId="4740" xr:uid="{00000000-0005-0000-0000-0000B8120000}"/>
    <cellStyle name="Normal 3 2 2 2 9 2" xfId="4741" xr:uid="{00000000-0005-0000-0000-0000B9120000}"/>
    <cellStyle name="Normal 3 2 2 3" xfId="4742" xr:uid="{00000000-0005-0000-0000-0000BA120000}"/>
    <cellStyle name="Normal 3 2 2 3 2" xfId="4743" xr:uid="{00000000-0005-0000-0000-0000BB120000}"/>
    <cellStyle name="Normal 3 2 2 3 3" xfId="4744" xr:uid="{00000000-0005-0000-0000-0000BC120000}"/>
    <cellStyle name="Normal 3 2 2 3 4" xfId="4745" xr:uid="{00000000-0005-0000-0000-0000BD120000}"/>
    <cellStyle name="Normal 3 2 2 4" xfId="4746" xr:uid="{00000000-0005-0000-0000-0000BE120000}"/>
    <cellStyle name="Normal 3 2 2 4 2" xfId="4747" xr:uid="{00000000-0005-0000-0000-0000BF120000}"/>
    <cellStyle name="Normal 3 2 2 5" xfId="4748" xr:uid="{00000000-0005-0000-0000-0000C0120000}"/>
    <cellStyle name="Normal 3 2 2 6" xfId="4749" xr:uid="{00000000-0005-0000-0000-0000C1120000}"/>
    <cellStyle name="Normal 3 2 2 7" xfId="4750" xr:uid="{00000000-0005-0000-0000-0000C2120000}"/>
    <cellStyle name="Normal 3 2 2 8" xfId="4751" xr:uid="{00000000-0005-0000-0000-0000C3120000}"/>
    <cellStyle name="Normal 3 2 2 9" xfId="4752" xr:uid="{00000000-0005-0000-0000-0000C4120000}"/>
    <cellStyle name="Normal 3 2 20" xfId="4753" xr:uid="{00000000-0005-0000-0000-0000C5120000}"/>
    <cellStyle name="Normal 3 2 21" xfId="7429" xr:uid="{00000000-0005-0000-0000-0000C6120000}"/>
    <cellStyle name="Normal 3 2 3" xfId="4754" xr:uid="{00000000-0005-0000-0000-0000C7120000}"/>
    <cellStyle name="Normal 3 2 3 2" xfId="4755" xr:uid="{00000000-0005-0000-0000-0000C8120000}"/>
    <cellStyle name="Normal 3 2 4" xfId="4756" xr:uid="{00000000-0005-0000-0000-0000C9120000}"/>
    <cellStyle name="Normal 3 2 4 2" xfId="4757" xr:uid="{00000000-0005-0000-0000-0000CA120000}"/>
    <cellStyle name="Normal 3 2 5" xfId="4758" xr:uid="{00000000-0005-0000-0000-0000CB120000}"/>
    <cellStyle name="Normal 3 2 5 2" xfId="4759" xr:uid="{00000000-0005-0000-0000-0000CC120000}"/>
    <cellStyle name="Normal 3 2 6" xfId="4760" xr:uid="{00000000-0005-0000-0000-0000CD120000}"/>
    <cellStyle name="Normal 3 2 6 2" xfId="4761" xr:uid="{00000000-0005-0000-0000-0000CE120000}"/>
    <cellStyle name="Normal 3 2 7" xfId="4762" xr:uid="{00000000-0005-0000-0000-0000CF120000}"/>
    <cellStyle name="Normal 3 2 7 2" xfId="4763" xr:uid="{00000000-0005-0000-0000-0000D0120000}"/>
    <cellStyle name="Normal 3 2 8" xfId="4764" xr:uid="{00000000-0005-0000-0000-0000D1120000}"/>
    <cellStyle name="Normal 3 2 8 2" xfId="4765" xr:uid="{00000000-0005-0000-0000-0000D2120000}"/>
    <cellStyle name="Normal 3 2 9" xfId="4766" xr:uid="{00000000-0005-0000-0000-0000D3120000}"/>
    <cellStyle name="Normal 3 2 9 2" xfId="4767" xr:uid="{00000000-0005-0000-0000-0000D4120000}"/>
    <cellStyle name="Normal 3 20" xfId="4768" xr:uid="{00000000-0005-0000-0000-0000D5120000}"/>
    <cellStyle name="Normal 3 20 2" xfId="4769" xr:uid="{00000000-0005-0000-0000-0000D6120000}"/>
    <cellStyle name="Normal 3 20 3" xfId="4770" xr:uid="{00000000-0005-0000-0000-0000D7120000}"/>
    <cellStyle name="Normal 3 20 4" xfId="4771" xr:uid="{00000000-0005-0000-0000-0000D8120000}"/>
    <cellStyle name="Normal 3 21" xfId="4772" xr:uid="{00000000-0005-0000-0000-0000D9120000}"/>
    <cellStyle name="Normal 3 21 2" xfId="4773" xr:uid="{00000000-0005-0000-0000-0000DA120000}"/>
    <cellStyle name="Normal 3 22" xfId="4774" xr:uid="{00000000-0005-0000-0000-0000DB120000}"/>
    <cellStyle name="Normal 3 22 2" xfId="4775" xr:uid="{00000000-0005-0000-0000-0000DC120000}"/>
    <cellStyle name="Normal 3 23" xfId="4776" xr:uid="{00000000-0005-0000-0000-0000DD120000}"/>
    <cellStyle name="Normal 3 24" xfId="4777" xr:uid="{00000000-0005-0000-0000-0000DE120000}"/>
    <cellStyle name="Normal 3 25" xfId="4778" xr:uid="{00000000-0005-0000-0000-0000DF120000}"/>
    <cellStyle name="Normal 3 26" xfId="4779" xr:uid="{00000000-0005-0000-0000-0000E0120000}"/>
    <cellStyle name="Normal 3 27" xfId="4780" xr:uid="{00000000-0005-0000-0000-0000E1120000}"/>
    <cellStyle name="Normal 3 28" xfId="4781" xr:uid="{00000000-0005-0000-0000-0000E2120000}"/>
    <cellStyle name="Normal 3 29" xfId="4782" xr:uid="{00000000-0005-0000-0000-0000E3120000}"/>
    <cellStyle name="Normal 3 3" xfId="4783" xr:uid="{00000000-0005-0000-0000-0000E4120000}"/>
    <cellStyle name="Normal 3 3 2" xfId="4784" xr:uid="{00000000-0005-0000-0000-0000E5120000}"/>
    <cellStyle name="Normal 3 3 2 2" xfId="4785" xr:uid="{00000000-0005-0000-0000-0000E6120000}"/>
    <cellStyle name="Normal 3 3 2 2 2" xfId="4786" xr:uid="{00000000-0005-0000-0000-0000E7120000}"/>
    <cellStyle name="Normal 3 3 2 2 2 2" xfId="4787" xr:uid="{00000000-0005-0000-0000-0000E8120000}"/>
    <cellStyle name="Normal 3 3 2 2 3" xfId="4788" xr:uid="{00000000-0005-0000-0000-0000E9120000}"/>
    <cellStyle name="Normal 3 3 2 2 4" xfId="4789" xr:uid="{00000000-0005-0000-0000-0000EA120000}"/>
    <cellStyle name="Normal 3 3 2 2 5" xfId="4790" xr:uid="{00000000-0005-0000-0000-0000EB120000}"/>
    <cellStyle name="Normal 3 3 2 2 6" xfId="4791" xr:uid="{00000000-0005-0000-0000-0000EC120000}"/>
    <cellStyle name="Normal 3 3 2 3" xfId="4792" xr:uid="{00000000-0005-0000-0000-0000ED120000}"/>
    <cellStyle name="Normal 3 3 2 3 2" xfId="4793" xr:uid="{00000000-0005-0000-0000-0000EE120000}"/>
    <cellStyle name="Normal 3 3 2 4" xfId="4794" xr:uid="{00000000-0005-0000-0000-0000EF120000}"/>
    <cellStyle name="Normal 3 3 2 4 2" xfId="4795" xr:uid="{00000000-0005-0000-0000-0000F0120000}"/>
    <cellStyle name="Normal 3 3 2 5" xfId="4796" xr:uid="{00000000-0005-0000-0000-0000F1120000}"/>
    <cellStyle name="Normal 3 3 2 5 2" xfId="4797" xr:uid="{00000000-0005-0000-0000-0000F2120000}"/>
    <cellStyle name="Normal 3 3 2 6" xfId="4798" xr:uid="{00000000-0005-0000-0000-0000F3120000}"/>
    <cellStyle name="Normal 3 3 2 6 2" xfId="4799" xr:uid="{00000000-0005-0000-0000-0000F4120000}"/>
    <cellStyle name="Normal 3 3 3" xfId="4800" xr:uid="{00000000-0005-0000-0000-0000F5120000}"/>
    <cellStyle name="Normal 3 3 3 2" xfId="4801" xr:uid="{00000000-0005-0000-0000-0000F6120000}"/>
    <cellStyle name="Normal 3 3 3 3" xfId="4802" xr:uid="{00000000-0005-0000-0000-0000F7120000}"/>
    <cellStyle name="Normal 3 3 3 4" xfId="4803" xr:uid="{00000000-0005-0000-0000-0000F8120000}"/>
    <cellStyle name="Normal 3 3 4" xfId="4804" xr:uid="{00000000-0005-0000-0000-0000F9120000}"/>
    <cellStyle name="Normal 3 3 4 2" xfId="4805" xr:uid="{00000000-0005-0000-0000-0000FA120000}"/>
    <cellStyle name="Normal 3 3 5" xfId="4806" xr:uid="{00000000-0005-0000-0000-0000FB120000}"/>
    <cellStyle name="Normal 3 3 6" xfId="4807" xr:uid="{00000000-0005-0000-0000-0000FC120000}"/>
    <cellStyle name="Normal 3 3 7" xfId="4808" xr:uid="{00000000-0005-0000-0000-0000FD120000}"/>
    <cellStyle name="Normal 3 3 8" xfId="7420" xr:uid="{00000000-0005-0000-0000-0000FE120000}"/>
    <cellStyle name="Normal 3 3 9" xfId="7431" xr:uid="{00000000-0005-0000-0000-0000FF120000}"/>
    <cellStyle name="Normal 3 30" xfId="4809" xr:uid="{00000000-0005-0000-0000-000000130000}"/>
    <cellStyle name="Normal 3 31" xfId="4810" xr:uid="{00000000-0005-0000-0000-000001130000}"/>
    <cellStyle name="Normal 3 32" xfId="4811" xr:uid="{00000000-0005-0000-0000-000002130000}"/>
    <cellStyle name="Normal 3 33" xfId="4812" xr:uid="{00000000-0005-0000-0000-000003130000}"/>
    <cellStyle name="Normal 3 34" xfId="4813" xr:uid="{00000000-0005-0000-0000-000004130000}"/>
    <cellStyle name="Normal 3 35" xfId="4814" xr:uid="{00000000-0005-0000-0000-000005130000}"/>
    <cellStyle name="Normal 3 36" xfId="4815" xr:uid="{00000000-0005-0000-0000-000006130000}"/>
    <cellStyle name="Normal 3 37" xfId="4816" xr:uid="{00000000-0005-0000-0000-000007130000}"/>
    <cellStyle name="Normal 3 38" xfId="4817" xr:uid="{00000000-0005-0000-0000-000008130000}"/>
    <cellStyle name="Normal 3 39" xfId="4818" xr:uid="{00000000-0005-0000-0000-000009130000}"/>
    <cellStyle name="Normal 3 4" xfId="4819" xr:uid="{00000000-0005-0000-0000-00000A130000}"/>
    <cellStyle name="Normal 3 4 10" xfId="4820" xr:uid="{00000000-0005-0000-0000-00000B130000}"/>
    <cellStyle name="Normal 3 4 11" xfId="4821" xr:uid="{00000000-0005-0000-0000-00000C130000}"/>
    <cellStyle name="Normal 3 4 12" xfId="7499" xr:uid="{00000000-0005-0000-0000-00000D130000}"/>
    <cellStyle name="Normal 3 4 2" xfId="4822" xr:uid="{00000000-0005-0000-0000-00000E130000}"/>
    <cellStyle name="Normal 3 4 2 2" xfId="4823" xr:uid="{00000000-0005-0000-0000-00000F130000}"/>
    <cellStyle name="Normal 3 4 3" xfId="4824" xr:uid="{00000000-0005-0000-0000-000010130000}"/>
    <cellStyle name="Normal 3 4 3 2" xfId="4825" xr:uid="{00000000-0005-0000-0000-000011130000}"/>
    <cellStyle name="Normal 3 4 4" xfId="4826" xr:uid="{00000000-0005-0000-0000-000012130000}"/>
    <cellStyle name="Normal 3 4 5" xfId="4827" xr:uid="{00000000-0005-0000-0000-000013130000}"/>
    <cellStyle name="Normal 3 4 6" xfId="4828" xr:uid="{00000000-0005-0000-0000-000014130000}"/>
    <cellStyle name="Normal 3 4 7" xfId="4829" xr:uid="{00000000-0005-0000-0000-000015130000}"/>
    <cellStyle name="Normal 3 4 8" xfId="4830" xr:uid="{00000000-0005-0000-0000-000016130000}"/>
    <cellStyle name="Normal 3 4 9" xfId="4831" xr:uid="{00000000-0005-0000-0000-000017130000}"/>
    <cellStyle name="Normal 3 40" xfId="4832" xr:uid="{00000000-0005-0000-0000-000018130000}"/>
    <cellStyle name="Normal 3 41" xfId="4833" xr:uid="{00000000-0005-0000-0000-000019130000}"/>
    <cellStyle name="Normal 3 42" xfId="4834" xr:uid="{00000000-0005-0000-0000-00001A130000}"/>
    <cellStyle name="Normal 3 43" xfId="4835" xr:uid="{00000000-0005-0000-0000-00001B130000}"/>
    <cellStyle name="Normal 3 44" xfId="4836" xr:uid="{00000000-0005-0000-0000-00001C130000}"/>
    <cellStyle name="Normal 3 45" xfId="4837" xr:uid="{00000000-0005-0000-0000-00001D130000}"/>
    <cellStyle name="Normal 3 46" xfId="4838" xr:uid="{00000000-0005-0000-0000-00001E130000}"/>
    <cellStyle name="Normal 3 47" xfId="4839" xr:uid="{00000000-0005-0000-0000-00001F130000}"/>
    <cellStyle name="Normal 3 48" xfId="4840" xr:uid="{00000000-0005-0000-0000-000020130000}"/>
    <cellStyle name="Normal 3 49" xfId="4841" xr:uid="{00000000-0005-0000-0000-000021130000}"/>
    <cellStyle name="Normal 3 5" xfId="4842" xr:uid="{00000000-0005-0000-0000-000022130000}"/>
    <cellStyle name="Normal 3 5 10" xfId="4843" xr:uid="{00000000-0005-0000-0000-000023130000}"/>
    <cellStyle name="Normal 3 5 11" xfId="4844" xr:uid="{00000000-0005-0000-0000-000024130000}"/>
    <cellStyle name="Normal 3 5 12" xfId="4845" xr:uid="{00000000-0005-0000-0000-000025130000}"/>
    <cellStyle name="Normal 3 5 13" xfId="4846" xr:uid="{00000000-0005-0000-0000-000026130000}"/>
    <cellStyle name="Normal 3 5 14" xfId="4847" xr:uid="{00000000-0005-0000-0000-000027130000}"/>
    <cellStyle name="Normal 3 5 15" xfId="4848" xr:uid="{00000000-0005-0000-0000-000028130000}"/>
    <cellStyle name="Normal 3 5 16" xfId="4849" xr:uid="{00000000-0005-0000-0000-000029130000}"/>
    <cellStyle name="Normal 3 5 16 2" xfId="4850" xr:uid="{00000000-0005-0000-0000-00002A130000}"/>
    <cellStyle name="Normal 3 5 17" xfId="4851" xr:uid="{00000000-0005-0000-0000-00002B130000}"/>
    <cellStyle name="Normal 3 5 18" xfId="4852" xr:uid="{00000000-0005-0000-0000-00002C130000}"/>
    <cellStyle name="Normal 3 5 2" xfId="4853" xr:uid="{00000000-0005-0000-0000-00002D130000}"/>
    <cellStyle name="Normal 3 5 2 2" xfId="4854" xr:uid="{00000000-0005-0000-0000-00002E130000}"/>
    <cellStyle name="Normal 3 5 2 2 2" xfId="4855" xr:uid="{00000000-0005-0000-0000-00002F130000}"/>
    <cellStyle name="Normal 3 5 2 2 2 2" xfId="4856" xr:uid="{00000000-0005-0000-0000-000030130000}"/>
    <cellStyle name="Normal 3 5 2 2 3" xfId="4857" xr:uid="{00000000-0005-0000-0000-000031130000}"/>
    <cellStyle name="Normal 3 5 2 2 4" xfId="4858" xr:uid="{00000000-0005-0000-0000-000032130000}"/>
    <cellStyle name="Normal 3 5 2 2 5" xfId="4859" xr:uid="{00000000-0005-0000-0000-000033130000}"/>
    <cellStyle name="Normal 3 5 2 3" xfId="4860" xr:uid="{00000000-0005-0000-0000-000034130000}"/>
    <cellStyle name="Normal 3 5 2 4" xfId="4861" xr:uid="{00000000-0005-0000-0000-000035130000}"/>
    <cellStyle name="Normal 3 5 2 5" xfId="4862" xr:uid="{00000000-0005-0000-0000-000036130000}"/>
    <cellStyle name="Normal 3 5 3" xfId="4863" xr:uid="{00000000-0005-0000-0000-000037130000}"/>
    <cellStyle name="Normal 3 5 3 2" xfId="4864" xr:uid="{00000000-0005-0000-0000-000038130000}"/>
    <cellStyle name="Normal 3 5 3 3" xfId="4865" xr:uid="{00000000-0005-0000-0000-000039130000}"/>
    <cellStyle name="Normal 3 5 3 4" xfId="4866" xr:uid="{00000000-0005-0000-0000-00003A130000}"/>
    <cellStyle name="Normal 3 5 4" xfId="4867" xr:uid="{00000000-0005-0000-0000-00003B130000}"/>
    <cellStyle name="Normal 3 5 4 2" xfId="4868" xr:uid="{00000000-0005-0000-0000-00003C130000}"/>
    <cellStyle name="Normal 3 5 5" xfId="4869" xr:uid="{00000000-0005-0000-0000-00003D130000}"/>
    <cellStyle name="Normal 3 5 6" xfId="4870" xr:uid="{00000000-0005-0000-0000-00003E130000}"/>
    <cellStyle name="Normal 3 5 7" xfId="4871" xr:uid="{00000000-0005-0000-0000-00003F130000}"/>
    <cellStyle name="Normal 3 5 8" xfId="4872" xr:uid="{00000000-0005-0000-0000-000040130000}"/>
    <cellStyle name="Normal 3 5 9" xfId="4873" xr:uid="{00000000-0005-0000-0000-000041130000}"/>
    <cellStyle name="Normal 3 50" xfId="4874" xr:uid="{00000000-0005-0000-0000-000042130000}"/>
    <cellStyle name="Normal 3 51" xfId="4875" xr:uid="{00000000-0005-0000-0000-000043130000}"/>
    <cellStyle name="Normal 3 52" xfId="4876" xr:uid="{00000000-0005-0000-0000-000044130000}"/>
    <cellStyle name="Normal 3 53" xfId="4877" xr:uid="{00000000-0005-0000-0000-000045130000}"/>
    <cellStyle name="Normal 3 54" xfId="4878" xr:uid="{00000000-0005-0000-0000-000046130000}"/>
    <cellStyle name="Normal 3 55" xfId="4879" xr:uid="{00000000-0005-0000-0000-000047130000}"/>
    <cellStyle name="Normal 3 56" xfId="4880" xr:uid="{00000000-0005-0000-0000-000048130000}"/>
    <cellStyle name="Normal 3 57" xfId="4881" xr:uid="{00000000-0005-0000-0000-000049130000}"/>
    <cellStyle name="Normal 3 58" xfId="4882" xr:uid="{00000000-0005-0000-0000-00004A130000}"/>
    <cellStyle name="Normal 3 59" xfId="4883" xr:uid="{00000000-0005-0000-0000-00004B130000}"/>
    <cellStyle name="Normal 3 6" xfId="4884" xr:uid="{00000000-0005-0000-0000-00004C130000}"/>
    <cellStyle name="Normal 3 6 2" xfId="4885" xr:uid="{00000000-0005-0000-0000-00004D130000}"/>
    <cellStyle name="Normal 3 6 3" xfId="4886" xr:uid="{00000000-0005-0000-0000-00004E130000}"/>
    <cellStyle name="Normal 3 6 4" xfId="4887" xr:uid="{00000000-0005-0000-0000-00004F130000}"/>
    <cellStyle name="Normal 3 6 4 2" xfId="4888" xr:uid="{00000000-0005-0000-0000-000050130000}"/>
    <cellStyle name="Normal 3 6 5" xfId="4889" xr:uid="{00000000-0005-0000-0000-000051130000}"/>
    <cellStyle name="Normal 3 60" xfId="4890" xr:uid="{00000000-0005-0000-0000-000052130000}"/>
    <cellStyle name="Normal 3 61" xfId="4891" xr:uid="{00000000-0005-0000-0000-000053130000}"/>
    <cellStyle name="Normal 3 62" xfId="4892" xr:uid="{00000000-0005-0000-0000-000054130000}"/>
    <cellStyle name="Normal 3 63" xfId="4893" xr:uid="{00000000-0005-0000-0000-000055130000}"/>
    <cellStyle name="Normal 3 64" xfId="4894" xr:uid="{00000000-0005-0000-0000-000056130000}"/>
    <cellStyle name="Normal 3 65" xfId="4895" xr:uid="{00000000-0005-0000-0000-000057130000}"/>
    <cellStyle name="Normal 3 66" xfId="4896" xr:uid="{00000000-0005-0000-0000-000058130000}"/>
    <cellStyle name="Normal 3 67" xfId="4897" xr:uid="{00000000-0005-0000-0000-000059130000}"/>
    <cellStyle name="Normal 3 68" xfId="4898" xr:uid="{00000000-0005-0000-0000-00005A130000}"/>
    <cellStyle name="Normal 3 69" xfId="4899" xr:uid="{00000000-0005-0000-0000-00005B130000}"/>
    <cellStyle name="Normal 3 7" xfId="4900" xr:uid="{00000000-0005-0000-0000-00005C130000}"/>
    <cellStyle name="Normal 3 70" xfId="4901" xr:uid="{00000000-0005-0000-0000-00005D130000}"/>
    <cellStyle name="Normal 3 71" xfId="4902" xr:uid="{00000000-0005-0000-0000-00005E130000}"/>
    <cellStyle name="Normal 3 72" xfId="4903" xr:uid="{00000000-0005-0000-0000-00005F130000}"/>
    <cellStyle name="Normal 3 73" xfId="4904" xr:uid="{00000000-0005-0000-0000-000060130000}"/>
    <cellStyle name="Normal 3 74" xfId="4905" xr:uid="{00000000-0005-0000-0000-000061130000}"/>
    <cellStyle name="Normal 3 75" xfId="4906" xr:uid="{00000000-0005-0000-0000-000062130000}"/>
    <cellStyle name="Normal 3 76" xfId="4907" xr:uid="{00000000-0005-0000-0000-000063130000}"/>
    <cellStyle name="Normal 3 77" xfId="4908" xr:uid="{00000000-0005-0000-0000-000064130000}"/>
    <cellStyle name="Normal 3 78" xfId="4909" xr:uid="{00000000-0005-0000-0000-000065130000}"/>
    <cellStyle name="Normal 3 79" xfId="4910" xr:uid="{00000000-0005-0000-0000-000066130000}"/>
    <cellStyle name="Normal 3 8" xfId="4911" xr:uid="{00000000-0005-0000-0000-000067130000}"/>
    <cellStyle name="Normal 3 8 2" xfId="4912" xr:uid="{00000000-0005-0000-0000-000068130000}"/>
    <cellStyle name="Normal 3 8 3" xfId="4913" xr:uid="{00000000-0005-0000-0000-000069130000}"/>
    <cellStyle name="Normal 3 8 4" xfId="4914" xr:uid="{00000000-0005-0000-0000-00006A130000}"/>
    <cellStyle name="Normal 3 8 4 2" xfId="4915" xr:uid="{00000000-0005-0000-0000-00006B130000}"/>
    <cellStyle name="Normal 3 8 5" xfId="4916" xr:uid="{00000000-0005-0000-0000-00006C130000}"/>
    <cellStyle name="Normal 3 80" xfId="4917" xr:uid="{00000000-0005-0000-0000-00006D130000}"/>
    <cellStyle name="Normal 3 81" xfId="4918" xr:uid="{00000000-0005-0000-0000-00006E130000}"/>
    <cellStyle name="Normal 3 82" xfId="4919" xr:uid="{00000000-0005-0000-0000-00006F130000}"/>
    <cellStyle name="Normal 3 83" xfId="4920" xr:uid="{00000000-0005-0000-0000-000070130000}"/>
    <cellStyle name="Normal 3 84" xfId="4921" xr:uid="{00000000-0005-0000-0000-000071130000}"/>
    <cellStyle name="Normal 3 85" xfId="4922" xr:uid="{00000000-0005-0000-0000-000072130000}"/>
    <cellStyle name="Normal 3 86" xfId="4923" xr:uid="{00000000-0005-0000-0000-000073130000}"/>
    <cellStyle name="Normal 3 87" xfId="4924" xr:uid="{00000000-0005-0000-0000-000074130000}"/>
    <cellStyle name="Normal 3 88" xfId="4925" xr:uid="{00000000-0005-0000-0000-000075130000}"/>
    <cellStyle name="Normal 3 89" xfId="4926" xr:uid="{00000000-0005-0000-0000-000076130000}"/>
    <cellStyle name="Normal 3 9" xfId="4927" xr:uid="{00000000-0005-0000-0000-000077130000}"/>
    <cellStyle name="Normal 3 9 2" xfId="4928" xr:uid="{00000000-0005-0000-0000-000078130000}"/>
    <cellStyle name="Normal 3 9 3" xfId="4929" xr:uid="{00000000-0005-0000-0000-000079130000}"/>
    <cellStyle name="Normal 3 9 4" xfId="4930" xr:uid="{00000000-0005-0000-0000-00007A130000}"/>
    <cellStyle name="Normal 3 9 4 2" xfId="4931" xr:uid="{00000000-0005-0000-0000-00007B130000}"/>
    <cellStyle name="Normal 3 9 5" xfId="4932" xr:uid="{00000000-0005-0000-0000-00007C130000}"/>
    <cellStyle name="Normal 3 90" xfId="4933" xr:uid="{00000000-0005-0000-0000-00007D130000}"/>
    <cellStyle name="Normal 3 91" xfId="4934" xr:uid="{00000000-0005-0000-0000-00007E130000}"/>
    <cellStyle name="Normal 3 92" xfId="4935" xr:uid="{00000000-0005-0000-0000-00007F130000}"/>
    <cellStyle name="Normal 3 93" xfId="4936" xr:uid="{00000000-0005-0000-0000-000080130000}"/>
    <cellStyle name="Normal 3 94" xfId="4937" xr:uid="{00000000-0005-0000-0000-000081130000}"/>
    <cellStyle name="Normal 3 95" xfId="4938" xr:uid="{00000000-0005-0000-0000-000082130000}"/>
    <cellStyle name="Normal 3 96" xfId="4939" xr:uid="{00000000-0005-0000-0000-000083130000}"/>
    <cellStyle name="Normal 3 97" xfId="4940" xr:uid="{00000000-0005-0000-0000-000084130000}"/>
    <cellStyle name="Normal 3 98" xfId="4941" xr:uid="{00000000-0005-0000-0000-000085130000}"/>
    <cellStyle name="Normal 3 99" xfId="4942" xr:uid="{00000000-0005-0000-0000-000086130000}"/>
    <cellStyle name="Normal 30" xfId="4943" xr:uid="{00000000-0005-0000-0000-000087130000}"/>
    <cellStyle name="Normal 31" xfId="4944" xr:uid="{00000000-0005-0000-0000-000088130000}"/>
    <cellStyle name="Normal 31 2" xfId="4945" xr:uid="{00000000-0005-0000-0000-000089130000}"/>
    <cellStyle name="Normal 31 3" xfId="4946" xr:uid="{00000000-0005-0000-0000-00008A130000}"/>
    <cellStyle name="Normal 32" xfId="4947" xr:uid="{00000000-0005-0000-0000-00008B130000}"/>
    <cellStyle name="Normal 32 2" xfId="4948" xr:uid="{00000000-0005-0000-0000-00008C130000}"/>
    <cellStyle name="Normal 33" xfId="4949" xr:uid="{00000000-0005-0000-0000-00008D130000}"/>
    <cellStyle name="Normal 34" xfId="4950" xr:uid="{00000000-0005-0000-0000-00008E130000}"/>
    <cellStyle name="Normal 35" xfId="4951" xr:uid="{00000000-0005-0000-0000-00008F130000}"/>
    <cellStyle name="Normal 36" xfId="4952" xr:uid="{00000000-0005-0000-0000-000090130000}"/>
    <cellStyle name="Normal 37" xfId="4953" xr:uid="{00000000-0005-0000-0000-000091130000}"/>
    <cellStyle name="Normal 38" xfId="4954" xr:uid="{00000000-0005-0000-0000-000092130000}"/>
    <cellStyle name="Normal 39" xfId="4955" xr:uid="{00000000-0005-0000-0000-000093130000}"/>
    <cellStyle name="Normal 4" xfId="24" xr:uid="{00000000-0005-0000-0000-000094130000}"/>
    <cellStyle name="Normal 4 10" xfId="4956" xr:uid="{00000000-0005-0000-0000-000095130000}"/>
    <cellStyle name="Normal 4 10 2" xfId="4957" xr:uid="{00000000-0005-0000-0000-000096130000}"/>
    <cellStyle name="Normal 4 10 3" xfId="4958" xr:uid="{00000000-0005-0000-0000-000097130000}"/>
    <cellStyle name="Normal 4 100" xfId="4959" xr:uid="{00000000-0005-0000-0000-000098130000}"/>
    <cellStyle name="Normal 4 101" xfId="4960" xr:uid="{00000000-0005-0000-0000-000099130000}"/>
    <cellStyle name="Normal 4 102" xfId="4961" xr:uid="{00000000-0005-0000-0000-00009A130000}"/>
    <cellStyle name="Normal 4 103" xfId="4962" xr:uid="{00000000-0005-0000-0000-00009B130000}"/>
    <cellStyle name="Normal 4 104" xfId="4963" xr:uid="{00000000-0005-0000-0000-00009C130000}"/>
    <cellStyle name="Normal 4 105" xfId="4964" xr:uid="{00000000-0005-0000-0000-00009D130000}"/>
    <cellStyle name="Normal 4 106" xfId="4965" xr:uid="{00000000-0005-0000-0000-00009E130000}"/>
    <cellStyle name="Normal 4 107" xfId="4966" xr:uid="{00000000-0005-0000-0000-00009F130000}"/>
    <cellStyle name="Normal 4 108" xfId="4967" xr:uid="{00000000-0005-0000-0000-0000A0130000}"/>
    <cellStyle name="Normal 4 109" xfId="4968" xr:uid="{00000000-0005-0000-0000-0000A1130000}"/>
    <cellStyle name="Normal 4 11" xfId="4969" xr:uid="{00000000-0005-0000-0000-0000A2130000}"/>
    <cellStyle name="Normal 4 11 2" xfId="4970" xr:uid="{00000000-0005-0000-0000-0000A3130000}"/>
    <cellStyle name="Normal 4 11 3" xfId="4971" xr:uid="{00000000-0005-0000-0000-0000A4130000}"/>
    <cellStyle name="Normal 4 110" xfId="4972" xr:uid="{00000000-0005-0000-0000-0000A5130000}"/>
    <cellStyle name="Normal 4 111" xfId="4973" xr:uid="{00000000-0005-0000-0000-0000A6130000}"/>
    <cellStyle name="Normal 4 112" xfId="4974" xr:uid="{00000000-0005-0000-0000-0000A7130000}"/>
    <cellStyle name="Normal 4 113" xfId="4975" xr:uid="{00000000-0005-0000-0000-0000A8130000}"/>
    <cellStyle name="Normal 4 114" xfId="4976" xr:uid="{00000000-0005-0000-0000-0000A9130000}"/>
    <cellStyle name="Normal 4 115" xfId="4977" xr:uid="{00000000-0005-0000-0000-0000AA130000}"/>
    <cellStyle name="Normal 4 116" xfId="4978" xr:uid="{00000000-0005-0000-0000-0000AB130000}"/>
    <cellStyle name="Normal 4 117" xfId="4979" xr:uid="{00000000-0005-0000-0000-0000AC130000}"/>
    <cellStyle name="Normal 4 118" xfId="4980" xr:uid="{00000000-0005-0000-0000-0000AD130000}"/>
    <cellStyle name="Normal 4 119" xfId="4981" xr:uid="{00000000-0005-0000-0000-0000AE130000}"/>
    <cellStyle name="Normal 4 12" xfId="4982" xr:uid="{00000000-0005-0000-0000-0000AF130000}"/>
    <cellStyle name="Normal 4 12 2" xfId="4983" xr:uid="{00000000-0005-0000-0000-0000B0130000}"/>
    <cellStyle name="Normal 4 120" xfId="4984" xr:uid="{00000000-0005-0000-0000-0000B1130000}"/>
    <cellStyle name="Normal 4 121" xfId="4985" xr:uid="{00000000-0005-0000-0000-0000B2130000}"/>
    <cellStyle name="Normal 4 122" xfId="4986" xr:uid="{00000000-0005-0000-0000-0000B3130000}"/>
    <cellStyle name="Normal 4 123" xfId="4987" xr:uid="{00000000-0005-0000-0000-0000B4130000}"/>
    <cellStyle name="Normal 4 124" xfId="4988" xr:uid="{00000000-0005-0000-0000-0000B5130000}"/>
    <cellStyle name="Normal 4 125" xfId="4989" xr:uid="{00000000-0005-0000-0000-0000B6130000}"/>
    <cellStyle name="Normal 4 126" xfId="4990" xr:uid="{00000000-0005-0000-0000-0000B7130000}"/>
    <cellStyle name="Normal 4 127" xfId="4991" xr:uid="{00000000-0005-0000-0000-0000B8130000}"/>
    <cellStyle name="Normal 4 128" xfId="4992" xr:uid="{00000000-0005-0000-0000-0000B9130000}"/>
    <cellStyle name="Normal 4 129" xfId="4993" xr:uid="{00000000-0005-0000-0000-0000BA130000}"/>
    <cellStyle name="Normal 4 13" xfId="4994" xr:uid="{00000000-0005-0000-0000-0000BB130000}"/>
    <cellStyle name="Normal 4 13 2" xfId="4995" xr:uid="{00000000-0005-0000-0000-0000BC130000}"/>
    <cellStyle name="Normal 4 130" xfId="4996" xr:uid="{00000000-0005-0000-0000-0000BD130000}"/>
    <cellStyle name="Normal 4 131" xfId="4997" xr:uid="{00000000-0005-0000-0000-0000BE130000}"/>
    <cellStyle name="Normal 4 132" xfId="4998" xr:uid="{00000000-0005-0000-0000-0000BF130000}"/>
    <cellStyle name="Normal 4 133" xfId="4999" xr:uid="{00000000-0005-0000-0000-0000C0130000}"/>
    <cellStyle name="Normal 4 134" xfId="5000" xr:uid="{00000000-0005-0000-0000-0000C1130000}"/>
    <cellStyle name="Normal 4 135" xfId="5001" xr:uid="{00000000-0005-0000-0000-0000C2130000}"/>
    <cellStyle name="Normal 4 136" xfId="5002" xr:uid="{00000000-0005-0000-0000-0000C3130000}"/>
    <cellStyle name="Normal 4 137" xfId="5003" xr:uid="{00000000-0005-0000-0000-0000C4130000}"/>
    <cellStyle name="Normal 4 138" xfId="5004" xr:uid="{00000000-0005-0000-0000-0000C5130000}"/>
    <cellStyle name="Normal 4 139" xfId="5005" xr:uid="{00000000-0005-0000-0000-0000C6130000}"/>
    <cellStyle name="Normal 4 14" xfId="5006" xr:uid="{00000000-0005-0000-0000-0000C7130000}"/>
    <cellStyle name="Normal 4 14 2" xfId="5007" xr:uid="{00000000-0005-0000-0000-0000C8130000}"/>
    <cellStyle name="Normal 4 140" xfId="5008" xr:uid="{00000000-0005-0000-0000-0000C9130000}"/>
    <cellStyle name="Normal 4 141" xfId="5009" xr:uid="{00000000-0005-0000-0000-0000CA130000}"/>
    <cellStyle name="Normal 4 142" xfId="5010" xr:uid="{00000000-0005-0000-0000-0000CB130000}"/>
    <cellStyle name="Normal 4 143" xfId="5011" xr:uid="{00000000-0005-0000-0000-0000CC130000}"/>
    <cellStyle name="Normal 4 144" xfId="5012" xr:uid="{00000000-0005-0000-0000-0000CD130000}"/>
    <cellStyle name="Normal 4 145" xfId="5013" xr:uid="{00000000-0005-0000-0000-0000CE130000}"/>
    <cellStyle name="Normal 4 146" xfId="5014" xr:uid="{00000000-0005-0000-0000-0000CF130000}"/>
    <cellStyle name="Normal 4 147" xfId="5015" xr:uid="{00000000-0005-0000-0000-0000D0130000}"/>
    <cellStyle name="Normal 4 148" xfId="5016" xr:uid="{00000000-0005-0000-0000-0000D1130000}"/>
    <cellStyle name="Normal 4 149" xfId="5017" xr:uid="{00000000-0005-0000-0000-0000D2130000}"/>
    <cellStyle name="Normal 4 15" xfId="5018" xr:uid="{00000000-0005-0000-0000-0000D3130000}"/>
    <cellStyle name="Normal 4 15 2" xfId="5019" xr:uid="{00000000-0005-0000-0000-0000D4130000}"/>
    <cellStyle name="Normal 4 150" xfId="5020" xr:uid="{00000000-0005-0000-0000-0000D5130000}"/>
    <cellStyle name="Normal 4 151" xfId="5021" xr:uid="{00000000-0005-0000-0000-0000D6130000}"/>
    <cellStyle name="Normal 4 152" xfId="5022" xr:uid="{00000000-0005-0000-0000-0000D7130000}"/>
    <cellStyle name="Normal 4 153" xfId="5023" xr:uid="{00000000-0005-0000-0000-0000D8130000}"/>
    <cellStyle name="Normal 4 154" xfId="5024" xr:uid="{00000000-0005-0000-0000-0000D9130000}"/>
    <cellStyle name="Normal 4 155" xfId="5025" xr:uid="{00000000-0005-0000-0000-0000DA130000}"/>
    <cellStyle name="Normal 4 156" xfId="5026" xr:uid="{00000000-0005-0000-0000-0000DB130000}"/>
    <cellStyle name="Normal 4 157" xfId="7421" xr:uid="{00000000-0005-0000-0000-0000DC130000}"/>
    <cellStyle name="Normal 4 16" xfId="5027" xr:uid="{00000000-0005-0000-0000-0000DD130000}"/>
    <cellStyle name="Normal 4 16 2" xfId="5028" xr:uid="{00000000-0005-0000-0000-0000DE130000}"/>
    <cellStyle name="Normal 4 17" xfId="5029" xr:uid="{00000000-0005-0000-0000-0000DF130000}"/>
    <cellStyle name="Normal 4 17 2" xfId="5030" xr:uid="{00000000-0005-0000-0000-0000E0130000}"/>
    <cellStyle name="Normal 4 18" xfId="5031" xr:uid="{00000000-0005-0000-0000-0000E1130000}"/>
    <cellStyle name="Normal 4 18 2" xfId="5032" xr:uid="{00000000-0005-0000-0000-0000E2130000}"/>
    <cellStyle name="Normal 4 19" xfId="5033" xr:uid="{00000000-0005-0000-0000-0000E3130000}"/>
    <cellStyle name="Normal 4 19 2" xfId="5034" xr:uid="{00000000-0005-0000-0000-0000E4130000}"/>
    <cellStyle name="Normal 4 2" xfId="5035" xr:uid="{00000000-0005-0000-0000-0000E5130000}"/>
    <cellStyle name="Normal 4 2 10" xfId="5036" xr:uid="{00000000-0005-0000-0000-0000E6130000}"/>
    <cellStyle name="Normal 4 2 11" xfId="5037" xr:uid="{00000000-0005-0000-0000-0000E7130000}"/>
    <cellStyle name="Normal 4 2 12" xfId="5038" xr:uid="{00000000-0005-0000-0000-0000E8130000}"/>
    <cellStyle name="Normal 4 2 13" xfId="5039" xr:uid="{00000000-0005-0000-0000-0000E9130000}"/>
    <cellStyle name="Normal 4 2 14" xfId="5040" xr:uid="{00000000-0005-0000-0000-0000EA130000}"/>
    <cellStyle name="Normal 4 2 15" xfId="5041" xr:uid="{00000000-0005-0000-0000-0000EB130000}"/>
    <cellStyle name="Normal 4 2 16" xfId="5042" xr:uid="{00000000-0005-0000-0000-0000EC130000}"/>
    <cellStyle name="Normal 4 2 17" xfId="5043" xr:uid="{00000000-0005-0000-0000-0000ED130000}"/>
    <cellStyle name="Normal 4 2 18" xfId="5044" xr:uid="{00000000-0005-0000-0000-0000EE130000}"/>
    <cellStyle name="Normal 4 2 2" xfId="5045" xr:uid="{00000000-0005-0000-0000-0000EF130000}"/>
    <cellStyle name="Normal 4 2 2 10" xfId="5046" xr:uid="{00000000-0005-0000-0000-0000F0130000}"/>
    <cellStyle name="Normal 4 2 2 2" xfId="5047" xr:uid="{00000000-0005-0000-0000-0000F1130000}"/>
    <cellStyle name="Normal 4 2 2 2 2" xfId="5048" xr:uid="{00000000-0005-0000-0000-0000F2130000}"/>
    <cellStyle name="Normal 4 2 2 3" xfId="5049" xr:uid="{00000000-0005-0000-0000-0000F3130000}"/>
    <cellStyle name="Normal 4 2 2 4" xfId="5050" xr:uid="{00000000-0005-0000-0000-0000F4130000}"/>
    <cellStyle name="Normal 4 2 2 5" xfId="5051" xr:uid="{00000000-0005-0000-0000-0000F5130000}"/>
    <cellStyle name="Normal 4 2 2 6" xfId="5052" xr:uid="{00000000-0005-0000-0000-0000F6130000}"/>
    <cellStyle name="Normal 4 2 2 7" xfId="5053" xr:uid="{00000000-0005-0000-0000-0000F7130000}"/>
    <cellStyle name="Normal 4 2 2 8" xfId="5054" xr:uid="{00000000-0005-0000-0000-0000F8130000}"/>
    <cellStyle name="Normal 4 2 2 9" xfId="5055" xr:uid="{00000000-0005-0000-0000-0000F9130000}"/>
    <cellStyle name="Normal 4 2 3" xfId="5056" xr:uid="{00000000-0005-0000-0000-0000FA130000}"/>
    <cellStyle name="Normal 4 2 4" xfId="5057" xr:uid="{00000000-0005-0000-0000-0000FB130000}"/>
    <cellStyle name="Normal 4 2 5" xfId="5058" xr:uid="{00000000-0005-0000-0000-0000FC130000}"/>
    <cellStyle name="Normal 4 2 5 2" xfId="5059" xr:uid="{00000000-0005-0000-0000-0000FD130000}"/>
    <cellStyle name="Normal 4 2 6" xfId="5060" xr:uid="{00000000-0005-0000-0000-0000FE130000}"/>
    <cellStyle name="Normal 4 2 7" xfId="5061" xr:uid="{00000000-0005-0000-0000-0000FF130000}"/>
    <cellStyle name="Normal 4 2 8" xfId="5062" xr:uid="{00000000-0005-0000-0000-000000140000}"/>
    <cellStyle name="Normal 4 2 9" xfId="5063" xr:uid="{00000000-0005-0000-0000-000001140000}"/>
    <cellStyle name="Normal 4 20" xfId="5064" xr:uid="{00000000-0005-0000-0000-000002140000}"/>
    <cellStyle name="Normal 4 20 2" xfId="5065" xr:uid="{00000000-0005-0000-0000-000003140000}"/>
    <cellStyle name="Normal 4 21" xfId="5066" xr:uid="{00000000-0005-0000-0000-000004140000}"/>
    <cellStyle name="Normal 4 21 2" xfId="5067" xr:uid="{00000000-0005-0000-0000-000005140000}"/>
    <cellStyle name="Normal 4 22" xfId="5068" xr:uid="{00000000-0005-0000-0000-000006140000}"/>
    <cellStyle name="Normal 4 22 2" xfId="5069" xr:uid="{00000000-0005-0000-0000-000007140000}"/>
    <cellStyle name="Normal 4 23" xfId="5070" xr:uid="{00000000-0005-0000-0000-000008140000}"/>
    <cellStyle name="Normal 4 23 2" xfId="5071" xr:uid="{00000000-0005-0000-0000-000009140000}"/>
    <cellStyle name="Normal 4 24" xfId="5072" xr:uid="{00000000-0005-0000-0000-00000A140000}"/>
    <cellStyle name="Normal 4 24 2" xfId="5073" xr:uid="{00000000-0005-0000-0000-00000B140000}"/>
    <cellStyle name="Normal 4 25" xfId="5074" xr:uid="{00000000-0005-0000-0000-00000C140000}"/>
    <cellStyle name="Normal 4 25 2" xfId="5075" xr:uid="{00000000-0005-0000-0000-00000D140000}"/>
    <cellStyle name="Normal 4 26" xfId="5076" xr:uid="{00000000-0005-0000-0000-00000E140000}"/>
    <cellStyle name="Normal 4 26 2" xfId="5077" xr:uid="{00000000-0005-0000-0000-00000F140000}"/>
    <cellStyle name="Normal 4 27" xfId="5078" xr:uid="{00000000-0005-0000-0000-000010140000}"/>
    <cellStyle name="Normal 4 27 2" xfId="5079" xr:uid="{00000000-0005-0000-0000-000011140000}"/>
    <cellStyle name="Normal 4 28" xfId="5080" xr:uid="{00000000-0005-0000-0000-000012140000}"/>
    <cellStyle name="Normal 4 28 2" xfId="5081" xr:uid="{00000000-0005-0000-0000-000013140000}"/>
    <cellStyle name="Normal 4 29" xfId="5082" xr:uid="{00000000-0005-0000-0000-000014140000}"/>
    <cellStyle name="Normal 4 29 2" xfId="5083" xr:uid="{00000000-0005-0000-0000-000015140000}"/>
    <cellStyle name="Normal 4 3" xfId="5084" xr:uid="{00000000-0005-0000-0000-000016140000}"/>
    <cellStyle name="Normal 4 3 10" xfId="5085" xr:uid="{00000000-0005-0000-0000-000017140000}"/>
    <cellStyle name="Normal 4 3 11" xfId="5086" xr:uid="{00000000-0005-0000-0000-000018140000}"/>
    <cellStyle name="Normal 4 3 12" xfId="7500" xr:uid="{00000000-0005-0000-0000-000019140000}"/>
    <cellStyle name="Normal 4 3 2" xfId="5087" xr:uid="{00000000-0005-0000-0000-00001A140000}"/>
    <cellStyle name="Normal 4 3 2 2" xfId="5088" xr:uid="{00000000-0005-0000-0000-00001B140000}"/>
    <cellStyle name="Normal 4 3 3" xfId="5089" xr:uid="{00000000-0005-0000-0000-00001C140000}"/>
    <cellStyle name="Normal 4 3 3 2" xfId="5090" xr:uid="{00000000-0005-0000-0000-00001D140000}"/>
    <cellStyle name="Normal 4 3 4" xfId="5091" xr:uid="{00000000-0005-0000-0000-00001E140000}"/>
    <cellStyle name="Normal 4 3 5" xfId="5092" xr:uid="{00000000-0005-0000-0000-00001F140000}"/>
    <cellStyle name="Normal 4 3 6" xfId="5093" xr:uid="{00000000-0005-0000-0000-000020140000}"/>
    <cellStyle name="Normal 4 3 7" xfId="5094" xr:uid="{00000000-0005-0000-0000-000021140000}"/>
    <cellStyle name="Normal 4 3 8" xfId="5095" xr:uid="{00000000-0005-0000-0000-000022140000}"/>
    <cellStyle name="Normal 4 3 9" xfId="5096" xr:uid="{00000000-0005-0000-0000-000023140000}"/>
    <cellStyle name="Normal 4 30" xfId="5097" xr:uid="{00000000-0005-0000-0000-000024140000}"/>
    <cellStyle name="Normal 4 30 2" xfId="5098" xr:uid="{00000000-0005-0000-0000-000025140000}"/>
    <cellStyle name="Normal 4 31" xfId="5099" xr:uid="{00000000-0005-0000-0000-000026140000}"/>
    <cellStyle name="Normal 4 31 2" xfId="5100" xr:uid="{00000000-0005-0000-0000-000027140000}"/>
    <cellStyle name="Normal 4 32" xfId="5101" xr:uid="{00000000-0005-0000-0000-000028140000}"/>
    <cellStyle name="Normal 4 32 2" xfId="5102" xr:uid="{00000000-0005-0000-0000-000029140000}"/>
    <cellStyle name="Normal 4 33" xfId="5103" xr:uid="{00000000-0005-0000-0000-00002A140000}"/>
    <cellStyle name="Normal 4 33 2" xfId="5104" xr:uid="{00000000-0005-0000-0000-00002B140000}"/>
    <cellStyle name="Normal 4 34" xfId="5105" xr:uid="{00000000-0005-0000-0000-00002C140000}"/>
    <cellStyle name="Normal 4 34 2" xfId="5106" xr:uid="{00000000-0005-0000-0000-00002D140000}"/>
    <cellStyle name="Normal 4 35" xfId="5107" xr:uid="{00000000-0005-0000-0000-00002E140000}"/>
    <cellStyle name="Normal 4 35 2" xfId="5108" xr:uid="{00000000-0005-0000-0000-00002F140000}"/>
    <cellStyle name="Normal 4 36" xfId="5109" xr:uid="{00000000-0005-0000-0000-000030140000}"/>
    <cellStyle name="Normal 4 36 2" xfId="5110" xr:uid="{00000000-0005-0000-0000-000031140000}"/>
    <cellStyle name="Normal 4 37" xfId="5111" xr:uid="{00000000-0005-0000-0000-000032140000}"/>
    <cellStyle name="Normal 4 37 2" xfId="5112" xr:uid="{00000000-0005-0000-0000-000033140000}"/>
    <cellStyle name="Normal 4 38" xfId="5113" xr:uid="{00000000-0005-0000-0000-000034140000}"/>
    <cellStyle name="Normal 4 38 2" xfId="5114" xr:uid="{00000000-0005-0000-0000-000035140000}"/>
    <cellStyle name="Normal 4 39" xfId="5115" xr:uid="{00000000-0005-0000-0000-000036140000}"/>
    <cellStyle name="Normal 4 39 2" xfId="5116" xr:uid="{00000000-0005-0000-0000-000037140000}"/>
    <cellStyle name="Normal 4 4" xfId="5117" xr:uid="{00000000-0005-0000-0000-000038140000}"/>
    <cellStyle name="Normal 4 4 2" xfId="5118" xr:uid="{00000000-0005-0000-0000-000039140000}"/>
    <cellStyle name="Normal 4 4 2 2" xfId="5119" xr:uid="{00000000-0005-0000-0000-00003A140000}"/>
    <cellStyle name="Normal 4 4 2 3" xfId="5120" xr:uid="{00000000-0005-0000-0000-00003B140000}"/>
    <cellStyle name="Normal 4 4 2 4" xfId="5121" xr:uid="{00000000-0005-0000-0000-00003C140000}"/>
    <cellStyle name="Normal 4 4 2 5" xfId="5122" xr:uid="{00000000-0005-0000-0000-00003D140000}"/>
    <cellStyle name="Normal 4 4 3" xfId="5123" xr:uid="{00000000-0005-0000-0000-00003E140000}"/>
    <cellStyle name="Normal 4 4 4" xfId="5124" xr:uid="{00000000-0005-0000-0000-00003F140000}"/>
    <cellStyle name="Normal 4 4 4 2" xfId="5125" xr:uid="{00000000-0005-0000-0000-000040140000}"/>
    <cellStyle name="Normal 4 4 5" xfId="5126" xr:uid="{00000000-0005-0000-0000-000041140000}"/>
    <cellStyle name="Normal 4 4 6" xfId="5127" xr:uid="{00000000-0005-0000-0000-000042140000}"/>
    <cellStyle name="Normal 4 4 6 2" xfId="5128" xr:uid="{00000000-0005-0000-0000-000043140000}"/>
    <cellStyle name="Normal 4 4 7" xfId="7515" xr:uid="{D0565697-21C8-4130-A570-41AF1FE51E2C}"/>
    <cellStyle name="Normal 4 40" xfId="5129" xr:uid="{00000000-0005-0000-0000-000044140000}"/>
    <cellStyle name="Normal 4 40 2" xfId="5130" xr:uid="{00000000-0005-0000-0000-000045140000}"/>
    <cellStyle name="Normal 4 41" xfId="5131" xr:uid="{00000000-0005-0000-0000-000046140000}"/>
    <cellStyle name="Normal 4 41 2" xfId="5132" xr:uid="{00000000-0005-0000-0000-000047140000}"/>
    <cellStyle name="Normal 4 42" xfId="5133" xr:uid="{00000000-0005-0000-0000-000048140000}"/>
    <cellStyle name="Normal 4 42 2" xfId="5134" xr:uid="{00000000-0005-0000-0000-000049140000}"/>
    <cellStyle name="Normal 4 43" xfId="5135" xr:uid="{00000000-0005-0000-0000-00004A140000}"/>
    <cellStyle name="Normal 4 43 2" xfId="5136" xr:uid="{00000000-0005-0000-0000-00004B140000}"/>
    <cellStyle name="Normal 4 44" xfId="5137" xr:uid="{00000000-0005-0000-0000-00004C140000}"/>
    <cellStyle name="Normal 4 44 2" xfId="5138" xr:uid="{00000000-0005-0000-0000-00004D140000}"/>
    <cellStyle name="Normal 4 45" xfId="5139" xr:uid="{00000000-0005-0000-0000-00004E140000}"/>
    <cellStyle name="Normal 4 45 2" xfId="5140" xr:uid="{00000000-0005-0000-0000-00004F140000}"/>
    <cellStyle name="Normal 4 46" xfId="5141" xr:uid="{00000000-0005-0000-0000-000050140000}"/>
    <cellStyle name="Normal 4 46 2" xfId="5142" xr:uid="{00000000-0005-0000-0000-000051140000}"/>
    <cellStyle name="Normal 4 47" xfId="5143" xr:uid="{00000000-0005-0000-0000-000052140000}"/>
    <cellStyle name="Normal 4 47 2" xfId="5144" xr:uid="{00000000-0005-0000-0000-000053140000}"/>
    <cellStyle name="Normal 4 48" xfId="5145" xr:uid="{00000000-0005-0000-0000-000054140000}"/>
    <cellStyle name="Normal 4 48 2" xfId="5146" xr:uid="{00000000-0005-0000-0000-000055140000}"/>
    <cellStyle name="Normal 4 49" xfId="5147" xr:uid="{00000000-0005-0000-0000-000056140000}"/>
    <cellStyle name="Normal 4 49 2" xfId="5148" xr:uid="{00000000-0005-0000-0000-000057140000}"/>
    <cellStyle name="Normal 4 5" xfId="5149" xr:uid="{00000000-0005-0000-0000-000058140000}"/>
    <cellStyle name="Normal 4 5 2" xfId="5150" xr:uid="{00000000-0005-0000-0000-000059140000}"/>
    <cellStyle name="Normal 4 5 2 2" xfId="5151" xr:uid="{00000000-0005-0000-0000-00005A140000}"/>
    <cellStyle name="Normal 4 5 3" xfId="5152" xr:uid="{00000000-0005-0000-0000-00005B140000}"/>
    <cellStyle name="Normal 4 5 4" xfId="5153" xr:uid="{00000000-0005-0000-0000-00005C140000}"/>
    <cellStyle name="Normal 4 5 5" xfId="5154" xr:uid="{00000000-0005-0000-0000-00005D140000}"/>
    <cellStyle name="Normal 4 50" xfId="5155" xr:uid="{00000000-0005-0000-0000-00005E140000}"/>
    <cellStyle name="Normal 4 50 2" xfId="5156" xr:uid="{00000000-0005-0000-0000-00005F140000}"/>
    <cellStyle name="Normal 4 51" xfId="5157" xr:uid="{00000000-0005-0000-0000-000060140000}"/>
    <cellStyle name="Normal 4 51 2" xfId="5158" xr:uid="{00000000-0005-0000-0000-000061140000}"/>
    <cellStyle name="Normal 4 52" xfId="5159" xr:uid="{00000000-0005-0000-0000-000062140000}"/>
    <cellStyle name="Normal 4 52 2" xfId="5160" xr:uid="{00000000-0005-0000-0000-000063140000}"/>
    <cellStyle name="Normal 4 53" xfId="5161" xr:uid="{00000000-0005-0000-0000-000064140000}"/>
    <cellStyle name="Normal 4 53 2" xfId="5162" xr:uid="{00000000-0005-0000-0000-000065140000}"/>
    <cellStyle name="Normal 4 54" xfId="5163" xr:uid="{00000000-0005-0000-0000-000066140000}"/>
    <cellStyle name="Normal 4 54 2" xfId="5164" xr:uid="{00000000-0005-0000-0000-000067140000}"/>
    <cellStyle name="Normal 4 55" xfId="5165" xr:uid="{00000000-0005-0000-0000-000068140000}"/>
    <cellStyle name="Normal 4 55 2" xfId="5166" xr:uid="{00000000-0005-0000-0000-000069140000}"/>
    <cellStyle name="Normal 4 56" xfId="5167" xr:uid="{00000000-0005-0000-0000-00006A140000}"/>
    <cellStyle name="Normal 4 56 2" xfId="5168" xr:uid="{00000000-0005-0000-0000-00006B140000}"/>
    <cellStyle name="Normal 4 57" xfId="5169" xr:uid="{00000000-0005-0000-0000-00006C140000}"/>
    <cellStyle name="Normal 4 57 2" xfId="5170" xr:uid="{00000000-0005-0000-0000-00006D140000}"/>
    <cellStyle name="Normal 4 58" xfId="5171" xr:uid="{00000000-0005-0000-0000-00006E140000}"/>
    <cellStyle name="Normal 4 58 2" xfId="5172" xr:uid="{00000000-0005-0000-0000-00006F140000}"/>
    <cellStyle name="Normal 4 59" xfId="5173" xr:uid="{00000000-0005-0000-0000-000070140000}"/>
    <cellStyle name="Normal 4 59 2" xfId="5174" xr:uid="{00000000-0005-0000-0000-000071140000}"/>
    <cellStyle name="Normal 4 6" xfId="5175" xr:uid="{00000000-0005-0000-0000-000072140000}"/>
    <cellStyle name="Normal 4 6 2" xfId="5176" xr:uid="{00000000-0005-0000-0000-000073140000}"/>
    <cellStyle name="Normal 4 6 2 2" xfId="5177" xr:uid="{00000000-0005-0000-0000-000074140000}"/>
    <cellStyle name="Normal 4 6 3" xfId="5178" xr:uid="{00000000-0005-0000-0000-000075140000}"/>
    <cellStyle name="Normal 4 6 4" xfId="5179" xr:uid="{00000000-0005-0000-0000-000076140000}"/>
    <cellStyle name="Normal 4 6 5" xfId="5180" xr:uid="{00000000-0005-0000-0000-000077140000}"/>
    <cellStyle name="Normal 4 60" xfId="5181" xr:uid="{00000000-0005-0000-0000-000078140000}"/>
    <cellStyle name="Normal 4 60 2" xfId="5182" xr:uid="{00000000-0005-0000-0000-000079140000}"/>
    <cellStyle name="Normal 4 61" xfId="5183" xr:uid="{00000000-0005-0000-0000-00007A140000}"/>
    <cellStyle name="Normal 4 61 2" xfId="5184" xr:uid="{00000000-0005-0000-0000-00007B140000}"/>
    <cellStyle name="Normal 4 62" xfId="5185" xr:uid="{00000000-0005-0000-0000-00007C140000}"/>
    <cellStyle name="Normal 4 63" xfId="5186" xr:uid="{00000000-0005-0000-0000-00007D140000}"/>
    <cellStyle name="Normal 4 64" xfId="5187" xr:uid="{00000000-0005-0000-0000-00007E140000}"/>
    <cellStyle name="Normal 4 65" xfId="5188" xr:uid="{00000000-0005-0000-0000-00007F140000}"/>
    <cellStyle name="Normal 4 66" xfId="5189" xr:uid="{00000000-0005-0000-0000-000080140000}"/>
    <cellStyle name="Normal 4 67" xfId="5190" xr:uid="{00000000-0005-0000-0000-000081140000}"/>
    <cellStyle name="Normal 4 68" xfId="5191" xr:uid="{00000000-0005-0000-0000-000082140000}"/>
    <cellStyle name="Normal 4 69" xfId="5192" xr:uid="{00000000-0005-0000-0000-000083140000}"/>
    <cellStyle name="Normal 4 7" xfId="5193" xr:uid="{00000000-0005-0000-0000-000084140000}"/>
    <cellStyle name="Normal 4 7 2" xfId="5194" xr:uid="{00000000-0005-0000-0000-000085140000}"/>
    <cellStyle name="Normal 4 7 2 2" xfId="5195" xr:uid="{00000000-0005-0000-0000-000086140000}"/>
    <cellStyle name="Normal 4 7 3" xfId="5196" xr:uid="{00000000-0005-0000-0000-000087140000}"/>
    <cellStyle name="Normal 4 7 4" xfId="5197" xr:uid="{00000000-0005-0000-0000-000088140000}"/>
    <cellStyle name="Normal 4 7 5" xfId="5198" xr:uid="{00000000-0005-0000-0000-000089140000}"/>
    <cellStyle name="Normal 4 70" xfId="5199" xr:uid="{00000000-0005-0000-0000-00008A140000}"/>
    <cellStyle name="Normal 4 71" xfId="5200" xr:uid="{00000000-0005-0000-0000-00008B140000}"/>
    <cellStyle name="Normal 4 72" xfId="5201" xr:uid="{00000000-0005-0000-0000-00008C140000}"/>
    <cellStyle name="Normal 4 73" xfId="5202" xr:uid="{00000000-0005-0000-0000-00008D140000}"/>
    <cellStyle name="Normal 4 74" xfId="5203" xr:uid="{00000000-0005-0000-0000-00008E140000}"/>
    <cellStyle name="Normal 4 75" xfId="5204" xr:uid="{00000000-0005-0000-0000-00008F140000}"/>
    <cellStyle name="Normal 4 76" xfId="5205" xr:uid="{00000000-0005-0000-0000-000090140000}"/>
    <cellStyle name="Normal 4 77" xfId="5206" xr:uid="{00000000-0005-0000-0000-000091140000}"/>
    <cellStyle name="Normal 4 78" xfId="5207" xr:uid="{00000000-0005-0000-0000-000092140000}"/>
    <cellStyle name="Normal 4 79" xfId="5208" xr:uid="{00000000-0005-0000-0000-000093140000}"/>
    <cellStyle name="Normal 4 8" xfId="5209" xr:uid="{00000000-0005-0000-0000-000094140000}"/>
    <cellStyle name="Normal 4 8 2" xfId="5210" xr:uid="{00000000-0005-0000-0000-000095140000}"/>
    <cellStyle name="Normal 4 8 2 2" xfId="5211" xr:uid="{00000000-0005-0000-0000-000096140000}"/>
    <cellStyle name="Normal 4 8 3" xfId="5212" xr:uid="{00000000-0005-0000-0000-000097140000}"/>
    <cellStyle name="Normal 4 8 4" xfId="5213" xr:uid="{00000000-0005-0000-0000-000098140000}"/>
    <cellStyle name="Normal 4 8 5" xfId="5214" xr:uid="{00000000-0005-0000-0000-000099140000}"/>
    <cellStyle name="Normal 4 80" xfId="5215" xr:uid="{00000000-0005-0000-0000-00009A140000}"/>
    <cellStyle name="Normal 4 81" xfId="5216" xr:uid="{00000000-0005-0000-0000-00009B140000}"/>
    <cellStyle name="Normal 4 82" xfId="5217" xr:uid="{00000000-0005-0000-0000-00009C140000}"/>
    <cellStyle name="Normal 4 83" xfId="5218" xr:uid="{00000000-0005-0000-0000-00009D140000}"/>
    <cellStyle name="Normal 4 84" xfId="5219" xr:uid="{00000000-0005-0000-0000-00009E140000}"/>
    <cellStyle name="Normal 4 85" xfId="5220" xr:uid="{00000000-0005-0000-0000-00009F140000}"/>
    <cellStyle name="Normal 4 86" xfId="5221" xr:uid="{00000000-0005-0000-0000-0000A0140000}"/>
    <cellStyle name="Normal 4 87" xfId="5222" xr:uid="{00000000-0005-0000-0000-0000A1140000}"/>
    <cellStyle name="Normal 4 88" xfId="5223" xr:uid="{00000000-0005-0000-0000-0000A2140000}"/>
    <cellStyle name="Normal 4 89" xfId="5224" xr:uid="{00000000-0005-0000-0000-0000A3140000}"/>
    <cellStyle name="Normal 4 9" xfId="5225" xr:uid="{00000000-0005-0000-0000-0000A4140000}"/>
    <cellStyle name="Normal 4 9 2" xfId="5226" xr:uid="{00000000-0005-0000-0000-0000A5140000}"/>
    <cellStyle name="Normal 4 9 3" xfId="5227" xr:uid="{00000000-0005-0000-0000-0000A6140000}"/>
    <cellStyle name="Normal 4 90" xfId="5228" xr:uid="{00000000-0005-0000-0000-0000A7140000}"/>
    <cellStyle name="Normal 4 91" xfId="5229" xr:uid="{00000000-0005-0000-0000-0000A8140000}"/>
    <cellStyle name="Normal 4 92" xfId="5230" xr:uid="{00000000-0005-0000-0000-0000A9140000}"/>
    <cellStyle name="Normal 4 93" xfId="5231" xr:uid="{00000000-0005-0000-0000-0000AA140000}"/>
    <cellStyle name="Normal 4 94" xfId="5232" xr:uid="{00000000-0005-0000-0000-0000AB140000}"/>
    <cellStyle name="Normal 4 95" xfId="5233" xr:uid="{00000000-0005-0000-0000-0000AC140000}"/>
    <cellStyle name="Normal 4 96" xfId="5234" xr:uid="{00000000-0005-0000-0000-0000AD140000}"/>
    <cellStyle name="Normal 4 97" xfId="5235" xr:uid="{00000000-0005-0000-0000-0000AE140000}"/>
    <cellStyle name="Normal 4 98" xfId="5236" xr:uid="{00000000-0005-0000-0000-0000AF140000}"/>
    <cellStyle name="Normal 4 99" xfId="5237" xr:uid="{00000000-0005-0000-0000-0000B0140000}"/>
    <cellStyle name="Normal 40" xfId="5238" xr:uid="{00000000-0005-0000-0000-0000B1140000}"/>
    <cellStyle name="Normal 41" xfId="5239" xr:uid="{00000000-0005-0000-0000-0000B2140000}"/>
    <cellStyle name="Normal 42" xfId="5240" xr:uid="{00000000-0005-0000-0000-0000B3140000}"/>
    <cellStyle name="Normal 42 2" xfId="5241" xr:uid="{00000000-0005-0000-0000-0000B4140000}"/>
    <cellStyle name="Normal 43" xfId="5242" xr:uid="{00000000-0005-0000-0000-0000B5140000}"/>
    <cellStyle name="Normal 43 2" xfId="5243" xr:uid="{00000000-0005-0000-0000-0000B6140000}"/>
    <cellStyle name="Normal 44" xfId="5244" xr:uid="{00000000-0005-0000-0000-0000B7140000}"/>
    <cellStyle name="Normal 45" xfId="5245" xr:uid="{00000000-0005-0000-0000-0000B8140000}"/>
    <cellStyle name="Normal 46" xfId="5246" xr:uid="{00000000-0005-0000-0000-0000B9140000}"/>
    <cellStyle name="Normal 47" xfId="5247" xr:uid="{00000000-0005-0000-0000-0000BA140000}"/>
    <cellStyle name="Normal 48" xfId="5248" xr:uid="{00000000-0005-0000-0000-0000BB140000}"/>
    <cellStyle name="Normal 49" xfId="5249" xr:uid="{00000000-0005-0000-0000-0000BC140000}"/>
    <cellStyle name="Normal 5" xfId="26" xr:uid="{00000000-0005-0000-0000-0000BD140000}"/>
    <cellStyle name="Normal 5 10" xfId="5250" xr:uid="{00000000-0005-0000-0000-0000BE140000}"/>
    <cellStyle name="Normal 5 10 2" xfId="5251" xr:uid="{00000000-0005-0000-0000-0000BF140000}"/>
    <cellStyle name="Normal 5 100" xfId="5252" xr:uid="{00000000-0005-0000-0000-0000C0140000}"/>
    <cellStyle name="Normal 5 101" xfId="5253" xr:uid="{00000000-0005-0000-0000-0000C1140000}"/>
    <cellStyle name="Normal 5 102" xfId="5254" xr:uid="{00000000-0005-0000-0000-0000C2140000}"/>
    <cellStyle name="Normal 5 103" xfId="5255" xr:uid="{00000000-0005-0000-0000-0000C3140000}"/>
    <cellStyle name="Normal 5 104" xfId="5256" xr:uid="{00000000-0005-0000-0000-0000C4140000}"/>
    <cellStyle name="Normal 5 105" xfId="5257" xr:uid="{00000000-0005-0000-0000-0000C5140000}"/>
    <cellStyle name="Normal 5 106" xfId="5258" xr:uid="{00000000-0005-0000-0000-0000C6140000}"/>
    <cellStyle name="Normal 5 107" xfId="5259" xr:uid="{00000000-0005-0000-0000-0000C7140000}"/>
    <cellStyle name="Normal 5 108" xfId="5260" xr:uid="{00000000-0005-0000-0000-0000C8140000}"/>
    <cellStyle name="Normal 5 109" xfId="5261" xr:uid="{00000000-0005-0000-0000-0000C9140000}"/>
    <cellStyle name="Normal 5 11" xfId="5262" xr:uid="{00000000-0005-0000-0000-0000CA140000}"/>
    <cellStyle name="Normal 5 11 2" xfId="5263" xr:uid="{00000000-0005-0000-0000-0000CB140000}"/>
    <cellStyle name="Normal 5 110" xfId="5264" xr:uid="{00000000-0005-0000-0000-0000CC140000}"/>
    <cellStyle name="Normal 5 111" xfId="5265" xr:uid="{00000000-0005-0000-0000-0000CD140000}"/>
    <cellStyle name="Normal 5 112" xfId="5266" xr:uid="{00000000-0005-0000-0000-0000CE140000}"/>
    <cellStyle name="Normal 5 113" xfId="5267" xr:uid="{00000000-0005-0000-0000-0000CF140000}"/>
    <cellStyle name="Normal 5 114" xfId="5268" xr:uid="{00000000-0005-0000-0000-0000D0140000}"/>
    <cellStyle name="Normal 5 115" xfId="5269" xr:uid="{00000000-0005-0000-0000-0000D1140000}"/>
    <cellStyle name="Normal 5 116" xfId="5270" xr:uid="{00000000-0005-0000-0000-0000D2140000}"/>
    <cellStyle name="Normal 5 117" xfId="5271" xr:uid="{00000000-0005-0000-0000-0000D3140000}"/>
    <cellStyle name="Normal 5 118" xfId="5272" xr:uid="{00000000-0005-0000-0000-0000D4140000}"/>
    <cellStyle name="Normal 5 119" xfId="5273" xr:uid="{00000000-0005-0000-0000-0000D5140000}"/>
    <cellStyle name="Normal 5 12" xfId="5274" xr:uid="{00000000-0005-0000-0000-0000D6140000}"/>
    <cellStyle name="Normal 5 12 2" xfId="5275" xr:uid="{00000000-0005-0000-0000-0000D7140000}"/>
    <cellStyle name="Normal 5 120" xfId="5276" xr:uid="{00000000-0005-0000-0000-0000D8140000}"/>
    <cellStyle name="Normal 5 121" xfId="5277" xr:uid="{00000000-0005-0000-0000-0000D9140000}"/>
    <cellStyle name="Normal 5 122" xfId="5278" xr:uid="{00000000-0005-0000-0000-0000DA140000}"/>
    <cellStyle name="Normal 5 123" xfId="5279" xr:uid="{00000000-0005-0000-0000-0000DB140000}"/>
    <cellStyle name="Normal 5 124" xfId="5280" xr:uid="{00000000-0005-0000-0000-0000DC140000}"/>
    <cellStyle name="Normal 5 125" xfId="5281" xr:uid="{00000000-0005-0000-0000-0000DD140000}"/>
    <cellStyle name="Normal 5 126" xfId="5282" xr:uid="{00000000-0005-0000-0000-0000DE140000}"/>
    <cellStyle name="Normal 5 127" xfId="5283" xr:uid="{00000000-0005-0000-0000-0000DF140000}"/>
    <cellStyle name="Normal 5 128" xfId="5284" xr:uid="{00000000-0005-0000-0000-0000E0140000}"/>
    <cellStyle name="Normal 5 129" xfId="5285" xr:uid="{00000000-0005-0000-0000-0000E1140000}"/>
    <cellStyle name="Normal 5 13" xfId="5286" xr:uid="{00000000-0005-0000-0000-0000E2140000}"/>
    <cellStyle name="Normal 5 13 2" xfId="5287" xr:uid="{00000000-0005-0000-0000-0000E3140000}"/>
    <cellStyle name="Normal 5 130" xfId="5288" xr:uid="{00000000-0005-0000-0000-0000E4140000}"/>
    <cellStyle name="Normal 5 131" xfId="5289" xr:uid="{00000000-0005-0000-0000-0000E5140000}"/>
    <cellStyle name="Normal 5 132" xfId="5290" xr:uid="{00000000-0005-0000-0000-0000E6140000}"/>
    <cellStyle name="Normal 5 133" xfId="5291" xr:uid="{00000000-0005-0000-0000-0000E7140000}"/>
    <cellStyle name="Normal 5 134" xfId="5292" xr:uid="{00000000-0005-0000-0000-0000E8140000}"/>
    <cellStyle name="Normal 5 135" xfId="5293" xr:uid="{00000000-0005-0000-0000-0000E9140000}"/>
    <cellStyle name="Normal 5 136" xfId="5294" xr:uid="{00000000-0005-0000-0000-0000EA140000}"/>
    <cellStyle name="Normal 5 137" xfId="5295" xr:uid="{00000000-0005-0000-0000-0000EB140000}"/>
    <cellStyle name="Normal 5 138" xfId="5296" xr:uid="{00000000-0005-0000-0000-0000EC140000}"/>
    <cellStyle name="Normal 5 139" xfId="5297" xr:uid="{00000000-0005-0000-0000-0000ED140000}"/>
    <cellStyle name="Normal 5 14" xfId="5298" xr:uid="{00000000-0005-0000-0000-0000EE140000}"/>
    <cellStyle name="Normal 5 14 2" xfId="5299" xr:uid="{00000000-0005-0000-0000-0000EF140000}"/>
    <cellStyle name="Normal 5 140" xfId="5300" xr:uid="{00000000-0005-0000-0000-0000F0140000}"/>
    <cellStyle name="Normal 5 141" xfId="5301" xr:uid="{00000000-0005-0000-0000-0000F1140000}"/>
    <cellStyle name="Normal 5 142" xfId="5302" xr:uid="{00000000-0005-0000-0000-0000F2140000}"/>
    <cellStyle name="Normal 5 143" xfId="5303" xr:uid="{00000000-0005-0000-0000-0000F3140000}"/>
    <cellStyle name="Normal 5 144" xfId="5304" xr:uid="{00000000-0005-0000-0000-0000F4140000}"/>
    <cellStyle name="Normal 5 145" xfId="5305" xr:uid="{00000000-0005-0000-0000-0000F5140000}"/>
    <cellStyle name="Normal 5 146" xfId="5306" xr:uid="{00000000-0005-0000-0000-0000F6140000}"/>
    <cellStyle name="Normal 5 147" xfId="5307" xr:uid="{00000000-0005-0000-0000-0000F7140000}"/>
    <cellStyle name="Normal 5 148" xfId="5308" xr:uid="{00000000-0005-0000-0000-0000F8140000}"/>
    <cellStyle name="Normal 5 149" xfId="5309" xr:uid="{00000000-0005-0000-0000-0000F9140000}"/>
    <cellStyle name="Normal 5 15" xfId="5310" xr:uid="{00000000-0005-0000-0000-0000FA140000}"/>
    <cellStyle name="Normal 5 15 2" xfId="5311" xr:uid="{00000000-0005-0000-0000-0000FB140000}"/>
    <cellStyle name="Normal 5 150" xfId="5312" xr:uid="{00000000-0005-0000-0000-0000FC140000}"/>
    <cellStyle name="Normal 5 151" xfId="5313" xr:uid="{00000000-0005-0000-0000-0000FD140000}"/>
    <cellStyle name="Normal 5 152" xfId="5314" xr:uid="{00000000-0005-0000-0000-0000FE140000}"/>
    <cellStyle name="Normal 5 153" xfId="5315" xr:uid="{00000000-0005-0000-0000-0000FF140000}"/>
    <cellStyle name="Normal 5 154" xfId="5316" xr:uid="{00000000-0005-0000-0000-000000150000}"/>
    <cellStyle name="Normal 5 155" xfId="7416" xr:uid="{00000000-0005-0000-0000-000001150000}"/>
    <cellStyle name="Normal 5 156" xfId="7430" xr:uid="{00000000-0005-0000-0000-000002150000}"/>
    <cellStyle name="Normal 5 157" xfId="7511" xr:uid="{00000000-0005-0000-0000-000003150000}"/>
    <cellStyle name="Normal 5 16" xfId="5317" xr:uid="{00000000-0005-0000-0000-000004150000}"/>
    <cellStyle name="Normal 5 16 2" xfId="5318" xr:uid="{00000000-0005-0000-0000-000005150000}"/>
    <cellStyle name="Normal 5 17" xfId="5319" xr:uid="{00000000-0005-0000-0000-000006150000}"/>
    <cellStyle name="Normal 5 17 2" xfId="5320" xr:uid="{00000000-0005-0000-0000-000007150000}"/>
    <cellStyle name="Normal 5 18" xfId="5321" xr:uid="{00000000-0005-0000-0000-000008150000}"/>
    <cellStyle name="Normal 5 18 2" xfId="5322" xr:uid="{00000000-0005-0000-0000-000009150000}"/>
    <cellStyle name="Normal 5 19" xfId="5323" xr:uid="{00000000-0005-0000-0000-00000A150000}"/>
    <cellStyle name="Normal 5 19 2" xfId="5324" xr:uid="{00000000-0005-0000-0000-00000B150000}"/>
    <cellStyle name="Normal 5 2" xfId="5325" xr:uid="{00000000-0005-0000-0000-00000C150000}"/>
    <cellStyle name="Normal 5 2 2" xfId="5326" xr:uid="{00000000-0005-0000-0000-00000D150000}"/>
    <cellStyle name="Normal 5 2 3" xfId="5327" xr:uid="{00000000-0005-0000-0000-00000E150000}"/>
    <cellStyle name="Normal 5 2 4" xfId="5328" xr:uid="{00000000-0005-0000-0000-00000F150000}"/>
    <cellStyle name="Normal 5 2 5" xfId="7501" xr:uid="{00000000-0005-0000-0000-000010150000}"/>
    <cellStyle name="Normal 5 20" xfId="5329" xr:uid="{00000000-0005-0000-0000-000011150000}"/>
    <cellStyle name="Normal 5 20 2" xfId="5330" xr:uid="{00000000-0005-0000-0000-000012150000}"/>
    <cellStyle name="Normal 5 21" xfId="5331" xr:uid="{00000000-0005-0000-0000-000013150000}"/>
    <cellStyle name="Normal 5 21 2" xfId="5332" xr:uid="{00000000-0005-0000-0000-000014150000}"/>
    <cellStyle name="Normal 5 22" xfId="5333" xr:uid="{00000000-0005-0000-0000-000015150000}"/>
    <cellStyle name="Normal 5 22 2" xfId="5334" xr:uid="{00000000-0005-0000-0000-000016150000}"/>
    <cellStyle name="Normal 5 23" xfId="5335" xr:uid="{00000000-0005-0000-0000-000017150000}"/>
    <cellStyle name="Normal 5 23 2" xfId="5336" xr:uid="{00000000-0005-0000-0000-000018150000}"/>
    <cellStyle name="Normal 5 24" xfId="5337" xr:uid="{00000000-0005-0000-0000-000019150000}"/>
    <cellStyle name="Normal 5 24 2" xfId="5338" xr:uid="{00000000-0005-0000-0000-00001A150000}"/>
    <cellStyle name="Normal 5 25" xfId="5339" xr:uid="{00000000-0005-0000-0000-00001B150000}"/>
    <cellStyle name="Normal 5 25 2" xfId="5340" xr:uid="{00000000-0005-0000-0000-00001C150000}"/>
    <cellStyle name="Normal 5 26" xfId="5341" xr:uid="{00000000-0005-0000-0000-00001D150000}"/>
    <cellStyle name="Normal 5 26 2" xfId="5342" xr:uid="{00000000-0005-0000-0000-00001E150000}"/>
    <cellStyle name="Normal 5 27" xfId="5343" xr:uid="{00000000-0005-0000-0000-00001F150000}"/>
    <cellStyle name="Normal 5 27 2" xfId="5344" xr:uid="{00000000-0005-0000-0000-000020150000}"/>
    <cellStyle name="Normal 5 28" xfId="5345" xr:uid="{00000000-0005-0000-0000-000021150000}"/>
    <cellStyle name="Normal 5 28 2" xfId="5346" xr:uid="{00000000-0005-0000-0000-000022150000}"/>
    <cellStyle name="Normal 5 29" xfId="5347" xr:uid="{00000000-0005-0000-0000-000023150000}"/>
    <cellStyle name="Normal 5 29 2" xfId="5348" xr:uid="{00000000-0005-0000-0000-000024150000}"/>
    <cellStyle name="Normal 5 3" xfId="5349" xr:uid="{00000000-0005-0000-0000-000025150000}"/>
    <cellStyle name="Normal 5 3 2" xfId="5350" xr:uid="{00000000-0005-0000-0000-000026150000}"/>
    <cellStyle name="Normal 5 3 2 2" xfId="5351" xr:uid="{00000000-0005-0000-0000-000027150000}"/>
    <cellStyle name="Normal 5 3 2 2 2" xfId="5352" xr:uid="{00000000-0005-0000-0000-000028150000}"/>
    <cellStyle name="Normal 5 3 2 2 2 2" xfId="5353" xr:uid="{00000000-0005-0000-0000-000029150000}"/>
    <cellStyle name="Normal 5 3 2 2 3" xfId="5354" xr:uid="{00000000-0005-0000-0000-00002A150000}"/>
    <cellStyle name="Normal 5 3 2 3" xfId="5355" xr:uid="{00000000-0005-0000-0000-00002B150000}"/>
    <cellStyle name="Normal 5 3 2 3 2" xfId="5356" xr:uid="{00000000-0005-0000-0000-00002C150000}"/>
    <cellStyle name="Normal 5 3 2 3 2 2" xfId="5357" xr:uid="{00000000-0005-0000-0000-00002D150000}"/>
    <cellStyle name="Normal 5 3 2 3 3" xfId="5358" xr:uid="{00000000-0005-0000-0000-00002E150000}"/>
    <cellStyle name="Normal 5 3 2 4" xfId="5359" xr:uid="{00000000-0005-0000-0000-00002F150000}"/>
    <cellStyle name="Normal 5 3 2 4 2" xfId="5360" xr:uid="{00000000-0005-0000-0000-000030150000}"/>
    <cellStyle name="Normal 5 3 2 4 2 2" xfId="5361" xr:uid="{00000000-0005-0000-0000-000031150000}"/>
    <cellStyle name="Normal 5 3 2 4 3" xfId="5362" xr:uid="{00000000-0005-0000-0000-000032150000}"/>
    <cellStyle name="Normal 5 3 2 5" xfId="5363" xr:uid="{00000000-0005-0000-0000-000033150000}"/>
    <cellStyle name="Normal 5 3 2 5 2" xfId="5364" xr:uid="{00000000-0005-0000-0000-000034150000}"/>
    <cellStyle name="Normal 5 3 2 5 2 2" xfId="5365" xr:uid="{00000000-0005-0000-0000-000035150000}"/>
    <cellStyle name="Normal 5 3 2 5 3" xfId="5366" xr:uid="{00000000-0005-0000-0000-000036150000}"/>
    <cellStyle name="Normal 5 3 2 6" xfId="5367" xr:uid="{00000000-0005-0000-0000-000037150000}"/>
    <cellStyle name="Normal 5 3 3" xfId="5368" xr:uid="{00000000-0005-0000-0000-000038150000}"/>
    <cellStyle name="Normal 5 3 3 2" xfId="5369" xr:uid="{00000000-0005-0000-0000-000039150000}"/>
    <cellStyle name="Normal 5 3 4" xfId="5370" xr:uid="{00000000-0005-0000-0000-00003A150000}"/>
    <cellStyle name="Normal 5 3 4 2" xfId="5371" xr:uid="{00000000-0005-0000-0000-00003B150000}"/>
    <cellStyle name="Normal 5 3 5" xfId="5372" xr:uid="{00000000-0005-0000-0000-00003C150000}"/>
    <cellStyle name="Normal 5 3 5 2" xfId="5373" xr:uid="{00000000-0005-0000-0000-00003D150000}"/>
    <cellStyle name="Normal 5 3 6" xfId="5374" xr:uid="{00000000-0005-0000-0000-00003E150000}"/>
    <cellStyle name="Normal 5 3 6 2" xfId="5375" xr:uid="{00000000-0005-0000-0000-00003F150000}"/>
    <cellStyle name="Normal 5 3 6 3" xfId="5376" xr:uid="{00000000-0005-0000-0000-000040150000}"/>
    <cellStyle name="Normal 5 3 7" xfId="5377" xr:uid="{00000000-0005-0000-0000-000041150000}"/>
    <cellStyle name="Normal 5 3 8" xfId="5378" xr:uid="{00000000-0005-0000-0000-000042150000}"/>
    <cellStyle name="Normal 5 3 9" xfId="5379" xr:uid="{00000000-0005-0000-0000-000043150000}"/>
    <cellStyle name="Normal 5 30" xfId="5380" xr:uid="{00000000-0005-0000-0000-000044150000}"/>
    <cellStyle name="Normal 5 30 2" xfId="5381" xr:uid="{00000000-0005-0000-0000-000045150000}"/>
    <cellStyle name="Normal 5 31" xfId="5382" xr:uid="{00000000-0005-0000-0000-000046150000}"/>
    <cellStyle name="Normal 5 31 2" xfId="5383" xr:uid="{00000000-0005-0000-0000-000047150000}"/>
    <cellStyle name="Normal 5 32" xfId="5384" xr:uid="{00000000-0005-0000-0000-000048150000}"/>
    <cellStyle name="Normal 5 32 2" xfId="5385" xr:uid="{00000000-0005-0000-0000-000049150000}"/>
    <cellStyle name="Normal 5 33" xfId="5386" xr:uid="{00000000-0005-0000-0000-00004A150000}"/>
    <cellStyle name="Normal 5 33 2" xfId="5387" xr:uid="{00000000-0005-0000-0000-00004B150000}"/>
    <cellStyle name="Normal 5 34" xfId="5388" xr:uid="{00000000-0005-0000-0000-00004C150000}"/>
    <cellStyle name="Normal 5 34 2" xfId="5389" xr:uid="{00000000-0005-0000-0000-00004D150000}"/>
    <cellStyle name="Normal 5 35" xfId="5390" xr:uid="{00000000-0005-0000-0000-00004E150000}"/>
    <cellStyle name="Normal 5 35 2" xfId="5391" xr:uid="{00000000-0005-0000-0000-00004F150000}"/>
    <cellStyle name="Normal 5 36" xfId="5392" xr:uid="{00000000-0005-0000-0000-000050150000}"/>
    <cellStyle name="Normal 5 36 2" xfId="5393" xr:uid="{00000000-0005-0000-0000-000051150000}"/>
    <cellStyle name="Normal 5 37" xfId="5394" xr:uid="{00000000-0005-0000-0000-000052150000}"/>
    <cellStyle name="Normal 5 37 2" xfId="5395" xr:uid="{00000000-0005-0000-0000-000053150000}"/>
    <cellStyle name="Normal 5 38" xfId="5396" xr:uid="{00000000-0005-0000-0000-000054150000}"/>
    <cellStyle name="Normal 5 38 2" xfId="5397" xr:uid="{00000000-0005-0000-0000-000055150000}"/>
    <cellStyle name="Normal 5 39" xfId="5398" xr:uid="{00000000-0005-0000-0000-000056150000}"/>
    <cellStyle name="Normal 5 39 2" xfId="5399" xr:uid="{00000000-0005-0000-0000-000057150000}"/>
    <cellStyle name="Normal 5 4" xfId="5400" xr:uid="{00000000-0005-0000-0000-000058150000}"/>
    <cellStyle name="Normal 5 4 2" xfId="5401" xr:uid="{00000000-0005-0000-0000-000059150000}"/>
    <cellStyle name="Normal 5 4 2 2" xfId="5402" xr:uid="{00000000-0005-0000-0000-00005A150000}"/>
    <cellStyle name="Normal 5 4 3" xfId="5403" xr:uid="{00000000-0005-0000-0000-00005B150000}"/>
    <cellStyle name="Normal 5 40" xfId="5404" xr:uid="{00000000-0005-0000-0000-00005C150000}"/>
    <cellStyle name="Normal 5 40 2" xfId="5405" xr:uid="{00000000-0005-0000-0000-00005D150000}"/>
    <cellStyle name="Normal 5 41" xfId="5406" xr:uid="{00000000-0005-0000-0000-00005E150000}"/>
    <cellStyle name="Normal 5 41 2" xfId="5407" xr:uid="{00000000-0005-0000-0000-00005F150000}"/>
    <cellStyle name="Normal 5 42" xfId="5408" xr:uid="{00000000-0005-0000-0000-000060150000}"/>
    <cellStyle name="Normal 5 42 2" xfId="5409" xr:uid="{00000000-0005-0000-0000-000061150000}"/>
    <cellStyle name="Normal 5 43" xfId="5410" xr:uid="{00000000-0005-0000-0000-000062150000}"/>
    <cellStyle name="Normal 5 43 2" xfId="5411" xr:uid="{00000000-0005-0000-0000-000063150000}"/>
    <cellStyle name="Normal 5 44" xfId="5412" xr:uid="{00000000-0005-0000-0000-000064150000}"/>
    <cellStyle name="Normal 5 44 2" xfId="5413" xr:uid="{00000000-0005-0000-0000-000065150000}"/>
    <cellStyle name="Normal 5 45" xfId="5414" xr:uid="{00000000-0005-0000-0000-000066150000}"/>
    <cellStyle name="Normal 5 45 2" xfId="5415" xr:uid="{00000000-0005-0000-0000-000067150000}"/>
    <cellStyle name="Normal 5 46" xfId="5416" xr:uid="{00000000-0005-0000-0000-000068150000}"/>
    <cellStyle name="Normal 5 46 2" xfId="5417" xr:uid="{00000000-0005-0000-0000-000069150000}"/>
    <cellStyle name="Normal 5 47" xfId="5418" xr:uid="{00000000-0005-0000-0000-00006A150000}"/>
    <cellStyle name="Normal 5 47 2" xfId="5419" xr:uid="{00000000-0005-0000-0000-00006B150000}"/>
    <cellStyle name="Normal 5 48" xfId="5420" xr:uid="{00000000-0005-0000-0000-00006C150000}"/>
    <cellStyle name="Normal 5 48 2" xfId="5421" xr:uid="{00000000-0005-0000-0000-00006D150000}"/>
    <cellStyle name="Normal 5 49" xfId="5422" xr:uid="{00000000-0005-0000-0000-00006E150000}"/>
    <cellStyle name="Normal 5 49 2" xfId="5423" xr:uid="{00000000-0005-0000-0000-00006F150000}"/>
    <cellStyle name="Normal 5 5" xfId="5424" xr:uid="{00000000-0005-0000-0000-000070150000}"/>
    <cellStyle name="Normal 5 5 2" xfId="5425" xr:uid="{00000000-0005-0000-0000-000071150000}"/>
    <cellStyle name="Normal 5 5 2 2" xfId="5426" xr:uid="{00000000-0005-0000-0000-000072150000}"/>
    <cellStyle name="Normal 5 5 3" xfId="5427" xr:uid="{00000000-0005-0000-0000-000073150000}"/>
    <cellStyle name="Normal 5 50" xfId="5428" xr:uid="{00000000-0005-0000-0000-000074150000}"/>
    <cellStyle name="Normal 5 50 2" xfId="5429" xr:uid="{00000000-0005-0000-0000-000075150000}"/>
    <cellStyle name="Normal 5 51" xfId="5430" xr:uid="{00000000-0005-0000-0000-000076150000}"/>
    <cellStyle name="Normal 5 51 2" xfId="5431" xr:uid="{00000000-0005-0000-0000-000077150000}"/>
    <cellStyle name="Normal 5 52" xfId="5432" xr:uid="{00000000-0005-0000-0000-000078150000}"/>
    <cellStyle name="Normal 5 52 2" xfId="5433" xr:uid="{00000000-0005-0000-0000-000079150000}"/>
    <cellStyle name="Normal 5 53" xfId="5434" xr:uid="{00000000-0005-0000-0000-00007A150000}"/>
    <cellStyle name="Normal 5 53 2" xfId="5435" xr:uid="{00000000-0005-0000-0000-00007B150000}"/>
    <cellStyle name="Normal 5 54" xfId="5436" xr:uid="{00000000-0005-0000-0000-00007C150000}"/>
    <cellStyle name="Normal 5 54 2" xfId="5437" xr:uid="{00000000-0005-0000-0000-00007D150000}"/>
    <cellStyle name="Normal 5 55" xfId="5438" xr:uid="{00000000-0005-0000-0000-00007E150000}"/>
    <cellStyle name="Normal 5 55 2" xfId="5439" xr:uid="{00000000-0005-0000-0000-00007F150000}"/>
    <cellStyle name="Normal 5 56" xfId="5440" xr:uid="{00000000-0005-0000-0000-000080150000}"/>
    <cellStyle name="Normal 5 56 2" xfId="5441" xr:uid="{00000000-0005-0000-0000-000081150000}"/>
    <cellStyle name="Normal 5 57" xfId="5442" xr:uid="{00000000-0005-0000-0000-000082150000}"/>
    <cellStyle name="Normal 5 57 2" xfId="5443" xr:uid="{00000000-0005-0000-0000-000083150000}"/>
    <cellStyle name="Normal 5 58" xfId="5444" xr:uid="{00000000-0005-0000-0000-000084150000}"/>
    <cellStyle name="Normal 5 58 2" xfId="5445" xr:uid="{00000000-0005-0000-0000-000085150000}"/>
    <cellStyle name="Normal 5 59" xfId="5446" xr:uid="{00000000-0005-0000-0000-000086150000}"/>
    <cellStyle name="Normal 5 59 2" xfId="5447" xr:uid="{00000000-0005-0000-0000-000087150000}"/>
    <cellStyle name="Normal 5 6" xfId="5448" xr:uid="{00000000-0005-0000-0000-000088150000}"/>
    <cellStyle name="Normal 5 6 2" xfId="5449" xr:uid="{00000000-0005-0000-0000-000089150000}"/>
    <cellStyle name="Normal 5 6 2 2" xfId="5450" xr:uid="{00000000-0005-0000-0000-00008A150000}"/>
    <cellStyle name="Normal 5 6 3" xfId="5451" xr:uid="{00000000-0005-0000-0000-00008B150000}"/>
    <cellStyle name="Normal 5 60" xfId="5452" xr:uid="{00000000-0005-0000-0000-00008C150000}"/>
    <cellStyle name="Normal 5 60 2" xfId="5453" xr:uid="{00000000-0005-0000-0000-00008D150000}"/>
    <cellStyle name="Normal 5 61" xfId="5454" xr:uid="{00000000-0005-0000-0000-00008E150000}"/>
    <cellStyle name="Normal 5 61 2" xfId="5455" xr:uid="{00000000-0005-0000-0000-00008F150000}"/>
    <cellStyle name="Normal 5 62" xfId="5456" xr:uid="{00000000-0005-0000-0000-000090150000}"/>
    <cellStyle name="Normal 5 63" xfId="5457" xr:uid="{00000000-0005-0000-0000-000091150000}"/>
    <cellStyle name="Normal 5 64" xfId="5458" xr:uid="{00000000-0005-0000-0000-000092150000}"/>
    <cellStyle name="Normal 5 65" xfId="5459" xr:uid="{00000000-0005-0000-0000-000093150000}"/>
    <cellStyle name="Normal 5 66" xfId="5460" xr:uid="{00000000-0005-0000-0000-000094150000}"/>
    <cellStyle name="Normal 5 67" xfId="5461" xr:uid="{00000000-0005-0000-0000-000095150000}"/>
    <cellStyle name="Normal 5 68" xfId="5462" xr:uid="{00000000-0005-0000-0000-000096150000}"/>
    <cellStyle name="Normal 5 69" xfId="5463" xr:uid="{00000000-0005-0000-0000-000097150000}"/>
    <cellStyle name="Normal 5 7" xfId="5464" xr:uid="{00000000-0005-0000-0000-000098150000}"/>
    <cellStyle name="Normal 5 7 2" xfId="5465" xr:uid="{00000000-0005-0000-0000-000099150000}"/>
    <cellStyle name="Normal 5 7 2 2" xfId="5466" xr:uid="{00000000-0005-0000-0000-00009A150000}"/>
    <cellStyle name="Normal 5 7 3" xfId="5467" xr:uid="{00000000-0005-0000-0000-00009B150000}"/>
    <cellStyle name="Normal 5 70" xfId="5468" xr:uid="{00000000-0005-0000-0000-00009C150000}"/>
    <cellStyle name="Normal 5 71" xfId="5469" xr:uid="{00000000-0005-0000-0000-00009D150000}"/>
    <cellStyle name="Normal 5 72" xfId="5470" xr:uid="{00000000-0005-0000-0000-00009E150000}"/>
    <cellStyle name="Normal 5 73" xfId="5471" xr:uid="{00000000-0005-0000-0000-00009F150000}"/>
    <cellStyle name="Normal 5 74" xfId="5472" xr:uid="{00000000-0005-0000-0000-0000A0150000}"/>
    <cellStyle name="Normal 5 75" xfId="5473" xr:uid="{00000000-0005-0000-0000-0000A1150000}"/>
    <cellStyle name="Normal 5 76" xfId="5474" xr:uid="{00000000-0005-0000-0000-0000A2150000}"/>
    <cellStyle name="Normal 5 77" xfId="5475" xr:uid="{00000000-0005-0000-0000-0000A3150000}"/>
    <cellStyle name="Normal 5 78" xfId="5476" xr:uid="{00000000-0005-0000-0000-0000A4150000}"/>
    <cellStyle name="Normal 5 79" xfId="5477" xr:uid="{00000000-0005-0000-0000-0000A5150000}"/>
    <cellStyle name="Normal 5 8" xfId="5478" xr:uid="{00000000-0005-0000-0000-0000A6150000}"/>
    <cellStyle name="Normal 5 8 2" xfId="5479" xr:uid="{00000000-0005-0000-0000-0000A7150000}"/>
    <cellStyle name="Normal 5 80" xfId="5480" xr:uid="{00000000-0005-0000-0000-0000A8150000}"/>
    <cellStyle name="Normal 5 81" xfId="5481" xr:uid="{00000000-0005-0000-0000-0000A9150000}"/>
    <cellStyle name="Normal 5 82" xfId="5482" xr:uid="{00000000-0005-0000-0000-0000AA150000}"/>
    <cellStyle name="Normal 5 83" xfId="5483" xr:uid="{00000000-0005-0000-0000-0000AB150000}"/>
    <cellStyle name="Normal 5 84" xfId="5484" xr:uid="{00000000-0005-0000-0000-0000AC150000}"/>
    <cellStyle name="Normal 5 85" xfId="5485" xr:uid="{00000000-0005-0000-0000-0000AD150000}"/>
    <cellStyle name="Normal 5 86" xfId="5486" xr:uid="{00000000-0005-0000-0000-0000AE150000}"/>
    <cellStyle name="Normal 5 87" xfId="5487" xr:uid="{00000000-0005-0000-0000-0000AF150000}"/>
    <cellStyle name="Normal 5 88" xfId="5488" xr:uid="{00000000-0005-0000-0000-0000B0150000}"/>
    <cellStyle name="Normal 5 89" xfId="5489" xr:uid="{00000000-0005-0000-0000-0000B1150000}"/>
    <cellStyle name="Normal 5 9" xfId="5490" xr:uid="{00000000-0005-0000-0000-0000B2150000}"/>
    <cellStyle name="Normal 5 9 2" xfId="5491" xr:uid="{00000000-0005-0000-0000-0000B3150000}"/>
    <cellStyle name="Normal 5 90" xfId="5492" xr:uid="{00000000-0005-0000-0000-0000B4150000}"/>
    <cellStyle name="Normal 5 91" xfId="5493" xr:uid="{00000000-0005-0000-0000-0000B5150000}"/>
    <cellStyle name="Normal 5 92" xfId="5494" xr:uid="{00000000-0005-0000-0000-0000B6150000}"/>
    <cellStyle name="Normal 5 93" xfId="5495" xr:uid="{00000000-0005-0000-0000-0000B7150000}"/>
    <cellStyle name="Normal 5 94" xfId="5496" xr:uid="{00000000-0005-0000-0000-0000B8150000}"/>
    <cellStyle name="Normal 5 95" xfId="5497" xr:uid="{00000000-0005-0000-0000-0000B9150000}"/>
    <cellStyle name="Normal 5 96" xfId="5498" xr:uid="{00000000-0005-0000-0000-0000BA150000}"/>
    <cellStyle name="Normal 5 97" xfId="5499" xr:uid="{00000000-0005-0000-0000-0000BB150000}"/>
    <cellStyle name="Normal 5 98" xfId="5500" xr:uid="{00000000-0005-0000-0000-0000BC150000}"/>
    <cellStyle name="Normal 5 99" xfId="5501" xr:uid="{00000000-0005-0000-0000-0000BD150000}"/>
    <cellStyle name="Normal 50" xfId="5502" xr:uid="{00000000-0005-0000-0000-0000BE150000}"/>
    <cellStyle name="Normal 51" xfId="5503" xr:uid="{00000000-0005-0000-0000-0000BF150000}"/>
    <cellStyle name="Normal 52" xfId="5504" xr:uid="{00000000-0005-0000-0000-0000C0150000}"/>
    <cellStyle name="Normal 53" xfId="5505" xr:uid="{00000000-0005-0000-0000-0000C1150000}"/>
    <cellStyle name="Normal 54" xfId="5506" xr:uid="{00000000-0005-0000-0000-0000C2150000}"/>
    <cellStyle name="Normal 55" xfId="5507" xr:uid="{00000000-0005-0000-0000-0000C3150000}"/>
    <cellStyle name="Normal 56" xfId="5508" xr:uid="{00000000-0005-0000-0000-0000C4150000}"/>
    <cellStyle name="Normal 57" xfId="5509" xr:uid="{00000000-0005-0000-0000-0000C5150000}"/>
    <cellStyle name="Normal 58" xfId="5510" xr:uid="{00000000-0005-0000-0000-0000C6150000}"/>
    <cellStyle name="Normal 59" xfId="5511" xr:uid="{00000000-0005-0000-0000-0000C7150000}"/>
    <cellStyle name="Normal 6" xfId="36" xr:uid="{00000000-0005-0000-0000-0000C8150000}"/>
    <cellStyle name="Normal 6 10" xfId="5512" xr:uid="{00000000-0005-0000-0000-0000C9150000}"/>
    <cellStyle name="Normal 6 11" xfId="5513" xr:uid="{00000000-0005-0000-0000-0000CA150000}"/>
    <cellStyle name="Normal 6 11 2" xfId="5514" xr:uid="{00000000-0005-0000-0000-0000CB150000}"/>
    <cellStyle name="Normal 6 12" xfId="5515" xr:uid="{00000000-0005-0000-0000-0000CC150000}"/>
    <cellStyle name="Normal 6 14" xfId="7530" xr:uid="{81C1D885-0E3A-4EF6-8D9B-8251EC4D52A5}"/>
    <cellStyle name="Normal 6 2" xfId="5516" xr:uid="{00000000-0005-0000-0000-0000CD150000}"/>
    <cellStyle name="Normal 6 2 10" xfId="7502" xr:uid="{00000000-0005-0000-0000-0000CE150000}"/>
    <cellStyle name="Normal 6 2 2" xfId="5517" xr:uid="{00000000-0005-0000-0000-0000CF150000}"/>
    <cellStyle name="Normal 6 2 2 2" xfId="5518" xr:uid="{00000000-0005-0000-0000-0000D0150000}"/>
    <cellStyle name="Normal 6 2 2 2 2" xfId="5519" xr:uid="{00000000-0005-0000-0000-0000D1150000}"/>
    <cellStyle name="Normal 6 2 2 3" xfId="5520" xr:uid="{00000000-0005-0000-0000-0000D2150000}"/>
    <cellStyle name="Normal 6 2 2 4" xfId="5521" xr:uid="{00000000-0005-0000-0000-0000D3150000}"/>
    <cellStyle name="Normal 6 2 2 5" xfId="5522" xr:uid="{00000000-0005-0000-0000-0000D4150000}"/>
    <cellStyle name="Normal 6 2 2 6" xfId="5523" xr:uid="{00000000-0005-0000-0000-0000D5150000}"/>
    <cellStyle name="Normal 6 2 2 7" xfId="5524" xr:uid="{00000000-0005-0000-0000-0000D6150000}"/>
    <cellStyle name="Normal 6 2 2 8" xfId="5525" xr:uid="{00000000-0005-0000-0000-0000D7150000}"/>
    <cellStyle name="Normal 6 2 2 9" xfId="5526" xr:uid="{00000000-0005-0000-0000-0000D8150000}"/>
    <cellStyle name="Normal 6 2 3" xfId="5527" xr:uid="{00000000-0005-0000-0000-0000D9150000}"/>
    <cellStyle name="Normal 6 2 4" xfId="5528" xr:uid="{00000000-0005-0000-0000-0000DA150000}"/>
    <cellStyle name="Normal 6 2 5" xfId="5529" xr:uid="{00000000-0005-0000-0000-0000DB150000}"/>
    <cellStyle name="Normal 6 2 5 2" xfId="7522" xr:uid="{13A07CF1-EEC2-4DC2-81B1-22EDD86ED1B8}"/>
    <cellStyle name="Normal 6 2 6" xfId="5530" xr:uid="{00000000-0005-0000-0000-0000DC150000}"/>
    <cellStyle name="Normal 6 2 7" xfId="5531" xr:uid="{00000000-0005-0000-0000-0000DD150000}"/>
    <cellStyle name="Normal 6 2 8" xfId="5532" xr:uid="{00000000-0005-0000-0000-0000DE150000}"/>
    <cellStyle name="Normal 6 2 9" xfId="5533" xr:uid="{00000000-0005-0000-0000-0000DF150000}"/>
    <cellStyle name="Normal 6 3" xfId="5534" xr:uid="{00000000-0005-0000-0000-0000E0150000}"/>
    <cellStyle name="Normal 6 3 2" xfId="5535" xr:uid="{00000000-0005-0000-0000-0000E1150000}"/>
    <cellStyle name="Normal 6 3 2 2" xfId="5536" xr:uid="{00000000-0005-0000-0000-0000E2150000}"/>
    <cellStyle name="Normal 6 3 3" xfId="5537" xr:uid="{00000000-0005-0000-0000-0000E3150000}"/>
    <cellStyle name="Normal 6 4" xfId="5538" xr:uid="{00000000-0005-0000-0000-0000E4150000}"/>
    <cellStyle name="Normal 6 4 2" xfId="5539" xr:uid="{00000000-0005-0000-0000-0000E5150000}"/>
    <cellStyle name="Normal 6 5" xfId="5540" xr:uid="{00000000-0005-0000-0000-0000E6150000}"/>
    <cellStyle name="Normal 6 5 2" xfId="5541" xr:uid="{00000000-0005-0000-0000-0000E7150000}"/>
    <cellStyle name="Normal 6 6" xfId="5542" xr:uid="{00000000-0005-0000-0000-0000E8150000}"/>
    <cellStyle name="Normal 6 7" xfId="5543" xr:uid="{00000000-0005-0000-0000-0000E9150000}"/>
    <cellStyle name="Normal 6 8" xfId="5544" xr:uid="{00000000-0005-0000-0000-0000EA150000}"/>
    <cellStyle name="Normal 6 9" xfId="5545" xr:uid="{00000000-0005-0000-0000-0000EB150000}"/>
    <cellStyle name="Normal 60" xfId="5546" xr:uid="{00000000-0005-0000-0000-0000EC150000}"/>
    <cellStyle name="Normal 61" xfId="5547" xr:uid="{00000000-0005-0000-0000-0000ED150000}"/>
    <cellStyle name="Normal 62" xfId="5548" xr:uid="{00000000-0005-0000-0000-0000EE150000}"/>
    <cellStyle name="Normal 63" xfId="5549" xr:uid="{00000000-0005-0000-0000-0000EF150000}"/>
    <cellStyle name="Normal 64" xfId="5550" xr:uid="{00000000-0005-0000-0000-0000F0150000}"/>
    <cellStyle name="Normal 65" xfId="5551" xr:uid="{00000000-0005-0000-0000-0000F1150000}"/>
    <cellStyle name="Normal 66" xfId="5552" xr:uid="{00000000-0005-0000-0000-0000F2150000}"/>
    <cellStyle name="Normal 66 2" xfId="5553" xr:uid="{00000000-0005-0000-0000-0000F3150000}"/>
    <cellStyle name="Normal 67" xfId="5554" xr:uid="{00000000-0005-0000-0000-0000F4150000}"/>
    <cellStyle name="Normal 67 2" xfId="5555" xr:uid="{00000000-0005-0000-0000-0000F5150000}"/>
    <cellStyle name="Normal 68" xfId="5556" xr:uid="{00000000-0005-0000-0000-0000F6150000}"/>
    <cellStyle name="Normal 68 2" xfId="5557" xr:uid="{00000000-0005-0000-0000-0000F7150000}"/>
    <cellStyle name="Normal 69" xfId="5558" xr:uid="{00000000-0005-0000-0000-0000F8150000}"/>
    <cellStyle name="Normal 7" xfId="5559" xr:uid="{00000000-0005-0000-0000-0000F9150000}"/>
    <cellStyle name="Normal 7 10" xfId="5560" xr:uid="{00000000-0005-0000-0000-0000FA150000}"/>
    <cellStyle name="Normal 7 11" xfId="5561" xr:uid="{00000000-0005-0000-0000-0000FB150000}"/>
    <cellStyle name="Normal 7 12" xfId="5562" xr:uid="{00000000-0005-0000-0000-0000FC150000}"/>
    <cellStyle name="Normal 7 13" xfId="5563" xr:uid="{00000000-0005-0000-0000-0000FD150000}"/>
    <cellStyle name="Normal 7 14" xfId="5564" xr:uid="{00000000-0005-0000-0000-0000FE150000}"/>
    <cellStyle name="Normal 7 15" xfId="5565" xr:uid="{00000000-0005-0000-0000-0000FF150000}"/>
    <cellStyle name="Normal 7 16" xfId="5566" xr:uid="{00000000-0005-0000-0000-000000160000}"/>
    <cellStyle name="Normal 7 17" xfId="5567" xr:uid="{00000000-0005-0000-0000-000001160000}"/>
    <cellStyle name="Normal 7 18" xfId="5568" xr:uid="{00000000-0005-0000-0000-000002160000}"/>
    <cellStyle name="Normal 7 19" xfId="5569" xr:uid="{00000000-0005-0000-0000-000003160000}"/>
    <cellStyle name="Normal 7 2" xfId="5570" xr:uid="{00000000-0005-0000-0000-000004160000}"/>
    <cellStyle name="Normal 7 2 2" xfId="5571" xr:uid="{00000000-0005-0000-0000-000005160000}"/>
    <cellStyle name="Normal 7 2 2 2" xfId="5572" xr:uid="{00000000-0005-0000-0000-000006160000}"/>
    <cellStyle name="Normal 7 2 2 2 2" xfId="5573" xr:uid="{00000000-0005-0000-0000-000007160000}"/>
    <cellStyle name="Normal 7 2 2 3" xfId="5574" xr:uid="{00000000-0005-0000-0000-000008160000}"/>
    <cellStyle name="Normal 7 2 2 4" xfId="5575" xr:uid="{00000000-0005-0000-0000-000009160000}"/>
    <cellStyle name="Normal 7 2 2 5" xfId="5576" xr:uid="{00000000-0005-0000-0000-00000A160000}"/>
    <cellStyle name="Normal 7 2 3" xfId="5577" xr:uid="{00000000-0005-0000-0000-00000B160000}"/>
    <cellStyle name="Normal 7 2 4" xfId="5578" xr:uid="{00000000-0005-0000-0000-00000C160000}"/>
    <cellStyle name="Normal 7 2 5" xfId="5579" xr:uid="{00000000-0005-0000-0000-00000D160000}"/>
    <cellStyle name="Normal 7 2 6" xfId="5580" xr:uid="{00000000-0005-0000-0000-00000E160000}"/>
    <cellStyle name="Normal 7 2 7" xfId="5581" xr:uid="{00000000-0005-0000-0000-00000F160000}"/>
    <cellStyle name="Normal 7 2 8" xfId="5582" xr:uid="{00000000-0005-0000-0000-000010160000}"/>
    <cellStyle name="Normal 7 2 9" xfId="5583" xr:uid="{00000000-0005-0000-0000-000011160000}"/>
    <cellStyle name="Normal 7 20" xfId="5584" xr:uid="{00000000-0005-0000-0000-000012160000}"/>
    <cellStyle name="Normal 7 21" xfId="5585" xr:uid="{00000000-0005-0000-0000-000013160000}"/>
    <cellStyle name="Normal 7 22" xfId="5586" xr:uid="{00000000-0005-0000-0000-000014160000}"/>
    <cellStyle name="Normal 7 23" xfId="5587" xr:uid="{00000000-0005-0000-0000-000015160000}"/>
    <cellStyle name="Normal 7 24" xfId="5588" xr:uid="{00000000-0005-0000-0000-000016160000}"/>
    <cellStyle name="Normal 7 25" xfId="5589" xr:uid="{00000000-0005-0000-0000-000017160000}"/>
    <cellStyle name="Normal 7 26" xfId="5590" xr:uid="{00000000-0005-0000-0000-000018160000}"/>
    <cellStyle name="Normal 7 27" xfId="5591" xr:uid="{00000000-0005-0000-0000-000019160000}"/>
    <cellStyle name="Normal 7 28" xfId="5592" xr:uid="{00000000-0005-0000-0000-00001A160000}"/>
    <cellStyle name="Normal 7 29" xfId="5593" xr:uid="{00000000-0005-0000-0000-00001B160000}"/>
    <cellStyle name="Normal 7 3" xfId="5594" xr:uid="{00000000-0005-0000-0000-00001C160000}"/>
    <cellStyle name="Normal 7 3 2" xfId="5595" xr:uid="{00000000-0005-0000-0000-00001D160000}"/>
    <cellStyle name="Normal 7 3 3" xfId="5596" xr:uid="{00000000-0005-0000-0000-00001E160000}"/>
    <cellStyle name="Normal 7 3 4" xfId="5597" xr:uid="{00000000-0005-0000-0000-00001F160000}"/>
    <cellStyle name="Normal 7 30" xfId="5598" xr:uid="{00000000-0005-0000-0000-000020160000}"/>
    <cellStyle name="Normal 7 31" xfId="5599" xr:uid="{00000000-0005-0000-0000-000021160000}"/>
    <cellStyle name="Normal 7 32" xfId="5600" xr:uid="{00000000-0005-0000-0000-000022160000}"/>
    <cellStyle name="Normal 7 33" xfId="5601" xr:uid="{00000000-0005-0000-0000-000023160000}"/>
    <cellStyle name="Normal 7 34" xfId="5602" xr:uid="{00000000-0005-0000-0000-000024160000}"/>
    <cellStyle name="Normal 7 35" xfId="5603" xr:uid="{00000000-0005-0000-0000-000025160000}"/>
    <cellStyle name="Normal 7 36" xfId="5604" xr:uid="{00000000-0005-0000-0000-000026160000}"/>
    <cellStyle name="Normal 7 37" xfId="5605" xr:uid="{00000000-0005-0000-0000-000027160000}"/>
    <cellStyle name="Normal 7 38" xfId="5606" xr:uid="{00000000-0005-0000-0000-000028160000}"/>
    <cellStyle name="Normal 7 39" xfId="5607" xr:uid="{00000000-0005-0000-0000-000029160000}"/>
    <cellStyle name="Normal 7 4" xfId="5608" xr:uid="{00000000-0005-0000-0000-00002A160000}"/>
    <cellStyle name="Normal 7 4 2" xfId="5609" xr:uid="{00000000-0005-0000-0000-00002B160000}"/>
    <cellStyle name="Normal 7 4 2 2" xfId="5610" xr:uid="{00000000-0005-0000-0000-00002C160000}"/>
    <cellStyle name="Normal 7 4 3" xfId="5611" xr:uid="{00000000-0005-0000-0000-00002D160000}"/>
    <cellStyle name="Normal 7 40" xfId="5612" xr:uid="{00000000-0005-0000-0000-00002E160000}"/>
    <cellStyle name="Normal 7 41" xfId="5613" xr:uid="{00000000-0005-0000-0000-00002F160000}"/>
    <cellStyle name="Normal 7 42" xfId="5614" xr:uid="{00000000-0005-0000-0000-000030160000}"/>
    <cellStyle name="Normal 7 43" xfId="5615" xr:uid="{00000000-0005-0000-0000-000031160000}"/>
    <cellStyle name="Normal 7 44" xfId="5616" xr:uid="{00000000-0005-0000-0000-000032160000}"/>
    <cellStyle name="Normal 7 45" xfId="5617" xr:uid="{00000000-0005-0000-0000-000033160000}"/>
    <cellStyle name="Normal 7 46" xfId="5618" xr:uid="{00000000-0005-0000-0000-000034160000}"/>
    <cellStyle name="Normal 7 47" xfId="5619" xr:uid="{00000000-0005-0000-0000-000035160000}"/>
    <cellStyle name="Normal 7 48" xfId="5620" xr:uid="{00000000-0005-0000-0000-000036160000}"/>
    <cellStyle name="Normal 7 49" xfId="5621" xr:uid="{00000000-0005-0000-0000-000037160000}"/>
    <cellStyle name="Normal 7 5" xfId="5622" xr:uid="{00000000-0005-0000-0000-000038160000}"/>
    <cellStyle name="Normal 7 5 2" xfId="5623" xr:uid="{00000000-0005-0000-0000-000039160000}"/>
    <cellStyle name="Normal 7 5 2 2" xfId="5624" xr:uid="{00000000-0005-0000-0000-00003A160000}"/>
    <cellStyle name="Normal 7 5 3" xfId="5625" xr:uid="{00000000-0005-0000-0000-00003B160000}"/>
    <cellStyle name="Normal 7 50" xfId="5626" xr:uid="{00000000-0005-0000-0000-00003C160000}"/>
    <cellStyle name="Normal 7 51" xfId="5627" xr:uid="{00000000-0005-0000-0000-00003D160000}"/>
    <cellStyle name="Normal 7 52" xfId="5628" xr:uid="{00000000-0005-0000-0000-00003E160000}"/>
    <cellStyle name="Normal 7 53" xfId="5629" xr:uid="{00000000-0005-0000-0000-00003F160000}"/>
    <cellStyle name="Normal 7 54" xfId="5630" xr:uid="{00000000-0005-0000-0000-000040160000}"/>
    <cellStyle name="Normal 7 55" xfId="5631" xr:uid="{00000000-0005-0000-0000-000041160000}"/>
    <cellStyle name="Normal 7 56" xfId="5632" xr:uid="{00000000-0005-0000-0000-000042160000}"/>
    <cellStyle name="Normal 7 57" xfId="5633" xr:uid="{00000000-0005-0000-0000-000043160000}"/>
    <cellStyle name="Normal 7 58" xfId="5634" xr:uid="{00000000-0005-0000-0000-000044160000}"/>
    <cellStyle name="Normal 7 59" xfId="5635" xr:uid="{00000000-0005-0000-0000-000045160000}"/>
    <cellStyle name="Normal 7 6" xfId="5636" xr:uid="{00000000-0005-0000-0000-000046160000}"/>
    <cellStyle name="Normal 7 6 2" xfId="5637" xr:uid="{00000000-0005-0000-0000-000047160000}"/>
    <cellStyle name="Normal 7 6 2 2" xfId="5638" xr:uid="{00000000-0005-0000-0000-000048160000}"/>
    <cellStyle name="Normal 7 6 3" xfId="5639" xr:uid="{00000000-0005-0000-0000-000049160000}"/>
    <cellStyle name="Normal 7 60" xfId="5640" xr:uid="{00000000-0005-0000-0000-00004A160000}"/>
    <cellStyle name="Normal 7 61" xfId="5641" xr:uid="{00000000-0005-0000-0000-00004B160000}"/>
    <cellStyle name="Normal 7 62" xfId="5642" xr:uid="{00000000-0005-0000-0000-00004C160000}"/>
    <cellStyle name="Normal 7 63" xfId="5643" xr:uid="{00000000-0005-0000-0000-00004D160000}"/>
    <cellStyle name="Normal 7 64" xfId="5644" xr:uid="{00000000-0005-0000-0000-00004E160000}"/>
    <cellStyle name="Normal 7 65" xfId="5645" xr:uid="{00000000-0005-0000-0000-00004F160000}"/>
    <cellStyle name="Normal 7 66" xfId="5646" xr:uid="{00000000-0005-0000-0000-000050160000}"/>
    <cellStyle name="Normal 7 67" xfId="5647" xr:uid="{00000000-0005-0000-0000-000051160000}"/>
    <cellStyle name="Normal 7 68" xfId="5648" xr:uid="{00000000-0005-0000-0000-000052160000}"/>
    <cellStyle name="Normal 7 69" xfId="5649" xr:uid="{00000000-0005-0000-0000-000053160000}"/>
    <cellStyle name="Normal 7 7" xfId="5650" xr:uid="{00000000-0005-0000-0000-000054160000}"/>
    <cellStyle name="Normal 7 7 2" xfId="5651" xr:uid="{00000000-0005-0000-0000-000055160000}"/>
    <cellStyle name="Normal 7 7 2 2" xfId="5652" xr:uid="{00000000-0005-0000-0000-000056160000}"/>
    <cellStyle name="Normal 7 7 3" xfId="5653" xr:uid="{00000000-0005-0000-0000-000057160000}"/>
    <cellStyle name="Normal 7 70" xfId="5654" xr:uid="{00000000-0005-0000-0000-000058160000}"/>
    <cellStyle name="Normal 7 71" xfId="5655" xr:uid="{00000000-0005-0000-0000-000059160000}"/>
    <cellStyle name="Normal 7 72" xfId="5656" xr:uid="{00000000-0005-0000-0000-00005A160000}"/>
    <cellStyle name="Normal 7 73" xfId="5657" xr:uid="{00000000-0005-0000-0000-00005B160000}"/>
    <cellStyle name="Normal 7 74" xfId="5658" xr:uid="{00000000-0005-0000-0000-00005C160000}"/>
    <cellStyle name="Normal 7 75" xfId="5659" xr:uid="{00000000-0005-0000-0000-00005D160000}"/>
    <cellStyle name="Normal 7 76" xfId="5660" xr:uid="{00000000-0005-0000-0000-00005E160000}"/>
    <cellStyle name="Normal 7 77" xfId="5661" xr:uid="{00000000-0005-0000-0000-00005F160000}"/>
    <cellStyle name="Normal 7 78" xfId="5662" xr:uid="{00000000-0005-0000-0000-000060160000}"/>
    <cellStyle name="Normal 7 79" xfId="5663" xr:uid="{00000000-0005-0000-0000-000061160000}"/>
    <cellStyle name="Normal 7 8" xfId="5664" xr:uid="{00000000-0005-0000-0000-000062160000}"/>
    <cellStyle name="Normal 7 8 2" xfId="5665" xr:uid="{00000000-0005-0000-0000-000063160000}"/>
    <cellStyle name="Normal 7 8 2 2" xfId="5666" xr:uid="{00000000-0005-0000-0000-000064160000}"/>
    <cellStyle name="Normal 7 8 3" xfId="5667" xr:uid="{00000000-0005-0000-0000-000065160000}"/>
    <cellStyle name="Normal 7 80" xfId="5668" xr:uid="{00000000-0005-0000-0000-000066160000}"/>
    <cellStyle name="Normal 7 81" xfId="5669" xr:uid="{00000000-0005-0000-0000-000067160000}"/>
    <cellStyle name="Normal 7 82" xfId="5670" xr:uid="{00000000-0005-0000-0000-000068160000}"/>
    <cellStyle name="Normal 7 83" xfId="5671" xr:uid="{00000000-0005-0000-0000-000069160000}"/>
    <cellStyle name="Normal 7 84" xfId="5672" xr:uid="{00000000-0005-0000-0000-00006A160000}"/>
    <cellStyle name="Normal 7 85" xfId="5673" xr:uid="{00000000-0005-0000-0000-00006B160000}"/>
    <cellStyle name="Normal 7 86" xfId="5674" xr:uid="{00000000-0005-0000-0000-00006C160000}"/>
    <cellStyle name="Normal 7 87" xfId="5675" xr:uid="{00000000-0005-0000-0000-00006D160000}"/>
    <cellStyle name="Normal 7 88" xfId="5676" xr:uid="{00000000-0005-0000-0000-00006E160000}"/>
    <cellStyle name="Normal 7 89" xfId="5677" xr:uid="{00000000-0005-0000-0000-00006F160000}"/>
    <cellStyle name="Normal 7 9" xfId="5678" xr:uid="{00000000-0005-0000-0000-000070160000}"/>
    <cellStyle name="Normal 7 9 2" xfId="5679" xr:uid="{00000000-0005-0000-0000-000071160000}"/>
    <cellStyle name="Normal 7 9 3" xfId="5680" xr:uid="{00000000-0005-0000-0000-000072160000}"/>
    <cellStyle name="Normal 7 9 4" xfId="5681" xr:uid="{00000000-0005-0000-0000-000073160000}"/>
    <cellStyle name="Normal 7 90" xfId="5682" xr:uid="{00000000-0005-0000-0000-000074160000}"/>
    <cellStyle name="Normal 7 91" xfId="5683" xr:uid="{00000000-0005-0000-0000-000075160000}"/>
    <cellStyle name="Normal 7 92" xfId="5684" xr:uid="{00000000-0005-0000-0000-000076160000}"/>
    <cellStyle name="Normal 7 93" xfId="5685" xr:uid="{00000000-0005-0000-0000-000077160000}"/>
    <cellStyle name="Normal 70" xfId="5686" xr:uid="{00000000-0005-0000-0000-000078160000}"/>
    <cellStyle name="Normal 71" xfId="5687" xr:uid="{00000000-0005-0000-0000-000079160000}"/>
    <cellStyle name="Normal 72" xfId="5688" xr:uid="{00000000-0005-0000-0000-00007A160000}"/>
    <cellStyle name="Normal 73" xfId="5689" xr:uid="{00000000-0005-0000-0000-00007B160000}"/>
    <cellStyle name="Normal 74" xfId="5690" xr:uid="{00000000-0005-0000-0000-00007C160000}"/>
    <cellStyle name="Normal 75" xfId="5691" xr:uid="{00000000-0005-0000-0000-00007D160000}"/>
    <cellStyle name="Normal 76" xfId="5692" xr:uid="{00000000-0005-0000-0000-00007E160000}"/>
    <cellStyle name="Normal 77" xfId="5693" xr:uid="{00000000-0005-0000-0000-00007F160000}"/>
    <cellStyle name="Normal 78" xfId="5694" xr:uid="{00000000-0005-0000-0000-000080160000}"/>
    <cellStyle name="Normal 79" xfId="5695" xr:uid="{00000000-0005-0000-0000-000081160000}"/>
    <cellStyle name="Normal 8" xfId="5696" xr:uid="{00000000-0005-0000-0000-000082160000}"/>
    <cellStyle name="Normal 8 10" xfId="5697" xr:uid="{00000000-0005-0000-0000-000083160000}"/>
    <cellStyle name="Normal 8 11" xfId="5698" xr:uid="{00000000-0005-0000-0000-000084160000}"/>
    <cellStyle name="Normal 8 12" xfId="5699" xr:uid="{00000000-0005-0000-0000-000085160000}"/>
    <cellStyle name="Normal 8 13" xfId="5700" xr:uid="{00000000-0005-0000-0000-000086160000}"/>
    <cellStyle name="Normal 8 14" xfId="5701" xr:uid="{00000000-0005-0000-0000-000087160000}"/>
    <cellStyle name="Normal 8 15" xfId="5702" xr:uid="{00000000-0005-0000-0000-000088160000}"/>
    <cellStyle name="Normal 8 16" xfId="5703" xr:uid="{00000000-0005-0000-0000-000089160000}"/>
    <cellStyle name="Normal 8 17" xfId="5704" xr:uid="{00000000-0005-0000-0000-00008A160000}"/>
    <cellStyle name="Normal 8 18" xfId="5705" xr:uid="{00000000-0005-0000-0000-00008B160000}"/>
    <cellStyle name="Normal 8 19" xfId="5706" xr:uid="{00000000-0005-0000-0000-00008C160000}"/>
    <cellStyle name="Normal 8 2" xfId="5707" xr:uid="{00000000-0005-0000-0000-00008D160000}"/>
    <cellStyle name="Normal 8 2 2" xfId="5708" xr:uid="{00000000-0005-0000-0000-00008E160000}"/>
    <cellStyle name="Normal 8 2 2 2" xfId="5709" xr:uid="{00000000-0005-0000-0000-00008F160000}"/>
    <cellStyle name="Normal 8 2 2 2 2" xfId="5710" xr:uid="{00000000-0005-0000-0000-000090160000}"/>
    <cellStyle name="Normal 8 2 2 2 2 2" xfId="5711" xr:uid="{00000000-0005-0000-0000-000091160000}"/>
    <cellStyle name="Normal 8 2 2 2 3" xfId="5712" xr:uid="{00000000-0005-0000-0000-000092160000}"/>
    <cellStyle name="Normal 8 2 2 3" xfId="5713" xr:uid="{00000000-0005-0000-0000-000093160000}"/>
    <cellStyle name="Normal 8 2 2 3 2" xfId="5714" xr:uid="{00000000-0005-0000-0000-000094160000}"/>
    <cellStyle name="Normal 8 2 2 3 2 2" xfId="5715" xr:uid="{00000000-0005-0000-0000-000095160000}"/>
    <cellStyle name="Normal 8 2 2 3 3" xfId="5716" xr:uid="{00000000-0005-0000-0000-000096160000}"/>
    <cellStyle name="Normal 8 2 2 4" xfId="5717" xr:uid="{00000000-0005-0000-0000-000097160000}"/>
    <cellStyle name="Normal 8 2 2 4 2" xfId="5718" xr:uid="{00000000-0005-0000-0000-000098160000}"/>
    <cellStyle name="Normal 8 2 2 4 2 2" xfId="5719" xr:uid="{00000000-0005-0000-0000-000099160000}"/>
    <cellStyle name="Normal 8 2 2 4 3" xfId="5720" xr:uid="{00000000-0005-0000-0000-00009A160000}"/>
    <cellStyle name="Normal 8 2 2 5" xfId="5721" xr:uid="{00000000-0005-0000-0000-00009B160000}"/>
    <cellStyle name="Normal 8 2 2 5 2" xfId="5722" xr:uid="{00000000-0005-0000-0000-00009C160000}"/>
    <cellStyle name="Normal 8 2 2 5 2 2" xfId="5723" xr:uid="{00000000-0005-0000-0000-00009D160000}"/>
    <cellStyle name="Normal 8 2 2 5 3" xfId="5724" xr:uid="{00000000-0005-0000-0000-00009E160000}"/>
    <cellStyle name="Normal 8 2 2 6" xfId="5725" xr:uid="{00000000-0005-0000-0000-00009F160000}"/>
    <cellStyle name="Normal 8 2 3" xfId="5726" xr:uid="{00000000-0005-0000-0000-0000A0160000}"/>
    <cellStyle name="Normal 8 2 3 2" xfId="5727" xr:uid="{00000000-0005-0000-0000-0000A1160000}"/>
    <cellStyle name="Normal 8 2 4" xfId="5728" xr:uid="{00000000-0005-0000-0000-0000A2160000}"/>
    <cellStyle name="Normal 8 2 4 2" xfId="5729" xr:uid="{00000000-0005-0000-0000-0000A3160000}"/>
    <cellStyle name="Normal 8 2 5" xfId="5730" xr:uid="{00000000-0005-0000-0000-0000A4160000}"/>
    <cellStyle name="Normal 8 2 5 2" xfId="5731" xr:uid="{00000000-0005-0000-0000-0000A5160000}"/>
    <cellStyle name="Normal 8 2 6" xfId="5732" xr:uid="{00000000-0005-0000-0000-0000A6160000}"/>
    <cellStyle name="Normal 8 2 6 2" xfId="5733" xr:uid="{00000000-0005-0000-0000-0000A7160000}"/>
    <cellStyle name="Normal 8 2 7" xfId="5734" xr:uid="{00000000-0005-0000-0000-0000A8160000}"/>
    <cellStyle name="Normal 8 20" xfId="5735" xr:uid="{00000000-0005-0000-0000-0000A9160000}"/>
    <cellStyle name="Normal 8 21" xfId="5736" xr:uid="{00000000-0005-0000-0000-0000AA160000}"/>
    <cellStyle name="Normal 8 22" xfId="5737" xr:uid="{00000000-0005-0000-0000-0000AB160000}"/>
    <cellStyle name="Normal 8 23" xfId="5738" xr:uid="{00000000-0005-0000-0000-0000AC160000}"/>
    <cellStyle name="Normal 8 24" xfId="5739" xr:uid="{00000000-0005-0000-0000-0000AD160000}"/>
    <cellStyle name="Normal 8 25" xfId="5740" xr:uid="{00000000-0005-0000-0000-0000AE160000}"/>
    <cellStyle name="Normal 8 26" xfId="5741" xr:uid="{00000000-0005-0000-0000-0000AF160000}"/>
    <cellStyle name="Normal 8 27" xfId="5742" xr:uid="{00000000-0005-0000-0000-0000B0160000}"/>
    <cellStyle name="Normal 8 28" xfId="5743" xr:uid="{00000000-0005-0000-0000-0000B1160000}"/>
    <cellStyle name="Normal 8 29" xfId="5744" xr:uid="{00000000-0005-0000-0000-0000B2160000}"/>
    <cellStyle name="Normal 8 3" xfId="5745" xr:uid="{00000000-0005-0000-0000-0000B3160000}"/>
    <cellStyle name="Normal 8 3 2" xfId="5746" xr:uid="{00000000-0005-0000-0000-0000B4160000}"/>
    <cellStyle name="Normal 8 3 2 2" xfId="5747" xr:uid="{00000000-0005-0000-0000-0000B5160000}"/>
    <cellStyle name="Normal 8 3 3" xfId="5748" xr:uid="{00000000-0005-0000-0000-0000B6160000}"/>
    <cellStyle name="Normal 8 30" xfId="5749" xr:uid="{00000000-0005-0000-0000-0000B7160000}"/>
    <cellStyle name="Normal 8 31" xfId="5750" xr:uid="{00000000-0005-0000-0000-0000B8160000}"/>
    <cellStyle name="Normal 8 32" xfId="5751" xr:uid="{00000000-0005-0000-0000-0000B9160000}"/>
    <cellStyle name="Normal 8 33" xfId="5752" xr:uid="{00000000-0005-0000-0000-0000BA160000}"/>
    <cellStyle name="Normal 8 34" xfId="5753" xr:uid="{00000000-0005-0000-0000-0000BB160000}"/>
    <cellStyle name="Normal 8 35" xfId="5754" xr:uid="{00000000-0005-0000-0000-0000BC160000}"/>
    <cellStyle name="Normal 8 36" xfId="5755" xr:uid="{00000000-0005-0000-0000-0000BD160000}"/>
    <cellStyle name="Normal 8 37" xfId="5756" xr:uid="{00000000-0005-0000-0000-0000BE160000}"/>
    <cellStyle name="Normal 8 38" xfId="5757" xr:uid="{00000000-0005-0000-0000-0000BF160000}"/>
    <cellStyle name="Normal 8 39" xfId="5758" xr:uid="{00000000-0005-0000-0000-0000C0160000}"/>
    <cellStyle name="Normal 8 4" xfId="5759" xr:uid="{00000000-0005-0000-0000-0000C1160000}"/>
    <cellStyle name="Normal 8 4 2" xfId="5760" xr:uid="{00000000-0005-0000-0000-0000C2160000}"/>
    <cellStyle name="Normal 8 4 2 2" xfId="5761" xr:uid="{00000000-0005-0000-0000-0000C3160000}"/>
    <cellStyle name="Normal 8 4 3" xfId="5762" xr:uid="{00000000-0005-0000-0000-0000C4160000}"/>
    <cellStyle name="Normal 8 40" xfId="5763" xr:uid="{00000000-0005-0000-0000-0000C5160000}"/>
    <cellStyle name="Normal 8 41" xfId="5764" xr:uid="{00000000-0005-0000-0000-0000C6160000}"/>
    <cellStyle name="Normal 8 42" xfId="5765" xr:uid="{00000000-0005-0000-0000-0000C7160000}"/>
    <cellStyle name="Normal 8 43" xfId="5766" xr:uid="{00000000-0005-0000-0000-0000C8160000}"/>
    <cellStyle name="Normal 8 44" xfId="5767" xr:uid="{00000000-0005-0000-0000-0000C9160000}"/>
    <cellStyle name="Normal 8 45" xfId="5768" xr:uid="{00000000-0005-0000-0000-0000CA160000}"/>
    <cellStyle name="Normal 8 46" xfId="5769" xr:uid="{00000000-0005-0000-0000-0000CB160000}"/>
    <cellStyle name="Normal 8 47" xfId="5770" xr:uid="{00000000-0005-0000-0000-0000CC160000}"/>
    <cellStyle name="Normal 8 48" xfId="5771" xr:uid="{00000000-0005-0000-0000-0000CD160000}"/>
    <cellStyle name="Normal 8 49" xfId="5772" xr:uid="{00000000-0005-0000-0000-0000CE160000}"/>
    <cellStyle name="Normal 8 5" xfId="5773" xr:uid="{00000000-0005-0000-0000-0000CF160000}"/>
    <cellStyle name="Normal 8 5 2" xfId="5774" xr:uid="{00000000-0005-0000-0000-0000D0160000}"/>
    <cellStyle name="Normal 8 5 2 2" xfId="5775" xr:uid="{00000000-0005-0000-0000-0000D1160000}"/>
    <cellStyle name="Normal 8 5 3" xfId="5776" xr:uid="{00000000-0005-0000-0000-0000D2160000}"/>
    <cellStyle name="Normal 8 50" xfId="5777" xr:uid="{00000000-0005-0000-0000-0000D3160000}"/>
    <cellStyle name="Normal 8 51" xfId="5778" xr:uid="{00000000-0005-0000-0000-0000D4160000}"/>
    <cellStyle name="Normal 8 52" xfId="5779" xr:uid="{00000000-0005-0000-0000-0000D5160000}"/>
    <cellStyle name="Normal 8 53" xfId="5780" xr:uid="{00000000-0005-0000-0000-0000D6160000}"/>
    <cellStyle name="Normal 8 54" xfId="5781" xr:uid="{00000000-0005-0000-0000-0000D7160000}"/>
    <cellStyle name="Normal 8 55" xfId="5782" xr:uid="{00000000-0005-0000-0000-0000D8160000}"/>
    <cellStyle name="Normal 8 56" xfId="5783" xr:uid="{00000000-0005-0000-0000-0000D9160000}"/>
    <cellStyle name="Normal 8 57" xfId="5784" xr:uid="{00000000-0005-0000-0000-0000DA160000}"/>
    <cellStyle name="Normal 8 58" xfId="5785" xr:uid="{00000000-0005-0000-0000-0000DB160000}"/>
    <cellStyle name="Normal 8 59" xfId="5786" xr:uid="{00000000-0005-0000-0000-0000DC160000}"/>
    <cellStyle name="Normal 8 6" xfId="5787" xr:uid="{00000000-0005-0000-0000-0000DD160000}"/>
    <cellStyle name="Normal 8 6 2" xfId="5788" xr:uid="{00000000-0005-0000-0000-0000DE160000}"/>
    <cellStyle name="Normal 8 6 2 2" xfId="5789" xr:uid="{00000000-0005-0000-0000-0000DF160000}"/>
    <cellStyle name="Normal 8 6 3" xfId="5790" xr:uid="{00000000-0005-0000-0000-0000E0160000}"/>
    <cellStyle name="Normal 8 60" xfId="5791" xr:uid="{00000000-0005-0000-0000-0000E1160000}"/>
    <cellStyle name="Normal 8 61" xfId="5792" xr:uid="{00000000-0005-0000-0000-0000E2160000}"/>
    <cellStyle name="Normal 8 62" xfId="5793" xr:uid="{00000000-0005-0000-0000-0000E3160000}"/>
    <cellStyle name="Normal 8 63" xfId="5794" xr:uid="{00000000-0005-0000-0000-0000E4160000}"/>
    <cellStyle name="Normal 8 64" xfId="5795" xr:uid="{00000000-0005-0000-0000-0000E5160000}"/>
    <cellStyle name="Normal 8 65" xfId="5796" xr:uid="{00000000-0005-0000-0000-0000E6160000}"/>
    <cellStyle name="Normal 8 66" xfId="5797" xr:uid="{00000000-0005-0000-0000-0000E7160000}"/>
    <cellStyle name="Normal 8 67" xfId="5798" xr:uid="{00000000-0005-0000-0000-0000E8160000}"/>
    <cellStyle name="Normal 8 68" xfId="5799" xr:uid="{00000000-0005-0000-0000-0000E9160000}"/>
    <cellStyle name="Normal 8 69" xfId="5800" xr:uid="{00000000-0005-0000-0000-0000EA160000}"/>
    <cellStyle name="Normal 8 7" xfId="5801" xr:uid="{00000000-0005-0000-0000-0000EB160000}"/>
    <cellStyle name="Normal 8 7 2" xfId="5802" xr:uid="{00000000-0005-0000-0000-0000EC160000}"/>
    <cellStyle name="Normal 8 70" xfId="5803" xr:uid="{00000000-0005-0000-0000-0000ED160000}"/>
    <cellStyle name="Normal 8 71" xfId="5804" xr:uid="{00000000-0005-0000-0000-0000EE160000}"/>
    <cellStyle name="Normal 8 72" xfId="5805" xr:uid="{00000000-0005-0000-0000-0000EF160000}"/>
    <cellStyle name="Normal 8 73" xfId="5806" xr:uid="{00000000-0005-0000-0000-0000F0160000}"/>
    <cellStyle name="Normal 8 74" xfId="5807" xr:uid="{00000000-0005-0000-0000-0000F1160000}"/>
    <cellStyle name="Normal 8 75" xfId="5808" xr:uid="{00000000-0005-0000-0000-0000F2160000}"/>
    <cellStyle name="Normal 8 76" xfId="5809" xr:uid="{00000000-0005-0000-0000-0000F3160000}"/>
    <cellStyle name="Normal 8 77" xfId="5810" xr:uid="{00000000-0005-0000-0000-0000F4160000}"/>
    <cellStyle name="Normal 8 78" xfId="5811" xr:uid="{00000000-0005-0000-0000-0000F5160000}"/>
    <cellStyle name="Normal 8 79" xfId="5812" xr:uid="{00000000-0005-0000-0000-0000F6160000}"/>
    <cellStyle name="Normal 8 8" xfId="5813" xr:uid="{00000000-0005-0000-0000-0000F7160000}"/>
    <cellStyle name="Normal 8 80" xfId="5814" xr:uid="{00000000-0005-0000-0000-0000F8160000}"/>
    <cellStyle name="Normal 8 81" xfId="5815" xr:uid="{00000000-0005-0000-0000-0000F9160000}"/>
    <cellStyle name="Normal 8 82" xfId="5816" xr:uid="{00000000-0005-0000-0000-0000FA160000}"/>
    <cellStyle name="Normal 8 83" xfId="5817" xr:uid="{00000000-0005-0000-0000-0000FB160000}"/>
    <cellStyle name="Normal 8 84" xfId="5818" xr:uid="{00000000-0005-0000-0000-0000FC160000}"/>
    <cellStyle name="Normal 8 85" xfId="5819" xr:uid="{00000000-0005-0000-0000-0000FD160000}"/>
    <cellStyle name="Normal 8 86" xfId="5820" xr:uid="{00000000-0005-0000-0000-0000FE160000}"/>
    <cellStyle name="Normal 8 87" xfId="5821" xr:uid="{00000000-0005-0000-0000-0000FF160000}"/>
    <cellStyle name="Normal 8 88" xfId="5822" xr:uid="{00000000-0005-0000-0000-000000170000}"/>
    <cellStyle name="Normal 8 89" xfId="5823" xr:uid="{00000000-0005-0000-0000-000001170000}"/>
    <cellStyle name="Normal 8 9" xfId="5824" xr:uid="{00000000-0005-0000-0000-000002170000}"/>
    <cellStyle name="Normal 8 90" xfId="5825" xr:uid="{00000000-0005-0000-0000-000003170000}"/>
    <cellStyle name="Normal 8 91" xfId="5826" xr:uid="{00000000-0005-0000-0000-000004170000}"/>
    <cellStyle name="Normal 8 92" xfId="5827" xr:uid="{00000000-0005-0000-0000-000005170000}"/>
    <cellStyle name="Normal 8 93" xfId="5828" xr:uid="{00000000-0005-0000-0000-000006170000}"/>
    <cellStyle name="Normal 8 94" xfId="7503" xr:uid="{00000000-0005-0000-0000-000007170000}"/>
    <cellStyle name="Normal 80" xfId="5829" xr:uid="{00000000-0005-0000-0000-000008170000}"/>
    <cellStyle name="Normal 81" xfId="5830" xr:uid="{00000000-0005-0000-0000-000009170000}"/>
    <cellStyle name="Normal 82" xfId="5831" xr:uid="{00000000-0005-0000-0000-00000A170000}"/>
    <cellStyle name="Normal 83" xfId="5832" xr:uid="{00000000-0005-0000-0000-00000B170000}"/>
    <cellStyle name="Normal 84" xfId="5833" xr:uid="{00000000-0005-0000-0000-00000C170000}"/>
    <cellStyle name="Normal 85" xfId="5834" xr:uid="{00000000-0005-0000-0000-00000D170000}"/>
    <cellStyle name="Normal 86" xfId="5835" xr:uid="{00000000-0005-0000-0000-00000E170000}"/>
    <cellStyle name="Normal 87" xfId="5836" xr:uid="{00000000-0005-0000-0000-00000F170000}"/>
    <cellStyle name="Normal 88" xfId="5837" xr:uid="{00000000-0005-0000-0000-000010170000}"/>
    <cellStyle name="Normal 89" xfId="5838" xr:uid="{00000000-0005-0000-0000-000011170000}"/>
    <cellStyle name="Normal 89 2" xfId="5839" xr:uid="{00000000-0005-0000-0000-000012170000}"/>
    <cellStyle name="Normal 9" xfId="5840" xr:uid="{00000000-0005-0000-0000-000013170000}"/>
    <cellStyle name="Normal 9 10" xfId="5841" xr:uid="{00000000-0005-0000-0000-000014170000}"/>
    <cellStyle name="Normal 9 11" xfId="5842" xr:uid="{00000000-0005-0000-0000-000015170000}"/>
    <cellStyle name="Normal 9 12" xfId="5843" xr:uid="{00000000-0005-0000-0000-000016170000}"/>
    <cellStyle name="Normal 9 13" xfId="5844" xr:uid="{00000000-0005-0000-0000-000017170000}"/>
    <cellStyle name="Normal 9 14" xfId="5845" xr:uid="{00000000-0005-0000-0000-000018170000}"/>
    <cellStyle name="Normal 9 15" xfId="5846" xr:uid="{00000000-0005-0000-0000-000019170000}"/>
    <cellStyle name="Normal 9 16" xfId="5847" xr:uid="{00000000-0005-0000-0000-00001A170000}"/>
    <cellStyle name="Normal 9 17" xfId="5848" xr:uid="{00000000-0005-0000-0000-00001B170000}"/>
    <cellStyle name="Normal 9 18" xfId="5849" xr:uid="{00000000-0005-0000-0000-00001C170000}"/>
    <cellStyle name="Normal 9 19" xfId="5850" xr:uid="{00000000-0005-0000-0000-00001D170000}"/>
    <cellStyle name="Normal 9 2" xfId="5851" xr:uid="{00000000-0005-0000-0000-00001E170000}"/>
    <cellStyle name="Normal 9 2 2" xfId="5852" xr:uid="{00000000-0005-0000-0000-00001F170000}"/>
    <cellStyle name="Normal 9 20" xfId="5853" xr:uid="{00000000-0005-0000-0000-000020170000}"/>
    <cellStyle name="Normal 9 21" xfId="5854" xr:uid="{00000000-0005-0000-0000-000021170000}"/>
    <cellStyle name="Normal 9 22" xfId="5855" xr:uid="{00000000-0005-0000-0000-000022170000}"/>
    <cellStyle name="Normal 9 23" xfId="5856" xr:uid="{00000000-0005-0000-0000-000023170000}"/>
    <cellStyle name="Normal 9 24" xfId="5857" xr:uid="{00000000-0005-0000-0000-000024170000}"/>
    <cellStyle name="Normal 9 25" xfId="5858" xr:uid="{00000000-0005-0000-0000-000025170000}"/>
    <cellStyle name="Normal 9 26" xfId="5859" xr:uid="{00000000-0005-0000-0000-000026170000}"/>
    <cellStyle name="Normal 9 27" xfId="5860" xr:uid="{00000000-0005-0000-0000-000027170000}"/>
    <cellStyle name="Normal 9 28" xfId="5861" xr:uid="{00000000-0005-0000-0000-000028170000}"/>
    <cellStyle name="Normal 9 29" xfId="5862" xr:uid="{00000000-0005-0000-0000-000029170000}"/>
    <cellStyle name="Normal 9 3" xfId="5863" xr:uid="{00000000-0005-0000-0000-00002A170000}"/>
    <cellStyle name="Normal 9 30" xfId="5864" xr:uid="{00000000-0005-0000-0000-00002B170000}"/>
    <cellStyle name="Normal 9 31" xfId="5865" xr:uid="{00000000-0005-0000-0000-00002C170000}"/>
    <cellStyle name="Normal 9 32" xfId="5866" xr:uid="{00000000-0005-0000-0000-00002D170000}"/>
    <cellStyle name="Normal 9 33" xfId="5867" xr:uid="{00000000-0005-0000-0000-00002E170000}"/>
    <cellStyle name="Normal 9 34" xfId="5868" xr:uid="{00000000-0005-0000-0000-00002F170000}"/>
    <cellStyle name="Normal 9 35" xfId="5869" xr:uid="{00000000-0005-0000-0000-000030170000}"/>
    <cellStyle name="Normal 9 36" xfId="5870" xr:uid="{00000000-0005-0000-0000-000031170000}"/>
    <cellStyle name="Normal 9 37" xfId="5871" xr:uid="{00000000-0005-0000-0000-000032170000}"/>
    <cellStyle name="Normal 9 38" xfId="5872" xr:uid="{00000000-0005-0000-0000-000033170000}"/>
    <cellStyle name="Normal 9 39" xfId="5873" xr:uid="{00000000-0005-0000-0000-000034170000}"/>
    <cellStyle name="Normal 9 4" xfId="5874" xr:uid="{00000000-0005-0000-0000-000035170000}"/>
    <cellStyle name="Normal 9 40" xfId="5875" xr:uid="{00000000-0005-0000-0000-000036170000}"/>
    <cellStyle name="Normal 9 41" xfId="5876" xr:uid="{00000000-0005-0000-0000-000037170000}"/>
    <cellStyle name="Normal 9 42" xfId="5877" xr:uid="{00000000-0005-0000-0000-000038170000}"/>
    <cellStyle name="Normal 9 43" xfId="5878" xr:uid="{00000000-0005-0000-0000-000039170000}"/>
    <cellStyle name="Normal 9 44" xfId="5879" xr:uid="{00000000-0005-0000-0000-00003A170000}"/>
    <cellStyle name="Normal 9 45" xfId="5880" xr:uid="{00000000-0005-0000-0000-00003B170000}"/>
    <cellStyle name="Normal 9 46" xfId="5881" xr:uid="{00000000-0005-0000-0000-00003C170000}"/>
    <cellStyle name="Normal 9 47" xfId="5882" xr:uid="{00000000-0005-0000-0000-00003D170000}"/>
    <cellStyle name="Normal 9 48" xfId="5883" xr:uid="{00000000-0005-0000-0000-00003E170000}"/>
    <cellStyle name="Normal 9 49" xfId="5884" xr:uid="{00000000-0005-0000-0000-00003F170000}"/>
    <cellStyle name="Normal 9 5" xfId="5885" xr:uid="{00000000-0005-0000-0000-000040170000}"/>
    <cellStyle name="Normal 9 50" xfId="5886" xr:uid="{00000000-0005-0000-0000-000041170000}"/>
    <cellStyle name="Normal 9 51" xfId="5887" xr:uid="{00000000-0005-0000-0000-000042170000}"/>
    <cellStyle name="Normal 9 52" xfId="5888" xr:uid="{00000000-0005-0000-0000-000043170000}"/>
    <cellStyle name="Normal 9 53" xfId="5889" xr:uid="{00000000-0005-0000-0000-000044170000}"/>
    <cellStyle name="Normal 9 54" xfId="5890" xr:uid="{00000000-0005-0000-0000-000045170000}"/>
    <cellStyle name="Normal 9 55" xfId="5891" xr:uid="{00000000-0005-0000-0000-000046170000}"/>
    <cellStyle name="Normal 9 56" xfId="5892" xr:uid="{00000000-0005-0000-0000-000047170000}"/>
    <cellStyle name="Normal 9 57" xfId="5893" xr:uid="{00000000-0005-0000-0000-000048170000}"/>
    <cellStyle name="Normal 9 58" xfId="5894" xr:uid="{00000000-0005-0000-0000-000049170000}"/>
    <cellStyle name="Normal 9 59" xfId="5895" xr:uid="{00000000-0005-0000-0000-00004A170000}"/>
    <cellStyle name="Normal 9 6" xfId="5896" xr:uid="{00000000-0005-0000-0000-00004B170000}"/>
    <cellStyle name="Normal 9 60" xfId="5897" xr:uid="{00000000-0005-0000-0000-00004C170000}"/>
    <cellStyle name="Normal 9 61" xfId="5898" xr:uid="{00000000-0005-0000-0000-00004D170000}"/>
    <cellStyle name="Normal 9 62" xfId="5899" xr:uid="{00000000-0005-0000-0000-00004E170000}"/>
    <cellStyle name="Normal 9 63" xfId="5900" xr:uid="{00000000-0005-0000-0000-00004F170000}"/>
    <cellStyle name="Normal 9 64" xfId="5901" xr:uid="{00000000-0005-0000-0000-000050170000}"/>
    <cellStyle name="Normal 9 65" xfId="5902" xr:uid="{00000000-0005-0000-0000-000051170000}"/>
    <cellStyle name="Normal 9 66" xfId="5903" xr:uid="{00000000-0005-0000-0000-000052170000}"/>
    <cellStyle name="Normal 9 67" xfId="5904" xr:uid="{00000000-0005-0000-0000-000053170000}"/>
    <cellStyle name="Normal 9 68" xfId="5905" xr:uid="{00000000-0005-0000-0000-000054170000}"/>
    <cellStyle name="Normal 9 69" xfId="5906" xr:uid="{00000000-0005-0000-0000-000055170000}"/>
    <cellStyle name="Normal 9 7" xfId="5907" xr:uid="{00000000-0005-0000-0000-000056170000}"/>
    <cellStyle name="Normal 9 70" xfId="5908" xr:uid="{00000000-0005-0000-0000-000057170000}"/>
    <cellStyle name="Normal 9 71" xfId="5909" xr:uid="{00000000-0005-0000-0000-000058170000}"/>
    <cellStyle name="Normal 9 72" xfId="5910" xr:uid="{00000000-0005-0000-0000-000059170000}"/>
    <cellStyle name="Normal 9 73" xfId="5911" xr:uid="{00000000-0005-0000-0000-00005A170000}"/>
    <cellStyle name="Normal 9 74" xfId="5912" xr:uid="{00000000-0005-0000-0000-00005B170000}"/>
    <cellStyle name="Normal 9 75" xfId="5913" xr:uid="{00000000-0005-0000-0000-00005C170000}"/>
    <cellStyle name="Normal 9 76" xfId="5914" xr:uid="{00000000-0005-0000-0000-00005D170000}"/>
    <cellStyle name="Normal 9 77" xfId="5915" xr:uid="{00000000-0005-0000-0000-00005E170000}"/>
    <cellStyle name="Normal 9 78" xfId="5916" xr:uid="{00000000-0005-0000-0000-00005F170000}"/>
    <cellStyle name="Normal 9 79" xfId="5917" xr:uid="{00000000-0005-0000-0000-000060170000}"/>
    <cellStyle name="Normal 9 8" xfId="5918" xr:uid="{00000000-0005-0000-0000-000061170000}"/>
    <cellStyle name="Normal 9 80" xfId="5919" xr:uid="{00000000-0005-0000-0000-000062170000}"/>
    <cellStyle name="Normal 9 81" xfId="5920" xr:uid="{00000000-0005-0000-0000-000063170000}"/>
    <cellStyle name="Normal 9 82" xfId="5921" xr:uid="{00000000-0005-0000-0000-000064170000}"/>
    <cellStyle name="Normal 9 83" xfId="5922" xr:uid="{00000000-0005-0000-0000-000065170000}"/>
    <cellStyle name="Normal 9 84" xfId="5923" xr:uid="{00000000-0005-0000-0000-000066170000}"/>
    <cellStyle name="Normal 9 85" xfId="5924" xr:uid="{00000000-0005-0000-0000-000067170000}"/>
    <cellStyle name="Normal 9 86" xfId="5925" xr:uid="{00000000-0005-0000-0000-000068170000}"/>
    <cellStyle name="Normal 9 87" xfId="5926" xr:uid="{00000000-0005-0000-0000-000069170000}"/>
    <cellStyle name="Normal 9 88" xfId="5927" xr:uid="{00000000-0005-0000-0000-00006A170000}"/>
    <cellStyle name="Normal 9 89" xfId="5928" xr:uid="{00000000-0005-0000-0000-00006B170000}"/>
    <cellStyle name="Normal 9 9" xfId="5929" xr:uid="{00000000-0005-0000-0000-00006C170000}"/>
    <cellStyle name="Normal 9 90" xfId="5930" xr:uid="{00000000-0005-0000-0000-00006D170000}"/>
    <cellStyle name="Normal 9 91" xfId="5931" xr:uid="{00000000-0005-0000-0000-00006E170000}"/>
    <cellStyle name="Normal 9 92" xfId="7504" xr:uid="{00000000-0005-0000-0000-00006F170000}"/>
    <cellStyle name="Normal 90" xfId="5932" xr:uid="{00000000-0005-0000-0000-000070170000}"/>
    <cellStyle name="Normal 90 2" xfId="5933" xr:uid="{00000000-0005-0000-0000-000071170000}"/>
    <cellStyle name="Normal 90 3" xfId="5934" xr:uid="{00000000-0005-0000-0000-000072170000}"/>
    <cellStyle name="Normal 91" xfId="5935" xr:uid="{00000000-0005-0000-0000-000073170000}"/>
    <cellStyle name="Normal 91 2" xfId="5936" xr:uid="{00000000-0005-0000-0000-000074170000}"/>
    <cellStyle name="Normal 92" xfId="5937" xr:uid="{00000000-0005-0000-0000-000075170000}"/>
    <cellStyle name="Normal 93" xfId="5938" xr:uid="{00000000-0005-0000-0000-000076170000}"/>
    <cellStyle name="Normal 94" xfId="5939" xr:uid="{00000000-0005-0000-0000-000077170000}"/>
    <cellStyle name="Normal 95" xfId="5940" xr:uid="{00000000-0005-0000-0000-000078170000}"/>
    <cellStyle name="Normal 95 2" xfId="5941" xr:uid="{00000000-0005-0000-0000-000079170000}"/>
    <cellStyle name="Normal 96" xfId="5942" xr:uid="{00000000-0005-0000-0000-00007A170000}"/>
    <cellStyle name="Normal 97" xfId="5943" xr:uid="{00000000-0005-0000-0000-00007B170000}"/>
    <cellStyle name="Normal 98" xfId="5944" xr:uid="{00000000-0005-0000-0000-00007C170000}"/>
    <cellStyle name="Normal 99" xfId="5945" xr:uid="{00000000-0005-0000-0000-00007D170000}"/>
    <cellStyle name="Normal FICA" xfId="5946" xr:uid="{00000000-0005-0000-0000-00007E170000}"/>
    <cellStyle name="Normal FUI" xfId="5947" xr:uid="{00000000-0005-0000-0000-00007F170000}"/>
    <cellStyle name="Normal Other Benefits" xfId="5948" xr:uid="{00000000-0005-0000-0000-000080170000}"/>
    <cellStyle name="Note 2" xfId="5949" xr:uid="{00000000-0005-0000-0000-000081170000}"/>
    <cellStyle name="Note 2 2" xfId="5950" xr:uid="{00000000-0005-0000-0000-000082170000}"/>
    <cellStyle name="Note 2 3" xfId="5951" xr:uid="{00000000-0005-0000-0000-000083170000}"/>
    <cellStyle name="Note 2 4" xfId="5952" xr:uid="{00000000-0005-0000-0000-000084170000}"/>
    <cellStyle name="Note 2 5" xfId="5953" xr:uid="{00000000-0005-0000-0000-000085170000}"/>
    <cellStyle name="Note 3" xfId="5954" xr:uid="{00000000-0005-0000-0000-000086170000}"/>
    <cellStyle name="Note 4" xfId="5955" xr:uid="{00000000-0005-0000-0000-000087170000}"/>
    <cellStyle name="Output 2" xfId="5956" xr:uid="{00000000-0005-0000-0000-000088170000}"/>
    <cellStyle name="Output 3" xfId="5957" xr:uid="{00000000-0005-0000-0000-000089170000}"/>
    <cellStyle name="Output 4" xfId="5958" xr:uid="{00000000-0005-0000-0000-00008A170000}"/>
    <cellStyle name="Output 5" xfId="5959" xr:uid="{00000000-0005-0000-0000-00008B170000}"/>
    <cellStyle name="Output 6" xfId="5960" xr:uid="{00000000-0005-0000-0000-00008C170000}"/>
    <cellStyle name="Output Amounts" xfId="5961" xr:uid="{00000000-0005-0000-0000-00008D170000}"/>
    <cellStyle name="Output Column Headings" xfId="5962" xr:uid="{00000000-0005-0000-0000-00008E170000}"/>
    <cellStyle name="Output Line Items" xfId="5963" xr:uid="{00000000-0005-0000-0000-00008F170000}"/>
    <cellStyle name="Output Report Heading" xfId="5964" xr:uid="{00000000-0005-0000-0000-000090170000}"/>
    <cellStyle name="Output Report Title" xfId="5965" xr:uid="{00000000-0005-0000-0000-000091170000}"/>
    <cellStyle name="Percent" xfId="3" builtinId="5"/>
    <cellStyle name="Percent 10" xfId="41" xr:uid="{00000000-0005-0000-0000-000093170000}"/>
    <cellStyle name="Percent 10 2" xfId="5966" xr:uid="{00000000-0005-0000-0000-000094170000}"/>
    <cellStyle name="Percent 11" xfId="5967" xr:uid="{00000000-0005-0000-0000-000095170000}"/>
    <cellStyle name="Percent 11 2" xfId="5968" xr:uid="{00000000-0005-0000-0000-000096170000}"/>
    <cellStyle name="Percent 12" xfId="5969" xr:uid="{00000000-0005-0000-0000-000097170000}"/>
    <cellStyle name="Percent 12 2" xfId="5970" xr:uid="{00000000-0005-0000-0000-000098170000}"/>
    <cellStyle name="Percent 13" xfId="5971" xr:uid="{00000000-0005-0000-0000-000099170000}"/>
    <cellStyle name="Percent 13 2" xfId="5972" xr:uid="{00000000-0005-0000-0000-00009A170000}"/>
    <cellStyle name="Percent 14" xfId="5973" xr:uid="{00000000-0005-0000-0000-00009B170000}"/>
    <cellStyle name="Percent 14 2" xfId="5974" xr:uid="{00000000-0005-0000-0000-00009C170000}"/>
    <cellStyle name="Percent 15" xfId="5975" xr:uid="{00000000-0005-0000-0000-00009D170000}"/>
    <cellStyle name="Percent 15 2" xfId="5976" xr:uid="{00000000-0005-0000-0000-00009E170000}"/>
    <cellStyle name="Percent 16" xfId="5977" xr:uid="{00000000-0005-0000-0000-00009F170000}"/>
    <cellStyle name="Percent 16 2" xfId="5978" xr:uid="{00000000-0005-0000-0000-0000A0170000}"/>
    <cellStyle name="Percent 17" xfId="5979" xr:uid="{00000000-0005-0000-0000-0000A1170000}"/>
    <cellStyle name="Percent 17 2" xfId="5980" xr:uid="{00000000-0005-0000-0000-0000A2170000}"/>
    <cellStyle name="Percent 18" xfId="5981" xr:uid="{00000000-0005-0000-0000-0000A3170000}"/>
    <cellStyle name="Percent 18 2" xfId="5982" xr:uid="{00000000-0005-0000-0000-0000A4170000}"/>
    <cellStyle name="Percent 19" xfId="5983" xr:uid="{00000000-0005-0000-0000-0000A5170000}"/>
    <cellStyle name="Percent 19 2" xfId="5984" xr:uid="{00000000-0005-0000-0000-0000A6170000}"/>
    <cellStyle name="Percent 2" xfId="33" xr:uid="{00000000-0005-0000-0000-0000A7170000}"/>
    <cellStyle name="Percent 2 10" xfId="5985" xr:uid="{00000000-0005-0000-0000-0000A8170000}"/>
    <cellStyle name="Percent 2 10 2" xfId="5986" xr:uid="{00000000-0005-0000-0000-0000A9170000}"/>
    <cellStyle name="Percent 2 10 2 2" xfId="5987" xr:uid="{00000000-0005-0000-0000-0000AA170000}"/>
    <cellStyle name="Percent 2 10 3" xfId="5988" xr:uid="{00000000-0005-0000-0000-0000AB170000}"/>
    <cellStyle name="Percent 2 100" xfId="5989" xr:uid="{00000000-0005-0000-0000-0000AC170000}"/>
    <cellStyle name="Percent 2 101" xfId="5990" xr:uid="{00000000-0005-0000-0000-0000AD170000}"/>
    <cellStyle name="Percent 2 102" xfId="5991" xr:uid="{00000000-0005-0000-0000-0000AE170000}"/>
    <cellStyle name="Percent 2 103" xfId="5992" xr:uid="{00000000-0005-0000-0000-0000AF170000}"/>
    <cellStyle name="Percent 2 104" xfId="5993" xr:uid="{00000000-0005-0000-0000-0000B0170000}"/>
    <cellStyle name="Percent 2 105" xfId="5994" xr:uid="{00000000-0005-0000-0000-0000B1170000}"/>
    <cellStyle name="Percent 2 106" xfId="5995" xr:uid="{00000000-0005-0000-0000-0000B2170000}"/>
    <cellStyle name="Percent 2 107" xfId="5996" xr:uid="{00000000-0005-0000-0000-0000B3170000}"/>
    <cellStyle name="Percent 2 108" xfId="5997" xr:uid="{00000000-0005-0000-0000-0000B4170000}"/>
    <cellStyle name="Percent 2 109" xfId="5998" xr:uid="{00000000-0005-0000-0000-0000B5170000}"/>
    <cellStyle name="Percent 2 11" xfId="5999" xr:uid="{00000000-0005-0000-0000-0000B6170000}"/>
    <cellStyle name="Percent 2 11 2" xfId="6000" xr:uid="{00000000-0005-0000-0000-0000B7170000}"/>
    <cellStyle name="Percent 2 11 2 2" xfId="6001" xr:uid="{00000000-0005-0000-0000-0000B8170000}"/>
    <cellStyle name="Percent 2 11 3" xfId="6002" xr:uid="{00000000-0005-0000-0000-0000B9170000}"/>
    <cellStyle name="Percent 2 110" xfId="6003" xr:uid="{00000000-0005-0000-0000-0000BA170000}"/>
    <cellStyle name="Percent 2 111" xfId="6004" xr:uid="{00000000-0005-0000-0000-0000BB170000}"/>
    <cellStyle name="Percent 2 112" xfId="6005" xr:uid="{00000000-0005-0000-0000-0000BC170000}"/>
    <cellStyle name="Percent 2 113" xfId="6006" xr:uid="{00000000-0005-0000-0000-0000BD170000}"/>
    <cellStyle name="Percent 2 114" xfId="6007" xr:uid="{00000000-0005-0000-0000-0000BE170000}"/>
    <cellStyle name="Percent 2 115" xfId="6008" xr:uid="{00000000-0005-0000-0000-0000BF170000}"/>
    <cellStyle name="Percent 2 116" xfId="6009" xr:uid="{00000000-0005-0000-0000-0000C0170000}"/>
    <cellStyle name="Percent 2 117" xfId="6010" xr:uid="{00000000-0005-0000-0000-0000C1170000}"/>
    <cellStyle name="Percent 2 118" xfId="6011" xr:uid="{00000000-0005-0000-0000-0000C2170000}"/>
    <cellStyle name="Percent 2 119" xfId="6012" xr:uid="{00000000-0005-0000-0000-0000C3170000}"/>
    <cellStyle name="Percent 2 12" xfId="6013" xr:uid="{00000000-0005-0000-0000-0000C4170000}"/>
    <cellStyle name="Percent 2 12 2" xfId="6014" xr:uid="{00000000-0005-0000-0000-0000C5170000}"/>
    <cellStyle name="Percent 2 12 2 2" xfId="6015" xr:uid="{00000000-0005-0000-0000-0000C6170000}"/>
    <cellStyle name="Percent 2 12 3" xfId="6016" xr:uid="{00000000-0005-0000-0000-0000C7170000}"/>
    <cellStyle name="Percent 2 120" xfId="6017" xr:uid="{00000000-0005-0000-0000-0000C8170000}"/>
    <cellStyle name="Percent 2 121" xfId="6018" xr:uid="{00000000-0005-0000-0000-0000C9170000}"/>
    <cellStyle name="Percent 2 122" xfId="6019" xr:uid="{00000000-0005-0000-0000-0000CA170000}"/>
    <cellStyle name="Percent 2 123" xfId="6020" xr:uid="{00000000-0005-0000-0000-0000CB170000}"/>
    <cellStyle name="Percent 2 124" xfId="6021" xr:uid="{00000000-0005-0000-0000-0000CC170000}"/>
    <cellStyle name="Percent 2 125" xfId="6022" xr:uid="{00000000-0005-0000-0000-0000CD170000}"/>
    <cellStyle name="Percent 2 126" xfId="6023" xr:uid="{00000000-0005-0000-0000-0000CE170000}"/>
    <cellStyle name="Percent 2 127" xfId="6024" xr:uid="{00000000-0005-0000-0000-0000CF170000}"/>
    <cellStyle name="Percent 2 128" xfId="6025" xr:uid="{00000000-0005-0000-0000-0000D0170000}"/>
    <cellStyle name="Percent 2 129" xfId="6026" xr:uid="{00000000-0005-0000-0000-0000D1170000}"/>
    <cellStyle name="Percent 2 13" xfId="6027" xr:uid="{00000000-0005-0000-0000-0000D2170000}"/>
    <cellStyle name="Percent 2 13 2" xfId="6028" xr:uid="{00000000-0005-0000-0000-0000D3170000}"/>
    <cellStyle name="Percent 2 13 2 2" xfId="6029" xr:uid="{00000000-0005-0000-0000-0000D4170000}"/>
    <cellStyle name="Percent 2 13 3" xfId="6030" xr:uid="{00000000-0005-0000-0000-0000D5170000}"/>
    <cellStyle name="Percent 2 130" xfId="6031" xr:uid="{00000000-0005-0000-0000-0000D6170000}"/>
    <cellStyle name="Percent 2 131" xfId="6032" xr:uid="{00000000-0005-0000-0000-0000D7170000}"/>
    <cellStyle name="Percent 2 132" xfId="6033" xr:uid="{00000000-0005-0000-0000-0000D8170000}"/>
    <cellStyle name="Percent 2 133" xfId="6034" xr:uid="{00000000-0005-0000-0000-0000D9170000}"/>
    <cellStyle name="Percent 2 134" xfId="6035" xr:uid="{00000000-0005-0000-0000-0000DA170000}"/>
    <cellStyle name="Percent 2 135" xfId="6036" xr:uid="{00000000-0005-0000-0000-0000DB170000}"/>
    <cellStyle name="Percent 2 136" xfId="6037" xr:uid="{00000000-0005-0000-0000-0000DC170000}"/>
    <cellStyle name="Percent 2 137" xfId="6038" xr:uid="{00000000-0005-0000-0000-0000DD170000}"/>
    <cellStyle name="Percent 2 138" xfId="6039" xr:uid="{00000000-0005-0000-0000-0000DE170000}"/>
    <cellStyle name="Percent 2 139" xfId="6040" xr:uid="{00000000-0005-0000-0000-0000DF170000}"/>
    <cellStyle name="Percent 2 14" xfId="6041" xr:uid="{00000000-0005-0000-0000-0000E0170000}"/>
    <cellStyle name="Percent 2 14 2" xfId="6042" xr:uid="{00000000-0005-0000-0000-0000E1170000}"/>
    <cellStyle name="Percent 2 14 2 2" xfId="6043" xr:uid="{00000000-0005-0000-0000-0000E2170000}"/>
    <cellStyle name="Percent 2 14 3" xfId="6044" xr:uid="{00000000-0005-0000-0000-0000E3170000}"/>
    <cellStyle name="Percent 2 140" xfId="6045" xr:uid="{00000000-0005-0000-0000-0000E4170000}"/>
    <cellStyle name="Percent 2 141" xfId="6046" xr:uid="{00000000-0005-0000-0000-0000E5170000}"/>
    <cellStyle name="Percent 2 142" xfId="6047" xr:uid="{00000000-0005-0000-0000-0000E6170000}"/>
    <cellStyle name="Percent 2 143" xfId="6048" xr:uid="{00000000-0005-0000-0000-0000E7170000}"/>
    <cellStyle name="Percent 2 144" xfId="6049" xr:uid="{00000000-0005-0000-0000-0000E8170000}"/>
    <cellStyle name="Percent 2 145" xfId="6050" xr:uid="{00000000-0005-0000-0000-0000E9170000}"/>
    <cellStyle name="Percent 2 146" xfId="6051" xr:uid="{00000000-0005-0000-0000-0000EA170000}"/>
    <cellStyle name="Percent 2 147" xfId="6052" xr:uid="{00000000-0005-0000-0000-0000EB170000}"/>
    <cellStyle name="Percent 2 148" xfId="6053" xr:uid="{00000000-0005-0000-0000-0000EC170000}"/>
    <cellStyle name="Percent 2 149" xfId="6054" xr:uid="{00000000-0005-0000-0000-0000ED170000}"/>
    <cellStyle name="Percent 2 15" xfId="6055" xr:uid="{00000000-0005-0000-0000-0000EE170000}"/>
    <cellStyle name="Percent 2 15 2" xfId="6056" xr:uid="{00000000-0005-0000-0000-0000EF170000}"/>
    <cellStyle name="Percent 2 15 2 2" xfId="6057" xr:uid="{00000000-0005-0000-0000-0000F0170000}"/>
    <cellStyle name="Percent 2 15 3" xfId="6058" xr:uid="{00000000-0005-0000-0000-0000F1170000}"/>
    <cellStyle name="Percent 2 150" xfId="6059" xr:uid="{00000000-0005-0000-0000-0000F2170000}"/>
    <cellStyle name="Percent 2 151" xfId="6060" xr:uid="{00000000-0005-0000-0000-0000F3170000}"/>
    <cellStyle name="Percent 2 152" xfId="6061" xr:uid="{00000000-0005-0000-0000-0000F4170000}"/>
    <cellStyle name="Percent 2 153" xfId="7424" xr:uid="{00000000-0005-0000-0000-0000F5170000}"/>
    <cellStyle name="Percent 2 155 2" xfId="7523" xr:uid="{1E83E8AD-885D-4BA8-82F8-F50F2F51A921}"/>
    <cellStyle name="Percent 2 155 2 2" xfId="7526" xr:uid="{27A5E84D-7F68-401B-B4FE-9B29B72FDE4A}"/>
    <cellStyle name="Percent 2 155 2 2 2" xfId="7524" xr:uid="{F98A3175-B955-481F-8609-BB9934CE7BE3}"/>
    <cellStyle name="Percent 2 16" xfId="6062" xr:uid="{00000000-0005-0000-0000-0000F6170000}"/>
    <cellStyle name="Percent 2 16 2" xfId="6063" xr:uid="{00000000-0005-0000-0000-0000F7170000}"/>
    <cellStyle name="Percent 2 16 2 2" xfId="6064" xr:uid="{00000000-0005-0000-0000-0000F8170000}"/>
    <cellStyle name="Percent 2 16 3" xfId="6065" xr:uid="{00000000-0005-0000-0000-0000F9170000}"/>
    <cellStyle name="Percent 2 17" xfId="6066" xr:uid="{00000000-0005-0000-0000-0000FA170000}"/>
    <cellStyle name="Percent 2 17 2" xfId="6067" xr:uid="{00000000-0005-0000-0000-0000FB170000}"/>
    <cellStyle name="Percent 2 17 2 2" xfId="6068" xr:uid="{00000000-0005-0000-0000-0000FC170000}"/>
    <cellStyle name="Percent 2 17 3" xfId="6069" xr:uid="{00000000-0005-0000-0000-0000FD170000}"/>
    <cellStyle name="Percent 2 18" xfId="6070" xr:uid="{00000000-0005-0000-0000-0000FE170000}"/>
    <cellStyle name="Percent 2 18 2" xfId="6071" xr:uid="{00000000-0005-0000-0000-0000FF170000}"/>
    <cellStyle name="Percent 2 18 2 2" xfId="6072" xr:uid="{00000000-0005-0000-0000-000000180000}"/>
    <cellStyle name="Percent 2 18 3" xfId="6073" xr:uid="{00000000-0005-0000-0000-000001180000}"/>
    <cellStyle name="Percent 2 19" xfId="6074" xr:uid="{00000000-0005-0000-0000-000002180000}"/>
    <cellStyle name="Percent 2 19 2" xfId="6075" xr:uid="{00000000-0005-0000-0000-000003180000}"/>
    <cellStyle name="Percent 2 19 2 2" xfId="6076" xr:uid="{00000000-0005-0000-0000-000004180000}"/>
    <cellStyle name="Percent 2 19 3" xfId="6077" xr:uid="{00000000-0005-0000-0000-000005180000}"/>
    <cellStyle name="Percent 2 2" xfId="6078" xr:uid="{00000000-0005-0000-0000-000006180000}"/>
    <cellStyle name="Percent 2 2 10" xfId="6079" xr:uid="{00000000-0005-0000-0000-000007180000}"/>
    <cellStyle name="Percent 2 2 11" xfId="6080" xr:uid="{00000000-0005-0000-0000-000008180000}"/>
    <cellStyle name="Percent 2 2 12" xfId="6081" xr:uid="{00000000-0005-0000-0000-000009180000}"/>
    <cellStyle name="Percent 2 2 12 2" xfId="6082" xr:uid="{00000000-0005-0000-0000-00000A180000}"/>
    <cellStyle name="Percent 2 2 13" xfId="6083" xr:uid="{00000000-0005-0000-0000-00000B180000}"/>
    <cellStyle name="Percent 2 2 13 2" xfId="6084" xr:uid="{00000000-0005-0000-0000-00000C180000}"/>
    <cellStyle name="Percent 2 2 14" xfId="6085" xr:uid="{00000000-0005-0000-0000-00000D180000}"/>
    <cellStyle name="Percent 2 2 14 2" xfId="6086" xr:uid="{00000000-0005-0000-0000-00000E180000}"/>
    <cellStyle name="Percent 2 2 15" xfId="6087" xr:uid="{00000000-0005-0000-0000-00000F180000}"/>
    <cellStyle name="Percent 2 2 15 2" xfId="6088" xr:uid="{00000000-0005-0000-0000-000010180000}"/>
    <cellStyle name="Percent 2 2 16" xfId="6089" xr:uid="{00000000-0005-0000-0000-000011180000}"/>
    <cellStyle name="Percent 2 2 16 2" xfId="6090" xr:uid="{00000000-0005-0000-0000-000012180000}"/>
    <cellStyle name="Percent 2 2 17" xfId="6091" xr:uid="{00000000-0005-0000-0000-000013180000}"/>
    <cellStyle name="Percent 2 2 17 2" xfId="6092" xr:uid="{00000000-0005-0000-0000-000014180000}"/>
    <cellStyle name="Percent 2 2 18" xfId="6093" xr:uid="{00000000-0005-0000-0000-000015180000}"/>
    <cellStyle name="Percent 2 2 18 2" xfId="6094" xr:uid="{00000000-0005-0000-0000-000016180000}"/>
    <cellStyle name="Percent 2 2 19" xfId="6095" xr:uid="{00000000-0005-0000-0000-000017180000}"/>
    <cellStyle name="Percent 2 2 19 2" xfId="6096" xr:uid="{00000000-0005-0000-0000-000018180000}"/>
    <cellStyle name="Percent 2 2 2" xfId="6097" xr:uid="{00000000-0005-0000-0000-000019180000}"/>
    <cellStyle name="Percent 2 2 2 10" xfId="6098" xr:uid="{00000000-0005-0000-0000-00001A180000}"/>
    <cellStyle name="Percent 2 2 2 10 2" xfId="6099" xr:uid="{00000000-0005-0000-0000-00001B180000}"/>
    <cellStyle name="Percent 2 2 2 11" xfId="6100" xr:uid="{00000000-0005-0000-0000-00001C180000}"/>
    <cellStyle name="Percent 2 2 2 12" xfId="6101" xr:uid="{00000000-0005-0000-0000-00001D180000}"/>
    <cellStyle name="Percent 2 2 2 13" xfId="6102" xr:uid="{00000000-0005-0000-0000-00001E180000}"/>
    <cellStyle name="Percent 2 2 2 14" xfId="6103" xr:uid="{00000000-0005-0000-0000-00001F180000}"/>
    <cellStyle name="Percent 2 2 2 15" xfId="6104" xr:uid="{00000000-0005-0000-0000-000020180000}"/>
    <cellStyle name="Percent 2 2 2 16" xfId="6105" xr:uid="{00000000-0005-0000-0000-000021180000}"/>
    <cellStyle name="Percent 2 2 2 17" xfId="6106" xr:uid="{00000000-0005-0000-0000-000022180000}"/>
    <cellStyle name="Percent 2 2 2 18" xfId="6107" xr:uid="{00000000-0005-0000-0000-000023180000}"/>
    <cellStyle name="Percent 2 2 2 19" xfId="6108" xr:uid="{00000000-0005-0000-0000-000024180000}"/>
    <cellStyle name="Percent 2 2 2 2" xfId="6109" xr:uid="{00000000-0005-0000-0000-000025180000}"/>
    <cellStyle name="Percent 2 2 2 2 10" xfId="6110" xr:uid="{00000000-0005-0000-0000-000026180000}"/>
    <cellStyle name="Percent 2 2 2 2 11" xfId="6111" xr:uid="{00000000-0005-0000-0000-000027180000}"/>
    <cellStyle name="Percent 2 2 2 2 11 2" xfId="6112" xr:uid="{00000000-0005-0000-0000-000028180000}"/>
    <cellStyle name="Percent 2 2 2 2 12" xfId="6113" xr:uid="{00000000-0005-0000-0000-000029180000}"/>
    <cellStyle name="Percent 2 2 2 2 12 2" xfId="6114" xr:uid="{00000000-0005-0000-0000-00002A180000}"/>
    <cellStyle name="Percent 2 2 2 2 13" xfId="6115" xr:uid="{00000000-0005-0000-0000-00002B180000}"/>
    <cellStyle name="Percent 2 2 2 2 13 2" xfId="6116" xr:uid="{00000000-0005-0000-0000-00002C180000}"/>
    <cellStyle name="Percent 2 2 2 2 14" xfId="6117" xr:uid="{00000000-0005-0000-0000-00002D180000}"/>
    <cellStyle name="Percent 2 2 2 2 14 2" xfId="6118" xr:uid="{00000000-0005-0000-0000-00002E180000}"/>
    <cellStyle name="Percent 2 2 2 2 15" xfId="6119" xr:uid="{00000000-0005-0000-0000-00002F180000}"/>
    <cellStyle name="Percent 2 2 2 2 15 2" xfId="6120" xr:uid="{00000000-0005-0000-0000-000030180000}"/>
    <cellStyle name="Percent 2 2 2 2 16" xfId="6121" xr:uid="{00000000-0005-0000-0000-000031180000}"/>
    <cellStyle name="Percent 2 2 2 2 16 2" xfId="6122" xr:uid="{00000000-0005-0000-0000-000032180000}"/>
    <cellStyle name="Percent 2 2 2 2 17" xfId="6123" xr:uid="{00000000-0005-0000-0000-000033180000}"/>
    <cellStyle name="Percent 2 2 2 2 17 2" xfId="6124" xr:uid="{00000000-0005-0000-0000-000034180000}"/>
    <cellStyle name="Percent 2 2 2 2 18" xfId="6125" xr:uid="{00000000-0005-0000-0000-000035180000}"/>
    <cellStyle name="Percent 2 2 2 2 18 2" xfId="6126" xr:uid="{00000000-0005-0000-0000-000036180000}"/>
    <cellStyle name="Percent 2 2 2 2 19" xfId="6127" xr:uid="{00000000-0005-0000-0000-000037180000}"/>
    <cellStyle name="Percent 2 2 2 2 19 2" xfId="6128" xr:uid="{00000000-0005-0000-0000-000038180000}"/>
    <cellStyle name="Percent 2 2 2 2 2" xfId="6129" xr:uid="{00000000-0005-0000-0000-000039180000}"/>
    <cellStyle name="Percent 2 2 2 2 2 10" xfId="6130" xr:uid="{00000000-0005-0000-0000-00003A180000}"/>
    <cellStyle name="Percent 2 2 2 2 2 11" xfId="6131" xr:uid="{00000000-0005-0000-0000-00003B180000}"/>
    <cellStyle name="Percent 2 2 2 2 2 12" xfId="6132" xr:uid="{00000000-0005-0000-0000-00003C180000}"/>
    <cellStyle name="Percent 2 2 2 2 2 13" xfId="6133" xr:uid="{00000000-0005-0000-0000-00003D180000}"/>
    <cellStyle name="Percent 2 2 2 2 2 14" xfId="6134" xr:uid="{00000000-0005-0000-0000-00003E180000}"/>
    <cellStyle name="Percent 2 2 2 2 2 15" xfId="6135" xr:uid="{00000000-0005-0000-0000-00003F180000}"/>
    <cellStyle name="Percent 2 2 2 2 2 16" xfId="6136" xr:uid="{00000000-0005-0000-0000-000040180000}"/>
    <cellStyle name="Percent 2 2 2 2 2 17" xfId="6137" xr:uid="{00000000-0005-0000-0000-000041180000}"/>
    <cellStyle name="Percent 2 2 2 2 2 18" xfId="6138" xr:uid="{00000000-0005-0000-0000-000042180000}"/>
    <cellStyle name="Percent 2 2 2 2 2 19" xfId="6139" xr:uid="{00000000-0005-0000-0000-000043180000}"/>
    <cellStyle name="Percent 2 2 2 2 2 2" xfId="6140" xr:uid="{00000000-0005-0000-0000-000044180000}"/>
    <cellStyle name="Percent 2 2 2 2 2 3" xfId="6141" xr:uid="{00000000-0005-0000-0000-000045180000}"/>
    <cellStyle name="Percent 2 2 2 2 2 4" xfId="6142" xr:uid="{00000000-0005-0000-0000-000046180000}"/>
    <cellStyle name="Percent 2 2 2 2 2 5" xfId="6143" xr:uid="{00000000-0005-0000-0000-000047180000}"/>
    <cellStyle name="Percent 2 2 2 2 2 6" xfId="6144" xr:uid="{00000000-0005-0000-0000-000048180000}"/>
    <cellStyle name="Percent 2 2 2 2 2 7" xfId="6145" xr:uid="{00000000-0005-0000-0000-000049180000}"/>
    <cellStyle name="Percent 2 2 2 2 2 8" xfId="6146" xr:uid="{00000000-0005-0000-0000-00004A180000}"/>
    <cellStyle name="Percent 2 2 2 2 2 9" xfId="6147" xr:uid="{00000000-0005-0000-0000-00004B180000}"/>
    <cellStyle name="Percent 2 2 2 2 20" xfId="6148" xr:uid="{00000000-0005-0000-0000-00004C180000}"/>
    <cellStyle name="Percent 2 2 2 2 20 2" xfId="6149" xr:uid="{00000000-0005-0000-0000-00004D180000}"/>
    <cellStyle name="Percent 2 2 2 2 21" xfId="6150" xr:uid="{00000000-0005-0000-0000-00004E180000}"/>
    <cellStyle name="Percent 2 2 2 2 21 2" xfId="6151" xr:uid="{00000000-0005-0000-0000-00004F180000}"/>
    <cellStyle name="Percent 2 2 2 2 22" xfId="6152" xr:uid="{00000000-0005-0000-0000-000050180000}"/>
    <cellStyle name="Percent 2 2 2 2 22 2" xfId="6153" xr:uid="{00000000-0005-0000-0000-000051180000}"/>
    <cellStyle name="Percent 2 2 2 2 23" xfId="6154" xr:uid="{00000000-0005-0000-0000-000052180000}"/>
    <cellStyle name="Percent 2 2 2 2 23 2" xfId="6155" xr:uid="{00000000-0005-0000-0000-000053180000}"/>
    <cellStyle name="Percent 2 2 2 2 24" xfId="6156" xr:uid="{00000000-0005-0000-0000-000054180000}"/>
    <cellStyle name="Percent 2 2 2 2 24 2" xfId="6157" xr:uid="{00000000-0005-0000-0000-000055180000}"/>
    <cellStyle name="Percent 2 2 2 2 25" xfId="6158" xr:uid="{00000000-0005-0000-0000-000056180000}"/>
    <cellStyle name="Percent 2 2 2 2 25 2" xfId="6159" xr:uid="{00000000-0005-0000-0000-000057180000}"/>
    <cellStyle name="Percent 2 2 2 2 26" xfId="6160" xr:uid="{00000000-0005-0000-0000-000058180000}"/>
    <cellStyle name="Percent 2 2 2 2 26 2" xfId="6161" xr:uid="{00000000-0005-0000-0000-000059180000}"/>
    <cellStyle name="Percent 2 2 2 2 3" xfId="6162" xr:uid="{00000000-0005-0000-0000-00005A180000}"/>
    <cellStyle name="Percent 2 2 2 2 4" xfId="6163" xr:uid="{00000000-0005-0000-0000-00005B180000}"/>
    <cellStyle name="Percent 2 2 2 2 5" xfId="6164" xr:uid="{00000000-0005-0000-0000-00005C180000}"/>
    <cellStyle name="Percent 2 2 2 2 6" xfId="6165" xr:uid="{00000000-0005-0000-0000-00005D180000}"/>
    <cellStyle name="Percent 2 2 2 2 7" xfId="6166" xr:uid="{00000000-0005-0000-0000-00005E180000}"/>
    <cellStyle name="Percent 2 2 2 2 8" xfId="6167" xr:uid="{00000000-0005-0000-0000-00005F180000}"/>
    <cellStyle name="Percent 2 2 2 2 9" xfId="6168" xr:uid="{00000000-0005-0000-0000-000060180000}"/>
    <cellStyle name="Percent 2 2 2 20" xfId="6169" xr:uid="{00000000-0005-0000-0000-000061180000}"/>
    <cellStyle name="Percent 2 2 2 21" xfId="6170" xr:uid="{00000000-0005-0000-0000-000062180000}"/>
    <cellStyle name="Percent 2 2 2 22" xfId="6171" xr:uid="{00000000-0005-0000-0000-000063180000}"/>
    <cellStyle name="Percent 2 2 2 23" xfId="6172" xr:uid="{00000000-0005-0000-0000-000064180000}"/>
    <cellStyle name="Percent 2 2 2 24" xfId="6173" xr:uid="{00000000-0005-0000-0000-000065180000}"/>
    <cellStyle name="Percent 2 2 2 25" xfId="6174" xr:uid="{00000000-0005-0000-0000-000066180000}"/>
    <cellStyle name="Percent 2 2 2 26" xfId="6175" xr:uid="{00000000-0005-0000-0000-000067180000}"/>
    <cellStyle name="Percent 2 2 2 27" xfId="6176" xr:uid="{00000000-0005-0000-0000-000068180000}"/>
    <cellStyle name="Percent 2 2 2 3" xfId="6177" xr:uid="{00000000-0005-0000-0000-000069180000}"/>
    <cellStyle name="Percent 2 2 2 3 2" xfId="6178" xr:uid="{00000000-0005-0000-0000-00006A180000}"/>
    <cellStyle name="Percent 2 2 2 4" xfId="6179" xr:uid="{00000000-0005-0000-0000-00006B180000}"/>
    <cellStyle name="Percent 2 2 2 4 2" xfId="6180" xr:uid="{00000000-0005-0000-0000-00006C180000}"/>
    <cellStyle name="Percent 2 2 2 5" xfId="6181" xr:uid="{00000000-0005-0000-0000-00006D180000}"/>
    <cellStyle name="Percent 2 2 2 5 2" xfId="6182" xr:uid="{00000000-0005-0000-0000-00006E180000}"/>
    <cellStyle name="Percent 2 2 2 6" xfId="6183" xr:uid="{00000000-0005-0000-0000-00006F180000}"/>
    <cellStyle name="Percent 2 2 2 6 2" xfId="6184" xr:uid="{00000000-0005-0000-0000-000070180000}"/>
    <cellStyle name="Percent 2 2 2 7" xfId="6185" xr:uid="{00000000-0005-0000-0000-000071180000}"/>
    <cellStyle name="Percent 2 2 2 7 2" xfId="6186" xr:uid="{00000000-0005-0000-0000-000072180000}"/>
    <cellStyle name="Percent 2 2 2 8" xfId="6187" xr:uid="{00000000-0005-0000-0000-000073180000}"/>
    <cellStyle name="Percent 2 2 2 8 2" xfId="6188" xr:uid="{00000000-0005-0000-0000-000074180000}"/>
    <cellStyle name="Percent 2 2 2 9" xfId="6189" xr:uid="{00000000-0005-0000-0000-000075180000}"/>
    <cellStyle name="Percent 2 2 2 9 2" xfId="6190" xr:uid="{00000000-0005-0000-0000-000076180000}"/>
    <cellStyle name="Percent 2 2 20" xfId="6191" xr:uid="{00000000-0005-0000-0000-000077180000}"/>
    <cellStyle name="Percent 2 2 20 2" xfId="6192" xr:uid="{00000000-0005-0000-0000-000078180000}"/>
    <cellStyle name="Percent 2 2 21" xfId="6193" xr:uid="{00000000-0005-0000-0000-000079180000}"/>
    <cellStyle name="Percent 2 2 21 2" xfId="6194" xr:uid="{00000000-0005-0000-0000-00007A180000}"/>
    <cellStyle name="Percent 2 2 22" xfId="6195" xr:uid="{00000000-0005-0000-0000-00007B180000}"/>
    <cellStyle name="Percent 2 2 22 2" xfId="6196" xr:uid="{00000000-0005-0000-0000-00007C180000}"/>
    <cellStyle name="Percent 2 2 23" xfId="6197" xr:uid="{00000000-0005-0000-0000-00007D180000}"/>
    <cellStyle name="Percent 2 2 23 2" xfId="6198" xr:uid="{00000000-0005-0000-0000-00007E180000}"/>
    <cellStyle name="Percent 2 2 24" xfId="6199" xr:uid="{00000000-0005-0000-0000-00007F180000}"/>
    <cellStyle name="Percent 2 2 24 2" xfId="6200" xr:uid="{00000000-0005-0000-0000-000080180000}"/>
    <cellStyle name="Percent 2 2 25" xfId="6201" xr:uid="{00000000-0005-0000-0000-000081180000}"/>
    <cellStyle name="Percent 2 2 25 2" xfId="6202" xr:uid="{00000000-0005-0000-0000-000082180000}"/>
    <cellStyle name="Percent 2 2 26" xfId="6203" xr:uid="{00000000-0005-0000-0000-000083180000}"/>
    <cellStyle name="Percent 2 2 26 2" xfId="6204" xr:uid="{00000000-0005-0000-0000-000084180000}"/>
    <cellStyle name="Percent 2 2 27" xfId="6205" xr:uid="{00000000-0005-0000-0000-000085180000}"/>
    <cellStyle name="Percent 2 2 27 2" xfId="6206" xr:uid="{00000000-0005-0000-0000-000086180000}"/>
    <cellStyle name="Percent 2 2 28" xfId="6207" xr:uid="{00000000-0005-0000-0000-000087180000}"/>
    <cellStyle name="Percent 2 2 28 2" xfId="6208" xr:uid="{00000000-0005-0000-0000-000088180000}"/>
    <cellStyle name="Percent 2 2 29" xfId="6209" xr:uid="{00000000-0005-0000-0000-000089180000}"/>
    <cellStyle name="Percent 2 2 3" xfId="6210" xr:uid="{00000000-0005-0000-0000-00008A180000}"/>
    <cellStyle name="Percent 2 2 3 2" xfId="6211" xr:uid="{00000000-0005-0000-0000-00008B180000}"/>
    <cellStyle name="Percent 2 2 3 2 2" xfId="6212" xr:uid="{00000000-0005-0000-0000-00008C180000}"/>
    <cellStyle name="Percent 2 2 3 3" xfId="6213" xr:uid="{00000000-0005-0000-0000-00008D180000}"/>
    <cellStyle name="Percent 2 2 4" xfId="6214" xr:uid="{00000000-0005-0000-0000-00008E180000}"/>
    <cellStyle name="Percent 2 2 4 2" xfId="6215" xr:uid="{00000000-0005-0000-0000-00008F180000}"/>
    <cellStyle name="Percent 2 2 4 2 2" xfId="6216" xr:uid="{00000000-0005-0000-0000-000090180000}"/>
    <cellStyle name="Percent 2 2 4 3" xfId="6217" xr:uid="{00000000-0005-0000-0000-000091180000}"/>
    <cellStyle name="Percent 2 2 5" xfId="6218" xr:uid="{00000000-0005-0000-0000-000092180000}"/>
    <cellStyle name="Percent 2 2 5 2" xfId="6219" xr:uid="{00000000-0005-0000-0000-000093180000}"/>
    <cellStyle name="Percent 2 2 5 2 2" xfId="6220" xr:uid="{00000000-0005-0000-0000-000094180000}"/>
    <cellStyle name="Percent 2 2 5 3" xfId="6221" xr:uid="{00000000-0005-0000-0000-000095180000}"/>
    <cellStyle name="Percent 2 2 6" xfId="6222" xr:uid="{00000000-0005-0000-0000-000096180000}"/>
    <cellStyle name="Percent 2 2 6 2" xfId="6223" xr:uid="{00000000-0005-0000-0000-000097180000}"/>
    <cellStyle name="Percent 2 2 6 2 2" xfId="6224" xr:uid="{00000000-0005-0000-0000-000098180000}"/>
    <cellStyle name="Percent 2 2 6 3" xfId="6225" xr:uid="{00000000-0005-0000-0000-000099180000}"/>
    <cellStyle name="Percent 2 2 7" xfId="6226" xr:uid="{00000000-0005-0000-0000-00009A180000}"/>
    <cellStyle name="Percent 2 2 7 2" xfId="6227" xr:uid="{00000000-0005-0000-0000-00009B180000}"/>
    <cellStyle name="Percent 2 2 7 2 2" xfId="6228" xr:uid="{00000000-0005-0000-0000-00009C180000}"/>
    <cellStyle name="Percent 2 2 7 3" xfId="6229" xr:uid="{00000000-0005-0000-0000-00009D180000}"/>
    <cellStyle name="Percent 2 2 8" xfId="6230" xr:uid="{00000000-0005-0000-0000-00009E180000}"/>
    <cellStyle name="Percent 2 2 8 2" xfId="6231" xr:uid="{00000000-0005-0000-0000-00009F180000}"/>
    <cellStyle name="Percent 2 2 8 2 2" xfId="6232" xr:uid="{00000000-0005-0000-0000-0000A0180000}"/>
    <cellStyle name="Percent 2 2 8 3" xfId="6233" xr:uid="{00000000-0005-0000-0000-0000A1180000}"/>
    <cellStyle name="Percent 2 2 9" xfId="6234" xr:uid="{00000000-0005-0000-0000-0000A2180000}"/>
    <cellStyle name="Percent 2 2 9 2" xfId="6235" xr:uid="{00000000-0005-0000-0000-0000A3180000}"/>
    <cellStyle name="Percent 2 20" xfId="6236" xr:uid="{00000000-0005-0000-0000-0000A4180000}"/>
    <cellStyle name="Percent 2 20 2" xfId="6237" xr:uid="{00000000-0005-0000-0000-0000A5180000}"/>
    <cellStyle name="Percent 2 20 2 2" xfId="6238" xr:uid="{00000000-0005-0000-0000-0000A6180000}"/>
    <cellStyle name="Percent 2 20 3" xfId="6239" xr:uid="{00000000-0005-0000-0000-0000A7180000}"/>
    <cellStyle name="Percent 2 21" xfId="6240" xr:uid="{00000000-0005-0000-0000-0000A8180000}"/>
    <cellStyle name="Percent 2 21 2" xfId="6241" xr:uid="{00000000-0005-0000-0000-0000A9180000}"/>
    <cellStyle name="Percent 2 21 2 2" xfId="6242" xr:uid="{00000000-0005-0000-0000-0000AA180000}"/>
    <cellStyle name="Percent 2 21 3" xfId="6243" xr:uid="{00000000-0005-0000-0000-0000AB180000}"/>
    <cellStyle name="Percent 2 22" xfId="6244" xr:uid="{00000000-0005-0000-0000-0000AC180000}"/>
    <cellStyle name="Percent 2 22 2" xfId="6245" xr:uid="{00000000-0005-0000-0000-0000AD180000}"/>
    <cellStyle name="Percent 2 22 2 2" xfId="6246" xr:uid="{00000000-0005-0000-0000-0000AE180000}"/>
    <cellStyle name="Percent 2 22 3" xfId="6247" xr:uid="{00000000-0005-0000-0000-0000AF180000}"/>
    <cellStyle name="Percent 2 23" xfId="6248" xr:uid="{00000000-0005-0000-0000-0000B0180000}"/>
    <cellStyle name="Percent 2 23 2" xfId="6249" xr:uid="{00000000-0005-0000-0000-0000B1180000}"/>
    <cellStyle name="Percent 2 23 2 2" xfId="6250" xr:uid="{00000000-0005-0000-0000-0000B2180000}"/>
    <cellStyle name="Percent 2 23 3" xfId="6251" xr:uid="{00000000-0005-0000-0000-0000B3180000}"/>
    <cellStyle name="Percent 2 24" xfId="6252" xr:uid="{00000000-0005-0000-0000-0000B4180000}"/>
    <cellStyle name="Percent 2 24 2" xfId="6253" xr:uid="{00000000-0005-0000-0000-0000B5180000}"/>
    <cellStyle name="Percent 2 24 2 2" xfId="6254" xr:uid="{00000000-0005-0000-0000-0000B6180000}"/>
    <cellStyle name="Percent 2 24 3" xfId="6255" xr:uid="{00000000-0005-0000-0000-0000B7180000}"/>
    <cellStyle name="Percent 2 25" xfId="6256" xr:uid="{00000000-0005-0000-0000-0000B8180000}"/>
    <cellStyle name="Percent 2 25 2" xfId="6257" xr:uid="{00000000-0005-0000-0000-0000B9180000}"/>
    <cellStyle name="Percent 2 25 2 2" xfId="6258" xr:uid="{00000000-0005-0000-0000-0000BA180000}"/>
    <cellStyle name="Percent 2 25 3" xfId="6259" xr:uid="{00000000-0005-0000-0000-0000BB180000}"/>
    <cellStyle name="Percent 2 26" xfId="6260" xr:uid="{00000000-0005-0000-0000-0000BC180000}"/>
    <cellStyle name="Percent 2 26 2" xfId="6261" xr:uid="{00000000-0005-0000-0000-0000BD180000}"/>
    <cellStyle name="Percent 2 26 2 2" xfId="6262" xr:uid="{00000000-0005-0000-0000-0000BE180000}"/>
    <cellStyle name="Percent 2 26 3" xfId="6263" xr:uid="{00000000-0005-0000-0000-0000BF180000}"/>
    <cellStyle name="Percent 2 27" xfId="6264" xr:uid="{00000000-0005-0000-0000-0000C0180000}"/>
    <cellStyle name="Percent 2 27 2" xfId="6265" xr:uid="{00000000-0005-0000-0000-0000C1180000}"/>
    <cellStyle name="Percent 2 27 2 2" xfId="6266" xr:uid="{00000000-0005-0000-0000-0000C2180000}"/>
    <cellStyle name="Percent 2 27 3" xfId="6267" xr:uid="{00000000-0005-0000-0000-0000C3180000}"/>
    <cellStyle name="Percent 2 28" xfId="6268" xr:uid="{00000000-0005-0000-0000-0000C4180000}"/>
    <cellStyle name="Percent 2 28 2" xfId="6269" xr:uid="{00000000-0005-0000-0000-0000C5180000}"/>
    <cellStyle name="Percent 2 28 3" xfId="6270" xr:uid="{00000000-0005-0000-0000-0000C6180000}"/>
    <cellStyle name="Percent 2 29" xfId="6271" xr:uid="{00000000-0005-0000-0000-0000C7180000}"/>
    <cellStyle name="Percent 2 29 2" xfId="6272" xr:uid="{00000000-0005-0000-0000-0000C8180000}"/>
    <cellStyle name="Percent 2 3" xfId="6273" xr:uid="{00000000-0005-0000-0000-0000C9180000}"/>
    <cellStyle name="Percent 2 3 10" xfId="6274" xr:uid="{00000000-0005-0000-0000-0000CA180000}"/>
    <cellStyle name="Percent 2 3 11" xfId="6275" xr:uid="{00000000-0005-0000-0000-0000CB180000}"/>
    <cellStyle name="Percent 2 3 12" xfId="6276" xr:uid="{00000000-0005-0000-0000-0000CC180000}"/>
    <cellStyle name="Percent 2 3 13" xfId="6277" xr:uid="{00000000-0005-0000-0000-0000CD180000}"/>
    <cellStyle name="Percent 2 3 14" xfId="6278" xr:uid="{00000000-0005-0000-0000-0000CE180000}"/>
    <cellStyle name="Percent 2 3 15" xfId="6279" xr:uid="{00000000-0005-0000-0000-0000CF180000}"/>
    <cellStyle name="Percent 2 3 16" xfId="6280" xr:uid="{00000000-0005-0000-0000-0000D0180000}"/>
    <cellStyle name="Percent 2 3 17" xfId="6281" xr:uid="{00000000-0005-0000-0000-0000D1180000}"/>
    <cellStyle name="Percent 2 3 18" xfId="6282" xr:uid="{00000000-0005-0000-0000-0000D2180000}"/>
    <cellStyle name="Percent 2 3 19" xfId="6283" xr:uid="{00000000-0005-0000-0000-0000D3180000}"/>
    <cellStyle name="Percent 2 3 2" xfId="6284" xr:uid="{00000000-0005-0000-0000-0000D4180000}"/>
    <cellStyle name="Percent 2 3 2 2" xfId="6285" xr:uid="{00000000-0005-0000-0000-0000D5180000}"/>
    <cellStyle name="Percent 2 3 2 2 2" xfId="6286" xr:uid="{00000000-0005-0000-0000-0000D6180000}"/>
    <cellStyle name="Percent 2 3 2 2 2 2" xfId="6287" xr:uid="{00000000-0005-0000-0000-0000D7180000}"/>
    <cellStyle name="Percent 2 3 2 2 2 2 2" xfId="6288" xr:uid="{00000000-0005-0000-0000-0000D8180000}"/>
    <cellStyle name="Percent 2 3 2 2 2 3" xfId="6289" xr:uid="{00000000-0005-0000-0000-0000D9180000}"/>
    <cellStyle name="Percent 2 3 2 2 3" xfId="6290" xr:uid="{00000000-0005-0000-0000-0000DA180000}"/>
    <cellStyle name="Percent 2 3 2 2 3 2" xfId="6291" xr:uid="{00000000-0005-0000-0000-0000DB180000}"/>
    <cellStyle name="Percent 2 3 2 2 3 2 2" xfId="6292" xr:uid="{00000000-0005-0000-0000-0000DC180000}"/>
    <cellStyle name="Percent 2 3 2 2 3 3" xfId="6293" xr:uid="{00000000-0005-0000-0000-0000DD180000}"/>
    <cellStyle name="Percent 2 3 2 2 4" xfId="6294" xr:uid="{00000000-0005-0000-0000-0000DE180000}"/>
    <cellStyle name="Percent 2 3 2 2 4 2" xfId="6295" xr:uid="{00000000-0005-0000-0000-0000DF180000}"/>
    <cellStyle name="Percent 2 3 2 2 4 2 2" xfId="6296" xr:uid="{00000000-0005-0000-0000-0000E0180000}"/>
    <cellStyle name="Percent 2 3 2 2 4 3" xfId="6297" xr:uid="{00000000-0005-0000-0000-0000E1180000}"/>
    <cellStyle name="Percent 2 3 2 2 5" xfId="6298" xr:uid="{00000000-0005-0000-0000-0000E2180000}"/>
    <cellStyle name="Percent 2 3 2 2 5 2" xfId="6299" xr:uid="{00000000-0005-0000-0000-0000E3180000}"/>
    <cellStyle name="Percent 2 3 2 2 5 2 2" xfId="6300" xr:uid="{00000000-0005-0000-0000-0000E4180000}"/>
    <cellStyle name="Percent 2 3 2 2 5 3" xfId="6301" xr:uid="{00000000-0005-0000-0000-0000E5180000}"/>
    <cellStyle name="Percent 2 3 2 3" xfId="6302" xr:uid="{00000000-0005-0000-0000-0000E6180000}"/>
    <cellStyle name="Percent 2 3 2 4" xfId="6303" xr:uid="{00000000-0005-0000-0000-0000E7180000}"/>
    <cellStyle name="Percent 2 3 2 4 2" xfId="6304" xr:uid="{00000000-0005-0000-0000-0000E8180000}"/>
    <cellStyle name="Percent 2 3 2 5" xfId="6305" xr:uid="{00000000-0005-0000-0000-0000E9180000}"/>
    <cellStyle name="Percent 2 3 2 6" xfId="6306" xr:uid="{00000000-0005-0000-0000-0000EA180000}"/>
    <cellStyle name="Percent 2 3 2 6 2" xfId="6307" xr:uid="{00000000-0005-0000-0000-0000EB180000}"/>
    <cellStyle name="Percent 2 3 2 6 3" xfId="6308" xr:uid="{00000000-0005-0000-0000-0000EC180000}"/>
    <cellStyle name="Percent 2 3 2 7" xfId="6309" xr:uid="{00000000-0005-0000-0000-0000ED180000}"/>
    <cellStyle name="Percent 2 3 2 8" xfId="6310" xr:uid="{00000000-0005-0000-0000-0000EE180000}"/>
    <cellStyle name="Percent 2 3 3" xfId="6311" xr:uid="{00000000-0005-0000-0000-0000EF180000}"/>
    <cellStyle name="Percent 2 3 3 2" xfId="6312" xr:uid="{00000000-0005-0000-0000-0000F0180000}"/>
    <cellStyle name="Percent 2 3 3 2 2" xfId="6313" xr:uid="{00000000-0005-0000-0000-0000F1180000}"/>
    <cellStyle name="Percent 2 3 3 3" xfId="6314" xr:uid="{00000000-0005-0000-0000-0000F2180000}"/>
    <cellStyle name="Percent 2 3 3 4" xfId="6315" xr:uid="{00000000-0005-0000-0000-0000F3180000}"/>
    <cellStyle name="Percent 2 3 4" xfId="6316" xr:uid="{00000000-0005-0000-0000-0000F4180000}"/>
    <cellStyle name="Percent 2 3 4 2" xfId="6317" xr:uid="{00000000-0005-0000-0000-0000F5180000}"/>
    <cellStyle name="Percent 2 3 4 2 2" xfId="6318" xr:uid="{00000000-0005-0000-0000-0000F6180000}"/>
    <cellStyle name="Percent 2 3 4 3" xfId="6319" xr:uid="{00000000-0005-0000-0000-0000F7180000}"/>
    <cellStyle name="Percent 2 3 4 4" xfId="6320" xr:uid="{00000000-0005-0000-0000-0000F8180000}"/>
    <cellStyle name="Percent 2 3 5" xfId="6321" xr:uid="{00000000-0005-0000-0000-0000F9180000}"/>
    <cellStyle name="Percent 2 3 5 2" xfId="6322" xr:uid="{00000000-0005-0000-0000-0000FA180000}"/>
    <cellStyle name="Percent 2 3 5 2 2" xfId="6323" xr:uid="{00000000-0005-0000-0000-0000FB180000}"/>
    <cellStyle name="Percent 2 3 5 3" xfId="6324" xr:uid="{00000000-0005-0000-0000-0000FC180000}"/>
    <cellStyle name="Percent 2 3 5 4" xfId="6325" xr:uid="{00000000-0005-0000-0000-0000FD180000}"/>
    <cellStyle name="Percent 2 3 6" xfId="6326" xr:uid="{00000000-0005-0000-0000-0000FE180000}"/>
    <cellStyle name="Percent 2 3 6 2" xfId="6327" xr:uid="{00000000-0005-0000-0000-0000FF180000}"/>
    <cellStyle name="Percent 2 3 6 2 2" xfId="6328" xr:uid="{00000000-0005-0000-0000-000000190000}"/>
    <cellStyle name="Percent 2 3 6 3" xfId="6329" xr:uid="{00000000-0005-0000-0000-000001190000}"/>
    <cellStyle name="Percent 2 3 6 4" xfId="6330" xr:uid="{00000000-0005-0000-0000-000002190000}"/>
    <cellStyle name="Percent 2 3 7" xfId="6331" xr:uid="{00000000-0005-0000-0000-000003190000}"/>
    <cellStyle name="Percent 2 3 8" xfId="6332" xr:uid="{00000000-0005-0000-0000-000004190000}"/>
    <cellStyle name="Percent 2 3 9" xfId="6333" xr:uid="{00000000-0005-0000-0000-000005190000}"/>
    <cellStyle name="Percent 2 30" xfId="6334" xr:uid="{00000000-0005-0000-0000-000006190000}"/>
    <cellStyle name="Percent 2 30 2" xfId="6335" xr:uid="{00000000-0005-0000-0000-000007190000}"/>
    <cellStyle name="Percent 2 31" xfId="6336" xr:uid="{00000000-0005-0000-0000-000008190000}"/>
    <cellStyle name="Percent 2 31 2" xfId="6337" xr:uid="{00000000-0005-0000-0000-000009190000}"/>
    <cellStyle name="Percent 2 32" xfId="6338" xr:uid="{00000000-0005-0000-0000-00000A190000}"/>
    <cellStyle name="Percent 2 32 2" xfId="6339" xr:uid="{00000000-0005-0000-0000-00000B190000}"/>
    <cellStyle name="Percent 2 33" xfId="6340" xr:uid="{00000000-0005-0000-0000-00000C190000}"/>
    <cellStyle name="Percent 2 33 2" xfId="6341" xr:uid="{00000000-0005-0000-0000-00000D190000}"/>
    <cellStyle name="Percent 2 34" xfId="6342" xr:uid="{00000000-0005-0000-0000-00000E190000}"/>
    <cellStyle name="Percent 2 34 2" xfId="6343" xr:uid="{00000000-0005-0000-0000-00000F190000}"/>
    <cellStyle name="Percent 2 35" xfId="6344" xr:uid="{00000000-0005-0000-0000-000010190000}"/>
    <cellStyle name="Percent 2 35 2" xfId="6345" xr:uid="{00000000-0005-0000-0000-000011190000}"/>
    <cellStyle name="Percent 2 36" xfId="6346" xr:uid="{00000000-0005-0000-0000-000012190000}"/>
    <cellStyle name="Percent 2 36 2" xfId="6347" xr:uid="{00000000-0005-0000-0000-000013190000}"/>
    <cellStyle name="Percent 2 37" xfId="6348" xr:uid="{00000000-0005-0000-0000-000014190000}"/>
    <cellStyle name="Percent 2 37 2" xfId="6349" xr:uid="{00000000-0005-0000-0000-000015190000}"/>
    <cellStyle name="Percent 2 38" xfId="6350" xr:uid="{00000000-0005-0000-0000-000016190000}"/>
    <cellStyle name="Percent 2 38 2" xfId="6351" xr:uid="{00000000-0005-0000-0000-000017190000}"/>
    <cellStyle name="Percent 2 39" xfId="6352" xr:uid="{00000000-0005-0000-0000-000018190000}"/>
    <cellStyle name="Percent 2 39 2" xfId="6353" xr:uid="{00000000-0005-0000-0000-000019190000}"/>
    <cellStyle name="Percent 2 4" xfId="6354" xr:uid="{00000000-0005-0000-0000-00001A190000}"/>
    <cellStyle name="Percent 2 4 2" xfId="6355" xr:uid="{00000000-0005-0000-0000-00001B190000}"/>
    <cellStyle name="Percent 2 4 2 2" xfId="6356" xr:uid="{00000000-0005-0000-0000-00001C190000}"/>
    <cellStyle name="Percent 2 4 2 2 2" xfId="6357" xr:uid="{00000000-0005-0000-0000-00001D190000}"/>
    <cellStyle name="Percent 2 4 2 3" xfId="6358" xr:uid="{00000000-0005-0000-0000-00001E190000}"/>
    <cellStyle name="Percent 2 4 2 4" xfId="6359" xr:uid="{00000000-0005-0000-0000-00001F190000}"/>
    <cellStyle name="Percent 2 4 2 5" xfId="6360" xr:uid="{00000000-0005-0000-0000-000020190000}"/>
    <cellStyle name="Percent 2 4 3" xfId="6361" xr:uid="{00000000-0005-0000-0000-000021190000}"/>
    <cellStyle name="Percent 2 4 4" xfId="6362" xr:uid="{00000000-0005-0000-0000-000022190000}"/>
    <cellStyle name="Percent 2 4 5" xfId="6363" xr:uid="{00000000-0005-0000-0000-000023190000}"/>
    <cellStyle name="Percent 2 4 6" xfId="6364" xr:uid="{00000000-0005-0000-0000-000024190000}"/>
    <cellStyle name="Percent 2 40" xfId="6365" xr:uid="{00000000-0005-0000-0000-000025190000}"/>
    <cellStyle name="Percent 2 40 2" xfId="6366" xr:uid="{00000000-0005-0000-0000-000026190000}"/>
    <cellStyle name="Percent 2 41" xfId="6367" xr:uid="{00000000-0005-0000-0000-000027190000}"/>
    <cellStyle name="Percent 2 41 2" xfId="6368" xr:uid="{00000000-0005-0000-0000-000028190000}"/>
    <cellStyle name="Percent 2 42" xfId="6369" xr:uid="{00000000-0005-0000-0000-000029190000}"/>
    <cellStyle name="Percent 2 42 2" xfId="6370" xr:uid="{00000000-0005-0000-0000-00002A190000}"/>
    <cellStyle name="Percent 2 43" xfId="6371" xr:uid="{00000000-0005-0000-0000-00002B190000}"/>
    <cellStyle name="Percent 2 43 2" xfId="6372" xr:uid="{00000000-0005-0000-0000-00002C190000}"/>
    <cellStyle name="Percent 2 44" xfId="6373" xr:uid="{00000000-0005-0000-0000-00002D190000}"/>
    <cellStyle name="Percent 2 44 2" xfId="6374" xr:uid="{00000000-0005-0000-0000-00002E190000}"/>
    <cellStyle name="Percent 2 45" xfId="6375" xr:uid="{00000000-0005-0000-0000-00002F190000}"/>
    <cellStyle name="Percent 2 45 2" xfId="6376" xr:uid="{00000000-0005-0000-0000-000030190000}"/>
    <cellStyle name="Percent 2 46" xfId="6377" xr:uid="{00000000-0005-0000-0000-000031190000}"/>
    <cellStyle name="Percent 2 46 2" xfId="6378" xr:uid="{00000000-0005-0000-0000-000032190000}"/>
    <cellStyle name="Percent 2 47" xfId="6379" xr:uid="{00000000-0005-0000-0000-000033190000}"/>
    <cellStyle name="Percent 2 47 2" xfId="6380" xr:uid="{00000000-0005-0000-0000-000034190000}"/>
    <cellStyle name="Percent 2 48" xfId="6381" xr:uid="{00000000-0005-0000-0000-000035190000}"/>
    <cellStyle name="Percent 2 48 2" xfId="6382" xr:uid="{00000000-0005-0000-0000-000036190000}"/>
    <cellStyle name="Percent 2 49" xfId="6383" xr:uid="{00000000-0005-0000-0000-000037190000}"/>
    <cellStyle name="Percent 2 49 2" xfId="6384" xr:uid="{00000000-0005-0000-0000-000038190000}"/>
    <cellStyle name="Percent 2 5" xfId="6385" xr:uid="{00000000-0005-0000-0000-000039190000}"/>
    <cellStyle name="Percent 2 5 2" xfId="6386" xr:uid="{00000000-0005-0000-0000-00003A190000}"/>
    <cellStyle name="Percent 2 5 2 2" xfId="6387" xr:uid="{00000000-0005-0000-0000-00003B190000}"/>
    <cellStyle name="Percent 2 5 3" xfId="6388" xr:uid="{00000000-0005-0000-0000-00003C190000}"/>
    <cellStyle name="Percent 2 50" xfId="6389" xr:uid="{00000000-0005-0000-0000-00003D190000}"/>
    <cellStyle name="Percent 2 50 2" xfId="6390" xr:uid="{00000000-0005-0000-0000-00003E190000}"/>
    <cellStyle name="Percent 2 51" xfId="6391" xr:uid="{00000000-0005-0000-0000-00003F190000}"/>
    <cellStyle name="Percent 2 51 2" xfId="6392" xr:uid="{00000000-0005-0000-0000-000040190000}"/>
    <cellStyle name="Percent 2 52" xfId="6393" xr:uid="{00000000-0005-0000-0000-000041190000}"/>
    <cellStyle name="Percent 2 52 2" xfId="6394" xr:uid="{00000000-0005-0000-0000-000042190000}"/>
    <cellStyle name="Percent 2 53" xfId="6395" xr:uid="{00000000-0005-0000-0000-000043190000}"/>
    <cellStyle name="Percent 2 53 2" xfId="6396" xr:uid="{00000000-0005-0000-0000-000044190000}"/>
    <cellStyle name="Percent 2 54" xfId="6397" xr:uid="{00000000-0005-0000-0000-000045190000}"/>
    <cellStyle name="Percent 2 54 2" xfId="6398" xr:uid="{00000000-0005-0000-0000-000046190000}"/>
    <cellStyle name="Percent 2 55" xfId="6399" xr:uid="{00000000-0005-0000-0000-000047190000}"/>
    <cellStyle name="Percent 2 56" xfId="6400" xr:uid="{00000000-0005-0000-0000-000048190000}"/>
    <cellStyle name="Percent 2 56 2" xfId="6401" xr:uid="{00000000-0005-0000-0000-000049190000}"/>
    <cellStyle name="Percent 2 57" xfId="6402" xr:uid="{00000000-0005-0000-0000-00004A190000}"/>
    <cellStyle name="Percent 2 57 2" xfId="6403" xr:uid="{00000000-0005-0000-0000-00004B190000}"/>
    <cellStyle name="Percent 2 58" xfId="6404" xr:uid="{00000000-0005-0000-0000-00004C190000}"/>
    <cellStyle name="Percent 2 58 2" xfId="6405" xr:uid="{00000000-0005-0000-0000-00004D190000}"/>
    <cellStyle name="Percent 2 59" xfId="6406" xr:uid="{00000000-0005-0000-0000-00004E190000}"/>
    <cellStyle name="Percent 2 59 2" xfId="6407" xr:uid="{00000000-0005-0000-0000-00004F190000}"/>
    <cellStyle name="Percent 2 6" xfId="6408" xr:uid="{00000000-0005-0000-0000-000050190000}"/>
    <cellStyle name="Percent 2 6 2" xfId="6409" xr:uid="{00000000-0005-0000-0000-000051190000}"/>
    <cellStyle name="Percent 2 6 2 2" xfId="6410" xr:uid="{00000000-0005-0000-0000-000052190000}"/>
    <cellStyle name="Percent 2 6 3" xfId="6411" xr:uid="{00000000-0005-0000-0000-000053190000}"/>
    <cellStyle name="Percent 2 60" xfId="6412" xr:uid="{00000000-0005-0000-0000-000054190000}"/>
    <cellStyle name="Percent 2 60 2" xfId="6413" xr:uid="{00000000-0005-0000-0000-000055190000}"/>
    <cellStyle name="Percent 2 61" xfId="6414" xr:uid="{00000000-0005-0000-0000-000056190000}"/>
    <cellStyle name="Percent 2 61 2" xfId="6415" xr:uid="{00000000-0005-0000-0000-000057190000}"/>
    <cellStyle name="Percent 2 62" xfId="6416" xr:uid="{00000000-0005-0000-0000-000058190000}"/>
    <cellStyle name="Percent 2 62 2" xfId="6417" xr:uid="{00000000-0005-0000-0000-000059190000}"/>
    <cellStyle name="Percent 2 63" xfId="6418" xr:uid="{00000000-0005-0000-0000-00005A190000}"/>
    <cellStyle name="Percent 2 63 2" xfId="6419" xr:uid="{00000000-0005-0000-0000-00005B190000}"/>
    <cellStyle name="Percent 2 63 2 2" xfId="6420" xr:uid="{00000000-0005-0000-0000-00005C190000}"/>
    <cellStyle name="Percent 2 64" xfId="6421" xr:uid="{00000000-0005-0000-0000-00005D190000}"/>
    <cellStyle name="Percent 2 65" xfId="6422" xr:uid="{00000000-0005-0000-0000-00005E190000}"/>
    <cellStyle name="Percent 2 66" xfId="6423" xr:uid="{00000000-0005-0000-0000-00005F190000}"/>
    <cellStyle name="Percent 2 67" xfId="6424" xr:uid="{00000000-0005-0000-0000-000060190000}"/>
    <cellStyle name="Percent 2 68" xfId="6425" xr:uid="{00000000-0005-0000-0000-000061190000}"/>
    <cellStyle name="Percent 2 69" xfId="6426" xr:uid="{00000000-0005-0000-0000-000062190000}"/>
    <cellStyle name="Percent 2 7" xfId="6427" xr:uid="{00000000-0005-0000-0000-000063190000}"/>
    <cellStyle name="Percent 2 7 2" xfId="6428" xr:uid="{00000000-0005-0000-0000-000064190000}"/>
    <cellStyle name="Percent 2 7 2 2" xfId="6429" xr:uid="{00000000-0005-0000-0000-000065190000}"/>
    <cellStyle name="Percent 2 7 3" xfId="6430" xr:uid="{00000000-0005-0000-0000-000066190000}"/>
    <cellStyle name="Percent 2 70" xfId="6431" xr:uid="{00000000-0005-0000-0000-000067190000}"/>
    <cellStyle name="Percent 2 71" xfId="6432" xr:uid="{00000000-0005-0000-0000-000068190000}"/>
    <cellStyle name="Percent 2 72" xfId="6433" xr:uid="{00000000-0005-0000-0000-000069190000}"/>
    <cellStyle name="Percent 2 73" xfId="6434" xr:uid="{00000000-0005-0000-0000-00006A190000}"/>
    <cellStyle name="Percent 2 74" xfId="6435" xr:uid="{00000000-0005-0000-0000-00006B190000}"/>
    <cellStyle name="Percent 2 75" xfId="6436" xr:uid="{00000000-0005-0000-0000-00006C190000}"/>
    <cellStyle name="Percent 2 76" xfId="6437" xr:uid="{00000000-0005-0000-0000-00006D190000}"/>
    <cellStyle name="Percent 2 77" xfId="6438" xr:uid="{00000000-0005-0000-0000-00006E190000}"/>
    <cellStyle name="Percent 2 78" xfId="6439" xr:uid="{00000000-0005-0000-0000-00006F190000}"/>
    <cellStyle name="Percent 2 79" xfId="6440" xr:uid="{00000000-0005-0000-0000-000070190000}"/>
    <cellStyle name="Percent 2 8" xfId="6441" xr:uid="{00000000-0005-0000-0000-000071190000}"/>
    <cellStyle name="Percent 2 8 2" xfId="6442" xr:uid="{00000000-0005-0000-0000-000072190000}"/>
    <cellStyle name="Percent 2 8 2 2" xfId="6443" xr:uid="{00000000-0005-0000-0000-000073190000}"/>
    <cellStyle name="Percent 2 8 3" xfId="6444" xr:uid="{00000000-0005-0000-0000-000074190000}"/>
    <cellStyle name="Percent 2 80" xfId="6445" xr:uid="{00000000-0005-0000-0000-000075190000}"/>
    <cellStyle name="Percent 2 81" xfId="6446" xr:uid="{00000000-0005-0000-0000-000076190000}"/>
    <cellStyle name="Percent 2 82" xfId="6447" xr:uid="{00000000-0005-0000-0000-000077190000}"/>
    <cellStyle name="Percent 2 83" xfId="6448" xr:uid="{00000000-0005-0000-0000-000078190000}"/>
    <cellStyle name="Percent 2 84" xfId="6449" xr:uid="{00000000-0005-0000-0000-000079190000}"/>
    <cellStyle name="Percent 2 85" xfId="6450" xr:uid="{00000000-0005-0000-0000-00007A190000}"/>
    <cellStyle name="Percent 2 86" xfId="6451" xr:uid="{00000000-0005-0000-0000-00007B190000}"/>
    <cellStyle name="Percent 2 87" xfId="6452" xr:uid="{00000000-0005-0000-0000-00007C190000}"/>
    <cellStyle name="Percent 2 88" xfId="6453" xr:uid="{00000000-0005-0000-0000-00007D190000}"/>
    <cellStyle name="Percent 2 89" xfId="6454" xr:uid="{00000000-0005-0000-0000-00007E190000}"/>
    <cellStyle name="Percent 2 9" xfId="6455" xr:uid="{00000000-0005-0000-0000-00007F190000}"/>
    <cellStyle name="Percent 2 9 2" xfId="6456" xr:uid="{00000000-0005-0000-0000-000080190000}"/>
    <cellStyle name="Percent 2 9 2 2" xfId="6457" xr:uid="{00000000-0005-0000-0000-000081190000}"/>
    <cellStyle name="Percent 2 9 3" xfId="6458" xr:uid="{00000000-0005-0000-0000-000082190000}"/>
    <cellStyle name="Percent 2 90" xfId="6459" xr:uid="{00000000-0005-0000-0000-000083190000}"/>
    <cellStyle name="Percent 2 91" xfId="6460" xr:uid="{00000000-0005-0000-0000-000084190000}"/>
    <cellStyle name="Percent 2 92" xfId="6461" xr:uid="{00000000-0005-0000-0000-000085190000}"/>
    <cellStyle name="Percent 2 93" xfId="6462" xr:uid="{00000000-0005-0000-0000-000086190000}"/>
    <cellStyle name="Percent 2 94" xfId="6463" xr:uid="{00000000-0005-0000-0000-000087190000}"/>
    <cellStyle name="Percent 2 95" xfId="6464" xr:uid="{00000000-0005-0000-0000-000088190000}"/>
    <cellStyle name="Percent 2 96" xfId="6465" xr:uid="{00000000-0005-0000-0000-000089190000}"/>
    <cellStyle name="Percent 2 97" xfId="6466" xr:uid="{00000000-0005-0000-0000-00008A190000}"/>
    <cellStyle name="Percent 2 98" xfId="6467" xr:uid="{00000000-0005-0000-0000-00008B190000}"/>
    <cellStyle name="Percent 2 99" xfId="6468" xr:uid="{00000000-0005-0000-0000-00008C190000}"/>
    <cellStyle name="Percent 20" xfId="6469" xr:uid="{00000000-0005-0000-0000-00008D190000}"/>
    <cellStyle name="Percent 20 2" xfId="6470" xr:uid="{00000000-0005-0000-0000-00008E190000}"/>
    <cellStyle name="Percent 21" xfId="6471" xr:uid="{00000000-0005-0000-0000-00008F190000}"/>
    <cellStyle name="Percent 21 2" xfId="6472" xr:uid="{00000000-0005-0000-0000-000090190000}"/>
    <cellStyle name="Percent 22" xfId="6473" xr:uid="{00000000-0005-0000-0000-000091190000}"/>
    <cellStyle name="Percent 23" xfId="6474" xr:uid="{00000000-0005-0000-0000-000092190000}"/>
    <cellStyle name="Percent 24" xfId="6475" xr:uid="{00000000-0005-0000-0000-000093190000}"/>
    <cellStyle name="Percent 25" xfId="6476" xr:uid="{00000000-0005-0000-0000-000094190000}"/>
    <cellStyle name="Percent 26" xfId="6477" xr:uid="{00000000-0005-0000-0000-000095190000}"/>
    <cellStyle name="Percent 26 2" xfId="6478" xr:uid="{00000000-0005-0000-0000-000096190000}"/>
    <cellStyle name="Percent 27" xfId="6479" xr:uid="{00000000-0005-0000-0000-000097190000}"/>
    <cellStyle name="Percent 28" xfId="6480" xr:uid="{00000000-0005-0000-0000-000098190000}"/>
    <cellStyle name="Percent 29" xfId="6481" xr:uid="{00000000-0005-0000-0000-000099190000}"/>
    <cellStyle name="Percent 3" xfId="40" xr:uid="{00000000-0005-0000-0000-00009A190000}"/>
    <cellStyle name="Percent 3 10" xfId="6482" xr:uid="{00000000-0005-0000-0000-00009B190000}"/>
    <cellStyle name="Percent 3 10 2" xfId="6483" xr:uid="{00000000-0005-0000-0000-00009C190000}"/>
    <cellStyle name="Percent 3 10 2 2" xfId="6484" xr:uid="{00000000-0005-0000-0000-00009D190000}"/>
    <cellStyle name="Percent 3 10 3" xfId="6485" xr:uid="{00000000-0005-0000-0000-00009E190000}"/>
    <cellStyle name="Percent 3 100" xfId="6486" xr:uid="{00000000-0005-0000-0000-00009F190000}"/>
    <cellStyle name="Percent 3 101" xfId="6487" xr:uid="{00000000-0005-0000-0000-0000A0190000}"/>
    <cellStyle name="Percent 3 102" xfId="6488" xr:uid="{00000000-0005-0000-0000-0000A1190000}"/>
    <cellStyle name="Percent 3 103" xfId="6489" xr:uid="{00000000-0005-0000-0000-0000A2190000}"/>
    <cellStyle name="Percent 3 104" xfId="6490" xr:uid="{00000000-0005-0000-0000-0000A3190000}"/>
    <cellStyle name="Percent 3 105" xfId="6491" xr:uid="{00000000-0005-0000-0000-0000A4190000}"/>
    <cellStyle name="Percent 3 106" xfId="6492" xr:uid="{00000000-0005-0000-0000-0000A5190000}"/>
    <cellStyle name="Percent 3 107" xfId="6493" xr:uid="{00000000-0005-0000-0000-0000A6190000}"/>
    <cellStyle name="Percent 3 108" xfId="6494" xr:uid="{00000000-0005-0000-0000-0000A7190000}"/>
    <cellStyle name="Percent 3 109" xfId="6495" xr:uid="{00000000-0005-0000-0000-0000A8190000}"/>
    <cellStyle name="Percent 3 11" xfId="6496" xr:uid="{00000000-0005-0000-0000-0000A9190000}"/>
    <cellStyle name="Percent 3 11 2" xfId="6497" xr:uid="{00000000-0005-0000-0000-0000AA190000}"/>
    <cellStyle name="Percent 3 11 2 2" xfId="6498" xr:uid="{00000000-0005-0000-0000-0000AB190000}"/>
    <cellStyle name="Percent 3 11 3" xfId="6499" xr:uid="{00000000-0005-0000-0000-0000AC190000}"/>
    <cellStyle name="Percent 3 110" xfId="6500" xr:uid="{00000000-0005-0000-0000-0000AD190000}"/>
    <cellStyle name="Percent 3 111" xfId="6501" xr:uid="{00000000-0005-0000-0000-0000AE190000}"/>
    <cellStyle name="Percent 3 112" xfId="6502" xr:uid="{00000000-0005-0000-0000-0000AF190000}"/>
    <cellStyle name="Percent 3 113" xfId="6503" xr:uid="{00000000-0005-0000-0000-0000B0190000}"/>
    <cellStyle name="Percent 3 114" xfId="6504" xr:uid="{00000000-0005-0000-0000-0000B1190000}"/>
    <cellStyle name="Percent 3 115" xfId="6505" xr:uid="{00000000-0005-0000-0000-0000B2190000}"/>
    <cellStyle name="Percent 3 116" xfId="6506" xr:uid="{00000000-0005-0000-0000-0000B3190000}"/>
    <cellStyle name="Percent 3 117" xfId="6507" xr:uid="{00000000-0005-0000-0000-0000B4190000}"/>
    <cellStyle name="Percent 3 118" xfId="6508" xr:uid="{00000000-0005-0000-0000-0000B5190000}"/>
    <cellStyle name="Percent 3 119" xfId="6509" xr:uid="{00000000-0005-0000-0000-0000B6190000}"/>
    <cellStyle name="Percent 3 12" xfId="6510" xr:uid="{00000000-0005-0000-0000-0000B7190000}"/>
    <cellStyle name="Percent 3 12 2" xfId="6511" xr:uid="{00000000-0005-0000-0000-0000B8190000}"/>
    <cellStyle name="Percent 3 12 2 2" xfId="6512" xr:uid="{00000000-0005-0000-0000-0000B9190000}"/>
    <cellStyle name="Percent 3 12 3" xfId="6513" xr:uid="{00000000-0005-0000-0000-0000BA190000}"/>
    <cellStyle name="Percent 3 120" xfId="6514" xr:uid="{00000000-0005-0000-0000-0000BB190000}"/>
    <cellStyle name="Percent 3 121" xfId="6515" xr:uid="{00000000-0005-0000-0000-0000BC190000}"/>
    <cellStyle name="Percent 3 122" xfId="6516" xr:uid="{00000000-0005-0000-0000-0000BD190000}"/>
    <cellStyle name="Percent 3 123" xfId="6517" xr:uid="{00000000-0005-0000-0000-0000BE190000}"/>
    <cellStyle name="Percent 3 124" xfId="6518" xr:uid="{00000000-0005-0000-0000-0000BF190000}"/>
    <cellStyle name="Percent 3 125" xfId="6519" xr:uid="{00000000-0005-0000-0000-0000C0190000}"/>
    <cellStyle name="Percent 3 126" xfId="6520" xr:uid="{00000000-0005-0000-0000-0000C1190000}"/>
    <cellStyle name="Percent 3 127" xfId="6521" xr:uid="{00000000-0005-0000-0000-0000C2190000}"/>
    <cellStyle name="Percent 3 128" xfId="6522" xr:uid="{00000000-0005-0000-0000-0000C3190000}"/>
    <cellStyle name="Percent 3 129" xfId="6523" xr:uid="{00000000-0005-0000-0000-0000C4190000}"/>
    <cellStyle name="Percent 3 13" xfId="6524" xr:uid="{00000000-0005-0000-0000-0000C5190000}"/>
    <cellStyle name="Percent 3 13 2" xfId="6525" xr:uid="{00000000-0005-0000-0000-0000C6190000}"/>
    <cellStyle name="Percent 3 13 2 2" xfId="6526" xr:uid="{00000000-0005-0000-0000-0000C7190000}"/>
    <cellStyle name="Percent 3 13 3" xfId="6527" xr:uid="{00000000-0005-0000-0000-0000C8190000}"/>
    <cellStyle name="Percent 3 130" xfId="6528" xr:uid="{00000000-0005-0000-0000-0000C9190000}"/>
    <cellStyle name="Percent 3 131" xfId="6529" xr:uid="{00000000-0005-0000-0000-0000CA190000}"/>
    <cellStyle name="Percent 3 132" xfId="6530" xr:uid="{00000000-0005-0000-0000-0000CB190000}"/>
    <cellStyle name="Percent 3 133" xfId="6531" xr:uid="{00000000-0005-0000-0000-0000CC190000}"/>
    <cellStyle name="Percent 3 134" xfId="6532" xr:uid="{00000000-0005-0000-0000-0000CD190000}"/>
    <cellStyle name="Percent 3 135" xfId="6533" xr:uid="{00000000-0005-0000-0000-0000CE190000}"/>
    <cellStyle name="Percent 3 136" xfId="6534" xr:uid="{00000000-0005-0000-0000-0000CF190000}"/>
    <cellStyle name="Percent 3 137" xfId="6535" xr:uid="{00000000-0005-0000-0000-0000D0190000}"/>
    <cellStyle name="Percent 3 138" xfId="6536" xr:uid="{00000000-0005-0000-0000-0000D1190000}"/>
    <cellStyle name="Percent 3 139" xfId="6537" xr:uid="{00000000-0005-0000-0000-0000D2190000}"/>
    <cellStyle name="Percent 3 14" xfId="6538" xr:uid="{00000000-0005-0000-0000-0000D3190000}"/>
    <cellStyle name="Percent 3 14 2" xfId="6539" xr:uid="{00000000-0005-0000-0000-0000D4190000}"/>
    <cellStyle name="Percent 3 14 2 2" xfId="6540" xr:uid="{00000000-0005-0000-0000-0000D5190000}"/>
    <cellStyle name="Percent 3 14 3" xfId="6541" xr:uid="{00000000-0005-0000-0000-0000D6190000}"/>
    <cellStyle name="Percent 3 140" xfId="6542" xr:uid="{00000000-0005-0000-0000-0000D7190000}"/>
    <cellStyle name="Percent 3 141" xfId="6543" xr:uid="{00000000-0005-0000-0000-0000D8190000}"/>
    <cellStyle name="Percent 3 142" xfId="6544" xr:uid="{00000000-0005-0000-0000-0000D9190000}"/>
    <cellStyle name="Percent 3 143" xfId="6545" xr:uid="{00000000-0005-0000-0000-0000DA190000}"/>
    <cellStyle name="Percent 3 144" xfId="6546" xr:uid="{00000000-0005-0000-0000-0000DB190000}"/>
    <cellStyle name="Percent 3 145" xfId="6547" xr:uid="{00000000-0005-0000-0000-0000DC190000}"/>
    <cellStyle name="Percent 3 146" xfId="6548" xr:uid="{00000000-0005-0000-0000-0000DD190000}"/>
    <cellStyle name="Percent 3 147" xfId="6549" xr:uid="{00000000-0005-0000-0000-0000DE190000}"/>
    <cellStyle name="Percent 3 148" xfId="6550" xr:uid="{00000000-0005-0000-0000-0000DF190000}"/>
    <cellStyle name="Percent 3 149" xfId="6551" xr:uid="{00000000-0005-0000-0000-0000E0190000}"/>
    <cellStyle name="Percent 3 15" xfId="6552" xr:uid="{00000000-0005-0000-0000-0000E1190000}"/>
    <cellStyle name="Percent 3 15 2" xfId="6553" xr:uid="{00000000-0005-0000-0000-0000E2190000}"/>
    <cellStyle name="Percent 3 15 2 2" xfId="6554" xr:uid="{00000000-0005-0000-0000-0000E3190000}"/>
    <cellStyle name="Percent 3 15 3" xfId="6555" xr:uid="{00000000-0005-0000-0000-0000E4190000}"/>
    <cellStyle name="Percent 3 150" xfId="6556" xr:uid="{00000000-0005-0000-0000-0000E5190000}"/>
    <cellStyle name="Percent 3 151" xfId="6557" xr:uid="{00000000-0005-0000-0000-0000E6190000}"/>
    <cellStyle name="Percent 3 152" xfId="6558" xr:uid="{00000000-0005-0000-0000-0000E7190000}"/>
    <cellStyle name="Percent 3 153" xfId="6559" xr:uid="{00000000-0005-0000-0000-0000E8190000}"/>
    <cellStyle name="Percent 3 154" xfId="7422" xr:uid="{00000000-0005-0000-0000-0000E9190000}"/>
    <cellStyle name="Percent 3 16" xfId="6560" xr:uid="{00000000-0005-0000-0000-0000EA190000}"/>
    <cellStyle name="Percent 3 16 2" xfId="6561" xr:uid="{00000000-0005-0000-0000-0000EB190000}"/>
    <cellStyle name="Percent 3 16 2 2" xfId="6562" xr:uid="{00000000-0005-0000-0000-0000EC190000}"/>
    <cellStyle name="Percent 3 16 3" xfId="6563" xr:uid="{00000000-0005-0000-0000-0000ED190000}"/>
    <cellStyle name="Percent 3 17" xfId="6564" xr:uid="{00000000-0005-0000-0000-0000EE190000}"/>
    <cellStyle name="Percent 3 17 2" xfId="6565" xr:uid="{00000000-0005-0000-0000-0000EF190000}"/>
    <cellStyle name="Percent 3 17 2 2" xfId="6566" xr:uid="{00000000-0005-0000-0000-0000F0190000}"/>
    <cellStyle name="Percent 3 17 3" xfId="6567" xr:uid="{00000000-0005-0000-0000-0000F1190000}"/>
    <cellStyle name="Percent 3 18" xfId="6568" xr:uid="{00000000-0005-0000-0000-0000F2190000}"/>
    <cellStyle name="Percent 3 18 2" xfId="6569" xr:uid="{00000000-0005-0000-0000-0000F3190000}"/>
    <cellStyle name="Percent 3 18 2 2" xfId="6570" xr:uid="{00000000-0005-0000-0000-0000F4190000}"/>
    <cellStyle name="Percent 3 18 3" xfId="6571" xr:uid="{00000000-0005-0000-0000-0000F5190000}"/>
    <cellStyle name="Percent 3 19" xfId="6572" xr:uid="{00000000-0005-0000-0000-0000F6190000}"/>
    <cellStyle name="Percent 3 19 2" xfId="6573" xr:uid="{00000000-0005-0000-0000-0000F7190000}"/>
    <cellStyle name="Percent 3 19 2 2" xfId="6574" xr:uid="{00000000-0005-0000-0000-0000F8190000}"/>
    <cellStyle name="Percent 3 19 3" xfId="6575" xr:uid="{00000000-0005-0000-0000-0000F9190000}"/>
    <cellStyle name="Percent 3 2" xfId="6576" xr:uid="{00000000-0005-0000-0000-0000FA190000}"/>
    <cellStyle name="Percent 3 2 10" xfId="6577" xr:uid="{00000000-0005-0000-0000-0000FB190000}"/>
    <cellStyle name="Percent 3 2 10 2" xfId="6578" xr:uid="{00000000-0005-0000-0000-0000FC190000}"/>
    <cellStyle name="Percent 3 2 11" xfId="6579" xr:uid="{00000000-0005-0000-0000-0000FD190000}"/>
    <cellStyle name="Percent 3 2 11 2" xfId="6580" xr:uid="{00000000-0005-0000-0000-0000FE190000}"/>
    <cellStyle name="Percent 3 2 12" xfId="6581" xr:uid="{00000000-0005-0000-0000-0000FF190000}"/>
    <cellStyle name="Percent 3 2 12 2" xfId="6582" xr:uid="{00000000-0005-0000-0000-0000001A0000}"/>
    <cellStyle name="Percent 3 2 12 2 2" xfId="6583" xr:uid="{00000000-0005-0000-0000-0000011A0000}"/>
    <cellStyle name="Percent 3 2 12 3" xfId="6584" xr:uid="{00000000-0005-0000-0000-0000021A0000}"/>
    <cellStyle name="Percent 3 2 13" xfId="6585" xr:uid="{00000000-0005-0000-0000-0000031A0000}"/>
    <cellStyle name="Percent 3 2 13 2" xfId="6586" xr:uid="{00000000-0005-0000-0000-0000041A0000}"/>
    <cellStyle name="Percent 3 2 14" xfId="6587" xr:uid="{00000000-0005-0000-0000-0000051A0000}"/>
    <cellStyle name="Percent 3 2 14 2" xfId="6588" xr:uid="{00000000-0005-0000-0000-0000061A0000}"/>
    <cellStyle name="Percent 3 2 14 2 2" xfId="6589" xr:uid="{00000000-0005-0000-0000-0000071A0000}"/>
    <cellStyle name="Percent 3 2 14 3" xfId="6590" xr:uid="{00000000-0005-0000-0000-0000081A0000}"/>
    <cellStyle name="Percent 3 2 15" xfId="6591" xr:uid="{00000000-0005-0000-0000-0000091A0000}"/>
    <cellStyle name="Percent 3 2 15 2" xfId="6592" xr:uid="{00000000-0005-0000-0000-00000A1A0000}"/>
    <cellStyle name="Percent 3 2 15 2 2" xfId="6593" xr:uid="{00000000-0005-0000-0000-00000B1A0000}"/>
    <cellStyle name="Percent 3 2 15 3" xfId="6594" xr:uid="{00000000-0005-0000-0000-00000C1A0000}"/>
    <cellStyle name="Percent 3 2 16" xfId="6595" xr:uid="{00000000-0005-0000-0000-00000D1A0000}"/>
    <cellStyle name="Percent 3 2 16 2" xfId="6596" xr:uid="{00000000-0005-0000-0000-00000E1A0000}"/>
    <cellStyle name="Percent 3 2 16 2 2" xfId="6597" xr:uid="{00000000-0005-0000-0000-00000F1A0000}"/>
    <cellStyle name="Percent 3 2 16 3" xfId="6598" xr:uid="{00000000-0005-0000-0000-0000101A0000}"/>
    <cellStyle name="Percent 3 2 17" xfId="6599" xr:uid="{00000000-0005-0000-0000-0000111A0000}"/>
    <cellStyle name="Percent 3 2 17 2" xfId="6600" xr:uid="{00000000-0005-0000-0000-0000121A0000}"/>
    <cellStyle name="Percent 3 2 17 2 2" xfId="6601" xr:uid="{00000000-0005-0000-0000-0000131A0000}"/>
    <cellStyle name="Percent 3 2 17 3" xfId="6602" xr:uid="{00000000-0005-0000-0000-0000141A0000}"/>
    <cellStyle name="Percent 3 2 18" xfId="6603" xr:uid="{00000000-0005-0000-0000-0000151A0000}"/>
    <cellStyle name="Percent 3 2 19" xfId="6604" xr:uid="{00000000-0005-0000-0000-0000161A0000}"/>
    <cellStyle name="Percent 3 2 2" xfId="6605" xr:uid="{00000000-0005-0000-0000-0000171A0000}"/>
    <cellStyle name="Percent 3 2 2 10" xfId="6606" xr:uid="{00000000-0005-0000-0000-0000181A0000}"/>
    <cellStyle name="Percent 3 2 2 10 2" xfId="6607" xr:uid="{00000000-0005-0000-0000-0000191A0000}"/>
    <cellStyle name="Percent 3 2 2 11" xfId="6608" xr:uid="{00000000-0005-0000-0000-00001A1A0000}"/>
    <cellStyle name="Percent 3 2 2 11 2" xfId="6609" xr:uid="{00000000-0005-0000-0000-00001B1A0000}"/>
    <cellStyle name="Percent 3 2 2 12" xfId="6610" xr:uid="{00000000-0005-0000-0000-00001C1A0000}"/>
    <cellStyle name="Percent 3 2 2 12 2" xfId="6611" xr:uid="{00000000-0005-0000-0000-00001D1A0000}"/>
    <cellStyle name="Percent 3 2 2 13" xfId="6612" xr:uid="{00000000-0005-0000-0000-00001E1A0000}"/>
    <cellStyle name="Percent 3 2 2 13 2" xfId="6613" xr:uid="{00000000-0005-0000-0000-00001F1A0000}"/>
    <cellStyle name="Percent 3 2 2 14" xfId="6614" xr:uid="{00000000-0005-0000-0000-0000201A0000}"/>
    <cellStyle name="Percent 3 2 2 14 2" xfId="6615" xr:uid="{00000000-0005-0000-0000-0000211A0000}"/>
    <cellStyle name="Percent 3 2 2 15" xfId="6616" xr:uid="{00000000-0005-0000-0000-0000221A0000}"/>
    <cellStyle name="Percent 3 2 2 15 2" xfId="6617" xr:uid="{00000000-0005-0000-0000-0000231A0000}"/>
    <cellStyle name="Percent 3 2 2 16" xfId="6618" xr:uid="{00000000-0005-0000-0000-0000241A0000}"/>
    <cellStyle name="Percent 3 2 2 17" xfId="6619" xr:uid="{00000000-0005-0000-0000-0000251A0000}"/>
    <cellStyle name="Percent 3 2 2 18" xfId="6620" xr:uid="{00000000-0005-0000-0000-0000261A0000}"/>
    <cellStyle name="Percent 3 2 2 18 2" xfId="6621" xr:uid="{00000000-0005-0000-0000-0000271A0000}"/>
    <cellStyle name="Percent 3 2 2 19" xfId="6622" xr:uid="{00000000-0005-0000-0000-0000281A0000}"/>
    <cellStyle name="Percent 3 2 2 2" xfId="6623" xr:uid="{00000000-0005-0000-0000-0000291A0000}"/>
    <cellStyle name="Percent 3 2 2 2 10" xfId="6624" xr:uid="{00000000-0005-0000-0000-00002A1A0000}"/>
    <cellStyle name="Percent 3 2 2 2 10 2" xfId="6625" xr:uid="{00000000-0005-0000-0000-00002B1A0000}"/>
    <cellStyle name="Percent 3 2 2 2 10 2 2" xfId="6626" xr:uid="{00000000-0005-0000-0000-00002C1A0000}"/>
    <cellStyle name="Percent 3 2 2 2 10 3" xfId="6627" xr:uid="{00000000-0005-0000-0000-00002D1A0000}"/>
    <cellStyle name="Percent 3 2 2 2 11" xfId="6628" xr:uid="{00000000-0005-0000-0000-00002E1A0000}"/>
    <cellStyle name="Percent 3 2 2 2 11 2" xfId="6629" xr:uid="{00000000-0005-0000-0000-00002F1A0000}"/>
    <cellStyle name="Percent 3 2 2 2 11 2 2" xfId="6630" xr:uid="{00000000-0005-0000-0000-0000301A0000}"/>
    <cellStyle name="Percent 3 2 2 2 11 3" xfId="6631" xr:uid="{00000000-0005-0000-0000-0000311A0000}"/>
    <cellStyle name="Percent 3 2 2 2 12" xfId="6632" xr:uid="{00000000-0005-0000-0000-0000321A0000}"/>
    <cellStyle name="Percent 3 2 2 2 12 2" xfId="6633" xr:uid="{00000000-0005-0000-0000-0000331A0000}"/>
    <cellStyle name="Percent 3 2 2 2 12 2 2" xfId="6634" xr:uid="{00000000-0005-0000-0000-0000341A0000}"/>
    <cellStyle name="Percent 3 2 2 2 12 3" xfId="6635" xr:uid="{00000000-0005-0000-0000-0000351A0000}"/>
    <cellStyle name="Percent 3 2 2 2 13" xfId="6636" xr:uid="{00000000-0005-0000-0000-0000361A0000}"/>
    <cellStyle name="Percent 3 2 2 2 13 2" xfId="6637" xr:uid="{00000000-0005-0000-0000-0000371A0000}"/>
    <cellStyle name="Percent 3 2 2 2 13 2 2" xfId="6638" xr:uid="{00000000-0005-0000-0000-0000381A0000}"/>
    <cellStyle name="Percent 3 2 2 2 13 3" xfId="6639" xr:uid="{00000000-0005-0000-0000-0000391A0000}"/>
    <cellStyle name="Percent 3 2 2 2 14" xfId="6640" xr:uid="{00000000-0005-0000-0000-00003A1A0000}"/>
    <cellStyle name="Percent 3 2 2 2 14 2" xfId="6641" xr:uid="{00000000-0005-0000-0000-00003B1A0000}"/>
    <cellStyle name="Percent 3 2 2 2 14 2 2" xfId="6642" xr:uid="{00000000-0005-0000-0000-00003C1A0000}"/>
    <cellStyle name="Percent 3 2 2 2 14 3" xfId="6643" xr:uid="{00000000-0005-0000-0000-00003D1A0000}"/>
    <cellStyle name="Percent 3 2 2 2 15" xfId="6644" xr:uid="{00000000-0005-0000-0000-00003E1A0000}"/>
    <cellStyle name="Percent 3 2 2 2 15 2" xfId="6645" xr:uid="{00000000-0005-0000-0000-00003F1A0000}"/>
    <cellStyle name="Percent 3 2 2 2 15 2 2" xfId="6646" xr:uid="{00000000-0005-0000-0000-0000401A0000}"/>
    <cellStyle name="Percent 3 2 2 2 15 3" xfId="6647" xr:uid="{00000000-0005-0000-0000-0000411A0000}"/>
    <cellStyle name="Percent 3 2 2 2 16" xfId="6648" xr:uid="{00000000-0005-0000-0000-0000421A0000}"/>
    <cellStyle name="Percent 3 2 2 2 16 2" xfId="6649" xr:uid="{00000000-0005-0000-0000-0000431A0000}"/>
    <cellStyle name="Percent 3 2 2 2 16 2 2" xfId="6650" xr:uid="{00000000-0005-0000-0000-0000441A0000}"/>
    <cellStyle name="Percent 3 2 2 2 16 3" xfId="6651" xr:uid="{00000000-0005-0000-0000-0000451A0000}"/>
    <cellStyle name="Percent 3 2 2 2 16 4" xfId="6652" xr:uid="{00000000-0005-0000-0000-0000461A0000}"/>
    <cellStyle name="Percent 3 2 2 2 17" xfId="6653" xr:uid="{00000000-0005-0000-0000-0000471A0000}"/>
    <cellStyle name="Percent 3 2 2 2 17 2" xfId="6654" xr:uid="{00000000-0005-0000-0000-0000481A0000}"/>
    <cellStyle name="Percent 3 2 2 2 17 2 2" xfId="6655" xr:uid="{00000000-0005-0000-0000-0000491A0000}"/>
    <cellStyle name="Percent 3 2 2 2 17 3" xfId="6656" xr:uid="{00000000-0005-0000-0000-00004A1A0000}"/>
    <cellStyle name="Percent 3 2 2 2 2" xfId="6657" xr:uid="{00000000-0005-0000-0000-00004B1A0000}"/>
    <cellStyle name="Percent 3 2 2 2 2 2" xfId="6658" xr:uid="{00000000-0005-0000-0000-00004C1A0000}"/>
    <cellStyle name="Percent 3 2 2 2 2 2 2" xfId="6659" xr:uid="{00000000-0005-0000-0000-00004D1A0000}"/>
    <cellStyle name="Percent 3 2 2 2 2 2 2 2" xfId="6660" xr:uid="{00000000-0005-0000-0000-00004E1A0000}"/>
    <cellStyle name="Percent 3 2 2 2 2 2 2 2 2" xfId="6661" xr:uid="{00000000-0005-0000-0000-00004F1A0000}"/>
    <cellStyle name="Percent 3 2 2 2 2 2 2 3" xfId="6662" xr:uid="{00000000-0005-0000-0000-0000501A0000}"/>
    <cellStyle name="Percent 3 2 2 2 2 2 3" xfId="6663" xr:uid="{00000000-0005-0000-0000-0000511A0000}"/>
    <cellStyle name="Percent 3 2 2 2 2 2 3 2" xfId="6664" xr:uid="{00000000-0005-0000-0000-0000521A0000}"/>
    <cellStyle name="Percent 3 2 2 2 2 2 3 2 2" xfId="6665" xr:uid="{00000000-0005-0000-0000-0000531A0000}"/>
    <cellStyle name="Percent 3 2 2 2 2 2 3 3" xfId="6666" xr:uid="{00000000-0005-0000-0000-0000541A0000}"/>
    <cellStyle name="Percent 3 2 2 2 2 2 4" xfId="6667" xr:uid="{00000000-0005-0000-0000-0000551A0000}"/>
    <cellStyle name="Percent 3 2 2 2 2 2 4 2" xfId="6668" xr:uid="{00000000-0005-0000-0000-0000561A0000}"/>
    <cellStyle name="Percent 3 2 2 2 2 2 4 2 2" xfId="6669" xr:uid="{00000000-0005-0000-0000-0000571A0000}"/>
    <cellStyle name="Percent 3 2 2 2 2 2 4 3" xfId="6670" xr:uid="{00000000-0005-0000-0000-0000581A0000}"/>
    <cellStyle name="Percent 3 2 2 2 2 2 5" xfId="6671" xr:uid="{00000000-0005-0000-0000-0000591A0000}"/>
    <cellStyle name="Percent 3 2 2 2 2 2 5 2" xfId="6672" xr:uid="{00000000-0005-0000-0000-00005A1A0000}"/>
    <cellStyle name="Percent 3 2 2 2 2 2 5 2 2" xfId="6673" xr:uid="{00000000-0005-0000-0000-00005B1A0000}"/>
    <cellStyle name="Percent 3 2 2 2 2 2 5 3" xfId="6674" xr:uid="{00000000-0005-0000-0000-00005C1A0000}"/>
    <cellStyle name="Percent 3 2 2 2 2 2 6" xfId="6675" xr:uid="{00000000-0005-0000-0000-00005D1A0000}"/>
    <cellStyle name="Percent 3 2 2 2 2 3" xfId="6676" xr:uid="{00000000-0005-0000-0000-00005E1A0000}"/>
    <cellStyle name="Percent 3 2 2 2 2 3 2" xfId="6677" xr:uid="{00000000-0005-0000-0000-00005F1A0000}"/>
    <cellStyle name="Percent 3 2 2 2 2 4" xfId="6678" xr:uid="{00000000-0005-0000-0000-0000601A0000}"/>
    <cellStyle name="Percent 3 2 2 2 2 4 2" xfId="6679" xr:uid="{00000000-0005-0000-0000-0000611A0000}"/>
    <cellStyle name="Percent 3 2 2 2 2 5" xfId="6680" xr:uid="{00000000-0005-0000-0000-0000621A0000}"/>
    <cellStyle name="Percent 3 2 2 2 2 5 2" xfId="6681" xr:uid="{00000000-0005-0000-0000-0000631A0000}"/>
    <cellStyle name="Percent 3 2 2 2 2 6" xfId="6682" xr:uid="{00000000-0005-0000-0000-0000641A0000}"/>
    <cellStyle name="Percent 3 2 2 2 2 6 2" xfId="6683" xr:uid="{00000000-0005-0000-0000-0000651A0000}"/>
    <cellStyle name="Percent 3 2 2 2 2 7" xfId="6684" xr:uid="{00000000-0005-0000-0000-0000661A0000}"/>
    <cellStyle name="Percent 3 2 2 2 3" xfId="6685" xr:uid="{00000000-0005-0000-0000-0000671A0000}"/>
    <cellStyle name="Percent 3 2 2 2 3 2" xfId="6686" xr:uid="{00000000-0005-0000-0000-0000681A0000}"/>
    <cellStyle name="Percent 3 2 2 2 3 2 2" xfId="6687" xr:uid="{00000000-0005-0000-0000-0000691A0000}"/>
    <cellStyle name="Percent 3 2 2 2 3 3" xfId="6688" xr:uid="{00000000-0005-0000-0000-00006A1A0000}"/>
    <cellStyle name="Percent 3 2 2 2 4" xfId="6689" xr:uid="{00000000-0005-0000-0000-00006B1A0000}"/>
    <cellStyle name="Percent 3 2 2 2 4 2" xfId="6690" xr:uid="{00000000-0005-0000-0000-00006C1A0000}"/>
    <cellStyle name="Percent 3 2 2 2 4 2 2" xfId="6691" xr:uid="{00000000-0005-0000-0000-00006D1A0000}"/>
    <cellStyle name="Percent 3 2 2 2 4 3" xfId="6692" xr:uid="{00000000-0005-0000-0000-00006E1A0000}"/>
    <cellStyle name="Percent 3 2 2 2 5" xfId="6693" xr:uid="{00000000-0005-0000-0000-00006F1A0000}"/>
    <cellStyle name="Percent 3 2 2 2 5 2" xfId="6694" xr:uid="{00000000-0005-0000-0000-0000701A0000}"/>
    <cellStyle name="Percent 3 2 2 2 5 2 2" xfId="6695" xr:uid="{00000000-0005-0000-0000-0000711A0000}"/>
    <cellStyle name="Percent 3 2 2 2 5 3" xfId="6696" xr:uid="{00000000-0005-0000-0000-0000721A0000}"/>
    <cellStyle name="Percent 3 2 2 2 6" xfId="6697" xr:uid="{00000000-0005-0000-0000-0000731A0000}"/>
    <cellStyle name="Percent 3 2 2 2 6 2" xfId="6698" xr:uid="{00000000-0005-0000-0000-0000741A0000}"/>
    <cellStyle name="Percent 3 2 2 2 6 2 2" xfId="6699" xr:uid="{00000000-0005-0000-0000-0000751A0000}"/>
    <cellStyle name="Percent 3 2 2 2 6 3" xfId="6700" xr:uid="{00000000-0005-0000-0000-0000761A0000}"/>
    <cellStyle name="Percent 3 2 2 2 7" xfId="6701" xr:uid="{00000000-0005-0000-0000-0000771A0000}"/>
    <cellStyle name="Percent 3 2 2 2 7 2" xfId="6702" xr:uid="{00000000-0005-0000-0000-0000781A0000}"/>
    <cellStyle name="Percent 3 2 2 2 7 2 2" xfId="6703" xr:uid="{00000000-0005-0000-0000-0000791A0000}"/>
    <cellStyle name="Percent 3 2 2 2 7 3" xfId="6704" xr:uid="{00000000-0005-0000-0000-00007A1A0000}"/>
    <cellStyle name="Percent 3 2 2 2 8" xfId="6705" xr:uid="{00000000-0005-0000-0000-00007B1A0000}"/>
    <cellStyle name="Percent 3 2 2 2 8 2" xfId="6706" xr:uid="{00000000-0005-0000-0000-00007C1A0000}"/>
    <cellStyle name="Percent 3 2 2 2 8 2 2" xfId="6707" xr:uid="{00000000-0005-0000-0000-00007D1A0000}"/>
    <cellStyle name="Percent 3 2 2 2 8 3" xfId="6708" xr:uid="{00000000-0005-0000-0000-00007E1A0000}"/>
    <cellStyle name="Percent 3 2 2 2 9" xfId="6709" xr:uid="{00000000-0005-0000-0000-00007F1A0000}"/>
    <cellStyle name="Percent 3 2 2 2 9 2" xfId="6710" xr:uid="{00000000-0005-0000-0000-0000801A0000}"/>
    <cellStyle name="Percent 3 2 2 2 9 2 2" xfId="6711" xr:uid="{00000000-0005-0000-0000-0000811A0000}"/>
    <cellStyle name="Percent 3 2 2 2 9 3" xfId="6712" xr:uid="{00000000-0005-0000-0000-0000821A0000}"/>
    <cellStyle name="Percent 3 2 2 3" xfId="6713" xr:uid="{00000000-0005-0000-0000-0000831A0000}"/>
    <cellStyle name="Percent 3 2 2 3 2" xfId="6714" xr:uid="{00000000-0005-0000-0000-0000841A0000}"/>
    <cellStyle name="Percent 3 2 2 4" xfId="6715" xr:uid="{00000000-0005-0000-0000-0000851A0000}"/>
    <cellStyle name="Percent 3 2 2 4 2" xfId="6716" xr:uid="{00000000-0005-0000-0000-0000861A0000}"/>
    <cellStyle name="Percent 3 2 2 5" xfId="6717" xr:uid="{00000000-0005-0000-0000-0000871A0000}"/>
    <cellStyle name="Percent 3 2 2 5 2" xfId="6718" xr:uid="{00000000-0005-0000-0000-0000881A0000}"/>
    <cellStyle name="Percent 3 2 2 6" xfId="6719" xr:uid="{00000000-0005-0000-0000-0000891A0000}"/>
    <cellStyle name="Percent 3 2 2 6 2" xfId="6720" xr:uid="{00000000-0005-0000-0000-00008A1A0000}"/>
    <cellStyle name="Percent 3 2 2 7" xfId="6721" xr:uid="{00000000-0005-0000-0000-00008B1A0000}"/>
    <cellStyle name="Percent 3 2 2 7 2" xfId="6722" xr:uid="{00000000-0005-0000-0000-00008C1A0000}"/>
    <cellStyle name="Percent 3 2 2 8" xfId="6723" xr:uid="{00000000-0005-0000-0000-00008D1A0000}"/>
    <cellStyle name="Percent 3 2 2 8 2" xfId="6724" xr:uid="{00000000-0005-0000-0000-00008E1A0000}"/>
    <cellStyle name="Percent 3 2 2 9" xfId="6725" xr:uid="{00000000-0005-0000-0000-00008F1A0000}"/>
    <cellStyle name="Percent 3 2 2 9 2" xfId="6726" xr:uid="{00000000-0005-0000-0000-0000901A0000}"/>
    <cellStyle name="Percent 3 2 20" xfId="6727" xr:uid="{00000000-0005-0000-0000-0000911A0000}"/>
    <cellStyle name="Percent 3 2 21" xfId="7505" xr:uid="{00000000-0005-0000-0000-0000921A0000}"/>
    <cellStyle name="Percent 3 2 3" xfId="6728" xr:uid="{00000000-0005-0000-0000-0000931A0000}"/>
    <cellStyle name="Percent 3 2 3 2" xfId="6729" xr:uid="{00000000-0005-0000-0000-0000941A0000}"/>
    <cellStyle name="Percent 3 2 4" xfId="6730" xr:uid="{00000000-0005-0000-0000-0000951A0000}"/>
    <cellStyle name="Percent 3 2 4 2" xfId="6731" xr:uid="{00000000-0005-0000-0000-0000961A0000}"/>
    <cellStyle name="Percent 3 2 5" xfId="6732" xr:uid="{00000000-0005-0000-0000-0000971A0000}"/>
    <cellStyle name="Percent 3 2 5 2" xfId="6733" xr:uid="{00000000-0005-0000-0000-0000981A0000}"/>
    <cellStyle name="Percent 3 2 6" xfId="6734" xr:uid="{00000000-0005-0000-0000-0000991A0000}"/>
    <cellStyle name="Percent 3 2 6 2" xfId="6735" xr:uid="{00000000-0005-0000-0000-00009A1A0000}"/>
    <cellStyle name="Percent 3 2 7" xfId="6736" xr:uid="{00000000-0005-0000-0000-00009B1A0000}"/>
    <cellStyle name="Percent 3 2 7 2" xfId="6737" xr:uid="{00000000-0005-0000-0000-00009C1A0000}"/>
    <cellStyle name="Percent 3 2 8" xfId="6738" xr:uid="{00000000-0005-0000-0000-00009D1A0000}"/>
    <cellStyle name="Percent 3 2 8 2" xfId="6739" xr:uid="{00000000-0005-0000-0000-00009E1A0000}"/>
    <cellStyle name="Percent 3 2 9" xfId="6740" xr:uid="{00000000-0005-0000-0000-00009F1A0000}"/>
    <cellStyle name="Percent 3 2 9 2" xfId="6741" xr:uid="{00000000-0005-0000-0000-0000A01A0000}"/>
    <cellStyle name="Percent 3 20" xfId="6742" xr:uid="{00000000-0005-0000-0000-0000A11A0000}"/>
    <cellStyle name="Percent 3 20 2" xfId="6743" xr:uid="{00000000-0005-0000-0000-0000A21A0000}"/>
    <cellStyle name="Percent 3 20 3" xfId="6744" xr:uid="{00000000-0005-0000-0000-0000A31A0000}"/>
    <cellStyle name="Percent 3 21" xfId="6745" xr:uid="{00000000-0005-0000-0000-0000A41A0000}"/>
    <cellStyle name="Percent 3 21 2" xfId="6746" xr:uid="{00000000-0005-0000-0000-0000A51A0000}"/>
    <cellStyle name="Percent 3 21 3" xfId="6747" xr:uid="{00000000-0005-0000-0000-0000A61A0000}"/>
    <cellStyle name="Percent 3 22" xfId="6748" xr:uid="{00000000-0005-0000-0000-0000A71A0000}"/>
    <cellStyle name="Percent 3 22 2" xfId="6749" xr:uid="{00000000-0005-0000-0000-0000A81A0000}"/>
    <cellStyle name="Percent 3 23" xfId="6750" xr:uid="{00000000-0005-0000-0000-0000A91A0000}"/>
    <cellStyle name="Percent 3 23 2" xfId="6751" xr:uid="{00000000-0005-0000-0000-0000AA1A0000}"/>
    <cellStyle name="Percent 3 24" xfId="6752" xr:uid="{00000000-0005-0000-0000-0000AB1A0000}"/>
    <cellStyle name="Percent 3 24 2" xfId="6753" xr:uid="{00000000-0005-0000-0000-0000AC1A0000}"/>
    <cellStyle name="Percent 3 25" xfId="6754" xr:uid="{00000000-0005-0000-0000-0000AD1A0000}"/>
    <cellStyle name="Percent 3 25 2" xfId="6755" xr:uid="{00000000-0005-0000-0000-0000AE1A0000}"/>
    <cellStyle name="Percent 3 26" xfId="6756" xr:uid="{00000000-0005-0000-0000-0000AF1A0000}"/>
    <cellStyle name="Percent 3 26 2" xfId="6757" xr:uid="{00000000-0005-0000-0000-0000B01A0000}"/>
    <cellStyle name="Percent 3 27" xfId="6758" xr:uid="{00000000-0005-0000-0000-0000B11A0000}"/>
    <cellStyle name="Percent 3 27 2" xfId="6759" xr:uid="{00000000-0005-0000-0000-0000B21A0000}"/>
    <cellStyle name="Percent 3 28" xfId="6760" xr:uid="{00000000-0005-0000-0000-0000B31A0000}"/>
    <cellStyle name="Percent 3 28 2" xfId="6761" xr:uid="{00000000-0005-0000-0000-0000B41A0000}"/>
    <cellStyle name="Percent 3 29" xfId="6762" xr:uid="{00000000-0005-0000-0000-0000B51A0000}"/>
    <cellStyle name="Percent 3 29 2" xfId="6763" xr:uid="{00000000-0005-0000-0000-0000B61A0000}"/>
    <cellStyle name="Percent 3 3" xfId="6764" xr:uid="{00000000-0005-0000-0000-0000B71A0000}"/>
    <cellStyle name="Percent 3 3 2" xfId="6765" xr:uid="{00000000-0005-0000-0000-0000B81A0000}"/>
    <cellStyle name="Percent 3 3 2 2" xfId="6766" xr:uid="{00000000-0005-0000-0000-0000B91A0000}"/>
    <cellStyle name="Percent 3 3 2 2 2" xfId="6767" xr:uid="{00000000-0005-0000-0000-0000BA1A0000}"/>
    <cellStyle name="Percent 3 3 2 3" xfId="6768" xr:uid="{00000000-0005-0000-0000-0000BB1A0000}"/>
    <cellStyle name="Percent 3 3 2 4" xfId="6769" xr:uid="{00000000-0005-0000-0000-0000BC1A0000}"/>
    <cellStyle name="Percent 3 3 2 5" xfId="6770" xr:uid="{00000000-0005-0000-0000-0000BD1A0000}"/>
    <cellStyle name="Percent 3 3 3" xfId="6771" xr:uid="{00000000-0005-0000-0000-0000BE1A0000}"/>
    <cellStyle name="Percent 3 3 4" xfId="6772" xr:uid="{00000000-0005-0000-0000-0000BF1A0000}"/>
    <cellStyle name="Percent 3 3 5" xfId="6773" xr:uid="{00000000-0005-0000-0000-0000C01A0000}"/>
    <cellStyle name="Percent 3 3 6" xfId="6774" xr:uid="{00000000-0005-0000-0000-0000C11A0000}"/>
    <cellStyle name="Percent 3 3 6 2" xfId="6775" xr:uid="{00000000-0005-0000-0000-0000C21A0000}"/>
    <cellStyle name="Percent 3 3 7" xfId="6776" xr:uid="{00000000-0005-0000-0000-0000C31A0000}"/>
    <cellStyle name="Percent 3 30" xfId="6777" xr:uid="{00000000-0005-0000-0000-0000C41A0000}"/>
    <cellStyle name="Percent 3 30 2" xfId="6778" xr:uid="{00000000-0005-0000-0000-0000C51A0000}"/>
    <cellStyle name="Percent 3 31" xfId="6779" xr:uid="{00000000-0005-0000-0000-0000C61A0000}"/>
    <cellStyle name="Percent 3 31 2" xfId="6780" xr:uid="{00000000-0005-0000-0000-0000C71A0000}"/>
    <cellStyle name="Percent 3 32" xfId="6781" xr:uid="{00000000-0005-0000-0000-0000C81A0000}"/>
    <cellStyle name="Percent 3 32 2" xfId="6782" xr:uid="{00000000-0005-0000-0000-0000C91A0000}"/>
    <cellStyle name="Percent 3 33" xfId="6783" xr:uid="{00000000-0005-0000-0000-0000CA1A0000}"/>
    <cellStyle name="Percent 3 33 2" xfId="6784" xr:uid="{00000000-0005-0000-0000-0000CB1A0000}"/>
    <cellStyle name="Percent 3 34" xfId="6785" xr:uid="{00000000-0005-0000-0000-0000CC1A0000}"/>
    <cellStyle name="Percent 3 34 2" xfId="6786" xr:uid="{00000000-0005-0000-0000-0000CD1A0000}"/>
    <cellStyle name="Percent 3 35" xfId="6787" xr:uid="{00000000-0005-0000-0000-0000CE1A0000}"/>
    <cellStyle name="Percent 3 35 2" xfId="6788" xr:uid="{00000000-0005-0000-0000-0000CF1A0000}"/>
    <cellStyle name="Percent 3 36" xfId="6789" xr:uid="{00000000-0005-0000-0000-0000D01A0000}"/>
    <cellStyle name="Percent 3 36 2" xfId="6790" xr:uid="{00000000-0005-0000-0000-0000D11A0000}"/>
    <cellStyle name="Percent 3 37" xfId="6791" xr:uid="{00000000-0005-0000-0000-0000D21A0000}"/>
    <cellStyle name="Percent 3 37 2" xfId="6792" xr:uid="{00000000-0005-0000-0000-0000D31A0000}"/>
    <cellStyle name="Percent 3 38" xfId="6793" xr:uid="{00000000-0005-0000-0000-0000D41A0000}"/>
    <cellStyle name="Percent 3 38 2" xfId="6794" xr:uid="{00000000-0005-0000-0000-0000D51A0000}"/>
    <cellStyle name="Percent 3 39" xfId="6795" xr:uid="{00000000-0005-0000-0000-0000D61A0000}"/>
    <cellStyle name="Percent 3 39 2" xfId="6796" xr:uid="{00000000-0005-0000-0000-0000D71A0000}"/>
    <cellStyle name="Percent 3 4" xfId="6797" xr:uid="{00000000-0005-0000-0000-0000D81A0000}"/>
    <cellStyle name="Percent 3 4 2" xfId="6798" xr:uid="{00000000-0005-0000-0000-0000D91A0000}"/>
    <cellStyle name="Percent 3 4 3" xfId="6799" xr:uid="{00000000-0005-0000-0000-0000DA1A0000}"/>
    <cellStyle name="Percent 3 4 3 2" xfId="6800" xr:uid="{00000000-0005-0000-0000-0000DB1A0000}"/>
    <cellStyle name="Percent 3 4 4" xfId="6801" xr:uid="{00000000-0005-0000-0000-0000DC1A0000}"/>
    <cellStyle name="Percent 3 4 4 2" xfId="6802" xr:uid="{00000000-0005-0000-0000-0000DD1A0000}"/>
    <cellStyle name="Percent 3 40" xfId="6803" xr:uid="{00000000-0005-0000-0000-0000DE1A0000}"/>
    <cellStyle name="Percent 3 40 2" xfId="6804" xr:uid="{00000000-0005-0000-0000-0000DF1A0000}"/>
    <cellStyle name="Percent 3 41" xfId="6805" xr:uid="{00000000-0005-0000-0000-0000E01A0000}"/>
    <cellStyle name="Percent 3 41 2" xfId="6806" xr:uid="{00000000-0005-0000-0000-0000E11A0000}"/>
    <cellStyle name="Percent 3 42" xfId="6807" xr:uid="{00000000-0005-0000-0000-0000E21A0000}"/>
    <cellStyle name="Percent 3 42 2" xfId="6808" xr:uid="{00000000-0005-0000-0000-0000E31A0000}"/>
    <cellStyle name="Percent 3 43" xfId="6809" xr:uid="{00000000-0005-0000-0000-0000E41A0000}"/>
    <cellStyle name="Percent 3 43 2" xfId="6810" xr:uid="{00000000-0005-0000-0000-0000E51A0000}"/>
    <cellStyle name="Percent 3 44" xfId="6811" xr:uid="{00000000-0005-0000-0000-0000E61A0000}"/>
    <cellStyle name="Percent 3 44 2" xfId="6812" xr:uid="{00000000-0005-0000-0000-0000E71A0000}"/>
    <cellStyle name="Percent 3 45" xfId="6813" xr:uid="{00000000-0005-0000-0000-0000E81A0000}"/>
    <cellStyle name="Percent 3 45 2" xfId="6814" xr:uid="{00000000-0005-0000-0000-0000E91A0000}"/>
    <cellStyle name="Percent 3 46" xfId="6815" xr:uid="{00000000-0005-0000-0000-0000EA1A0000}"/>
    <cellStyle name="Percent 3 46 2" xfId="6816" xr:uid="{00000000-0005-0000-0000-0000EB1A0000}"/>
    <cellStyle name="Percent 3 47" xfId="6817" xr:uid="{00000000-0005-0000-0000-0000EC1A0000}"/>
    <cellStyle name="Percent 3 47 2" xfId="6818" xr:uid="{00000000-0005-0000-0000-0000ED1A0000}"/>
    <cellStyle name="Percent 3 48" xfId="6819" xr:uid="{00000000-0005-0000-0000-0000EE1A0000}"/>
    <cellStyle name="Percent 3 48 2" xfId="6820" xr:uid="{00000000-0005-0000-0000-0000EF1A0000}"/>
    <cellStyle name="Percent 3 49" xfId="6821" xr:uid="{00000000-0005-0000-0000-0000F01A0000}"/>
    <cellStyle name="Percent 3 49 2" xfId="6822" xr:uid="{00000000-0005-0000-0000-0000F11A0000}"/>
    <cellStyle name="Percent 3 5" xfId="6823" xr:uid="{00000000-0005-0000-0000-0000F21A0000}"/>
    <cellStyle name="Percent 3 5 2" xfId="6824" xr:uid="{00000000-0005-0000-0000-0000F31A0000}"/>
    <cellStyle name="Percent 3 5 2 2" xfId="6825" xr:uid="{00000000-0005-0000-0000-0000F41A0000}"/>
    <cellStyle name="Percent 3 5 3" xfId="6826" xr:uid="{00000000-0005-0000-0000-0000F51A0000}"/>
    <cellStyle name="Percent 3 50" xfId="6827" xr:uid="{00000000-0005-0000-0000-0000F61A0000}"/>
    <cellStyle name="Percent 3 50 2" xfId="6828" xr:uid="{00000000-0005-0000-0000-0000F71A0000}"/>
    <cellStyle name="Percent 3 51" xfId="6829" xr:uid="{00000000-0005-0000-0000-0000F81A0000}"/>
    <cellStyle name="Percent 3 51 2" xfId="6830" xr:uid="{00000000-0005-0000-0000-0000F91A0000}"/>
    <cellStyle name="Percent 3 52" xfId="6831" xr:uid="{00000000-0005-0000-0000-0000FA1A0000}"/>
    <cellStyle name="Percent 3 52 2" xfId="6832" xr:uid="{00000000-0005-0000-0000-0000FB1A0000}"/>
    <cellStyle name="Percent 3 53" xfId="6833" xr:uid="{00000000-0005-0000-0000-0000FC1A0000}"/>
    <cellStyle name="Percent 3 53 2" xfId="6834" xr:uid="{00000000-0005-0000-0000-0000FD1A0000}"/>
    <cellStyle name="Percent 3 54" xfId="6835" xr:uid="{00000000-0005-0000-0000-0000FE1A0000}"/>
    <cellStyle name="Percent 3 54 2" xfId="6836" xr:uid="{00000000-0005-0000-0000-0000FF1A0000}"/>
    <cellStyle name="Percent 3 55" xfId="6837" xr:uid="{00000000-0005-0000-0000-0000001B0000}"/>
    <cellStyle name="Percent 3 55 2" xfId="6838" xr:uid="{00000000-0005-0000-0000-0000011B0000}"/>
    <cellStyle name="Percent 3 56" xfId="6839" xr:uid="{00000000-0005-0000-0000-0000021B0000}"/>
    <cellStyle name="Percent 3 56 2" xfId="6840" xr:uid="{00000000-0005-0000-0000-0000031B0000}"/>
    <cellStyle name="Percent 3 57" xfId="6841" xr:uid="{00000000-0005-0000-0000-0000041B0000}"/>
    <cellStyle name="Percent 3 57 2" xfId="6842" xr:uid="{00000000-0005-0000-0000-0000051B0000}"/>
    <cellStyle name="Percent 3 58" xfId="6843" xr:uid="{00000000-0005-0000-0000-0000061B0000}"/>
    <cellStyle name="Percent 3 58 2" xfId="6844" xr:uid="{00000000-0005-0000-0000-0000071B0000}"/>
    <cellStyle name="Percent 3 59" xfId="6845" xr:uid="{00000000-0005-0000-0000-0000081B0000}"/>
    <cellStyle name="Percent 3 59 2" xfId="6846" xr:uid="{00000000-0005-0000-0000-0000091B0000}"/>
    <cellStyle name="Percent 3 6" xfId="6847" xr:uid="{00000000-0005-0000-0000-00000A1B0000}"/>
    <cellStyle name="Percent 3 6 2" xfId="6848" xr:uid="{00000000-0005-0000-0000-00000B1B0000}"/>
    <cellStyle name="Percent 3 6 2 2" xfId="6849" xr:uid="{00000000-0005-0000-0000-00000C1B0000}"/>
    <cellStyle name="Percent 3 6 3" xfId="6850" xr:uid="{00000000-0005-0000-0000-00000D1B0000}"/>
    <cellStyle name="Percent 3 60" xfId="6851" xr:uid="{00000000-0005-0000-0000-00000E1B0000}"/>
    <cellStyle name="Percent 3 60 2" xfId="6852" xr:uid="{00000000-0005-0000-0000-00000F1B0000}"/>
    <cellStyle name="Percent 3 61" xfId="6853" xr:uid="{00000000-0005-0000-0000-0000101B0000}"/>
    <cellStyle name="Percent 3 61 2" xfId="6854" xr:uid="{00000000-0005-0000-0000-0000111B0000}"/>
    <cellStyle name="Percent 3 62" xfId="6855" xr:uid="{00000000-0005-0000-0000-0000121B0000}"/>
    <cellStyle name="Percent 3 63" xfId="6856" xr:uid="{00000000-0005-0000-0000-0000131B0000}"/>
    <cellStyle name="Percent 3 64" xfId="6857" xr:uid="{00000000-0005-0000-0000-0000141B0000}"/>
    <cellStyle name="Percent 3 65" xfId="6858" xr:uid="{00000000-0005-0000-0000-0000151B0000}"/>
    <cellStyle name="Percent 3 66" xfId="6859" xr:uid="{00000000-0005-0000-0000-0000161B0000}"/>
    <cellStyle name="Percent 3 67" xfId="6860" xr:uid="{00000000-0005-0000-0000-0000171B0000}"/>
    <cellStyle name="Percent 3 68" xfId="6861" xr:uid="{00000000-0005-0000-0000-0000181B0000}"/>
    <cellStyle name="Percent 3 69" xfId="6862" xr:uid="{00000000-0005-0000-0000-0000191B0000}"/>
    <cellStyle name="Percent 3 7" xfId="6863" xr:uid="{00000000-0005-0000-0000-00001A1B0000}"/>
    <cellStyle name="Percent 3 7 2" xfId="6864" xr:uid="{00000000-0005-0000-0000-00001B1B0000}"/>
    <cellStyle name="Percent 3 7 2 2" xfId="6865" xr:uid="{00000000-0005-0000-0000-00001C1B0000}"/>
    <cellStyle name="Percent 3 7 3" xfId="6866" xr:uid="{00000000-0005-0000-0000-00001D1B0000}"/>
    <cellStyle name="Percent 3 70" xfId="6867" xr:uid="{00000000-0005-0000-0000-00001E1B0000}"/>
    <cellStyle name="Percent 3 71" xfId="6868" xr:uid="{00000000-0005-0000-0000-00001F1B0000}"/>
    <cellStyle name="Percent 3 72" xfId="6869" xr:uid="{00000000-0005-0000-0000-0000201B0000}"/>
    <cellStyle name="Percent 3 73" xfId="6870" xr:uid="{00000000-0005-0000-0000-0000211B0000}"/>
    <cellStyle name="Percent 3 74" xfId="6871" xr:uid="{00000000-0005-0000-0000-0000221B0000}"/>
    <cellStyle name="Percent 3 75" xfId="6872" xr:uid="{00000000-0005-0000-0000-0000231B0000}"/>
    <cellStyle name="Percent 3 76" xfId="6873" xr:uid="{00000000-0005-0000-0000-0000241B0000}"/>
    <cellStyle name="Percent 3 77" xfId="6874" xr:uid="{00000000-0005-0000-0000-0000251B0000}"/>
    <cellStyle name="Percent 3 78" xfId="6875" xr:uid="{00000000-0005-0000-0000-0000261B0000}"/>
    <cellStyle name="Percent 3 79" xfId="6876" xr:uid="{00000000-0005-0000-0000-0000271B0000}"/>
    <cellStyle name="Percent 3 8" xfId="6877" xr:uid="{00000000-0005-0000-0000-0000281B0000}"/>
    <cellStyle name="Percent 3 8 2" xfId="6878" xr:uid="{00000000-0005-0000-0000-0000291B0000}"/>
    <cellStyle name="Percent 3 8 2 2" xfId="6879" xr:uid="{00000000-0005-0000-0000-00002A1B0000}"/>
    <cellStyle name="Percent 3 8 3" xfId="6880" xr:uid="{00000000-0005-0000-0000-00002B1B0000}"/>
    <cellStyle name="Percent 3 80" xfId="6881" xr:uid="{00000000-0005-0000-0000-00002C1B0000}"/>
    <cellStyle name="Percent 3 81" xfId="6882" xr:uid="{00000000-0005-0000-0000-00002D1B0000}"/>
    <cellStyle name="Percent 3 82" xfId="6883" xr:uid="{00000000-0005-0000-0000-00002E1B0000}"/>
    <cellStyle name="Percent 3 83" xfId="6884" xr:uid="{00000000-0005-0000-0000-00002F1B0000}"/>
    <cellStyle name="Percent 3 84" xfId="6885" xr:uid="{00000000-0005-0000-0000-0000301B0000}"/>
    <cellStyle name="Percent 3 85" xfId="6886" xr:uid="{00000000-0005-0000-0000-0000311B0000}"/>
    <cellStyle name="Percent 3 86" xfId="6887" xr:uid="{00000000-0005-0000-0000-0000321B0000}"/>
    <cellStyle name="Percent 3 87" xfId="6888" xr:uid="{00000000-0005-0000-0000-0000331B0000}"/>
    <cellStyle name="Percent 3 88" xfId="6889" xr:uid="{00000000-0005-0000-0000-0000341B0000}"/>
    <cellStyle name="Percent 3 89" xfId="6890" xr:uid="{00000000-0005-0000-0000-0000351B0000}"/>
    <cellStyle name="Percent 3 9" xfId="6891" xr:uid="{00000000-0005-0000-0000-0000361B0000}"/>
    <cellStyle name="Percent 3 9 2" xfId="6892" xr:uid="{00000000-0005-0000-0000-0000371B0000}"/>
    <cellStyle name="Percent 3 9 2 2" xfId="6893" xr:uid="{00000000-0005-0000-0000-0000381B0000}"/>
    <cellStyle name="Percent 3 9 3" xfId="6894" xr:uid="{00000000-0005-0000-0000-0000391B0000}"/>
    <cellStyle name="Percent 3 90" xfId="6895" xr:uid="{00000000-0005-0000-0000-00003A1B0000}"/>
    <cellStyle name="Percent 3 91" xfId="6896" xr:uid="{00000000-0005-0000-0000-00003B1B0000}"/>
    <cellStyle name="Percent 3 92" xfId="6897" xr:uid="{00000000-0005-0000-0000-00003C1B0000}"/>
    <cellStyle name="Percent 3 93" xfId="6898" xr:uid="{00000000-0005-0000-0000-00003D1B0000}"/>
    <cellStyle name="Percent 3 94" xfId="6899" xr:uid="{00000000-0005-0000-0000-00003E1B0000}"/>
    <cellStyle name="Percent 3 95" xfId="6900" xr:uid="{00000000-0005-0000-0000-00003F1B0000}"/>
    <cellStyle name="Percent 3 96" xfId="6901" xr:uid="{00000000-0005-0000-0000-0000401B0000}"/>
    <cellStyle name="Percent 3 97" xfId="6902" xr:uid="{00000000-0005-0000-0000-0000411B0000}"/>
    <cellStyle name="Percent 3 98" xfId="6903" xr:uid="{00000000-0005-0000-0000-0000421B0000}"/>
    <cellStyle name="Percent 3 99" xfId="6904" xr:uid="{00000000-0005-0000-0000-0000431B0000}"/>
    <cellStyle name="Percent 30" xfId="6905" xr:uid="{00000000-0005-0000-0000-0000441B0000}"/>
    <cellStyle name="Percent 31" xfId="6906" xr:uid="{00000000-0005-0000-0000-0000451B0000}"/>
    <cellStyle name="Percent 32" xfId="6907" xr:uid="{00000000-0005-0000-0000-0000461B0000}"/>
    <cellStyle name="Percent 33" xfId="6908" xr:uid="{00000000-0005-0000-0000-0000471B0000}"/>
    <cellStyle name="Percent 34" xfId="6909" xr:uid="{00000000-0005-0000-0000-0000481B0000}"/>
    <cellStyle name="Percent 35" xfId="6910" xr:uid="{00000000-0005-0000-0000-0000491B0000}"/>
    <cellStyle name="Percent 36" xfId="6911" xr:uid="{00000000-0005-0000-0000-00004A1B0000}"/>
    <cellStyle name="Percent 37" xfId="6912" xr:uid="{00000000-0005-0000-0000-00004B1B0000}"/>
    <cellStyle name="Percent 38" xfId="6913" xr:uid="{00000000-0005-0000-0000-00004C1B0000}"/>
    <cellStyle name="Percent 39" xfId="6914" xr:uid="{00000000-0005-0000-0000-00004D1B0000}"/>
    <cellStyle name="Percent 4" xfId="6915" xr:uid="{00000000-0005-0000-0000-00004E1B0000}"/>
    <cellStyle name="Percent 4 10" xfId="6916" xr:uid="{00000000-0005-0000-0000-00004F1B0000}"/>
    <cellStyle name="Percent 4 11" xfId="6917" xr:uid="{00000000-0005-0000-0000-0000501B0000}"/>
    <cellStyle name="Percent 4 12" xfId="6918" xr:uid="{00000000-0005-0000-0000-0000511B0000}"/>
    <cellStyle name="Percent 4 13" xfId="6919" xr:uid="{00000000-0005-0000-0000-0000521B0000}"/>
    <cellStyle name="Percent 4 14" xfId="6920" xr:uid="{00000000-0005-0000-0000-0000531B0000}"/>
    <cellStyle name="Percent 4 15" xfId="6921" xr:uid="{00000000-0005-0000-0000-0000541B0000}"/>
    <cellStyle name="Percent 4 16" xfId="6922" xr:uid="{00000000-0005-0000-0000-0000551B0000}"/>
    <cellStyle name="Percent 4 17" xfId="6923" xr:uid="{00000000-0005-0000-0000-0000561B0000}"/>
    <cellStyle name="Percent 4 18" xfId="6924" xr:uid="{00000000-0005-0000-0000-0000571B0000}"/>
    <cellStyle name="Percent 4 19" xfId="6925" xr:uid="{00000000-0005-0000-0000-0000581B0000}"/>
    <cellStyle name="Percent 4 2" xfId="6926" xr:uid="{00000000-0005-0000-0000-0000591B0000}"/>
    <cellStyle name="Percent 4 2 2" xfId="6927" xr:uid="{00000000-0005-0000-0000-00005A1B0000}"/>
    <cellStyle name="Percent 4 2 2 2" xfId="6928" xr:uid="{00000000-0005-0000-0000-00005B1B0000}"/>
    <cellStyle name="Percent 4 2 3" xfId="6929" xr:uid="{00000000-0005-0000-0000-00005C1B0000}"/>
    <cellStyle name="Percent 4 2 4" xfId="6930" xr:uid="{00000000-0005-0000-0000-00005D1B0000}"/>
    <cellStyle name="Percent 4 20" xfId="6931" xr:uid="{00000000-0005-0000-0000-00005E1B0000}"/>
    <cellStyle name="Percent 4 21" xfId="6932" xr:uid="{00000000-0005-0000-0000-00005F1B0000}"/>
    <cellStyle name="Percent 4 22" xfId="6933" xr:uid="{00000000-0005-0000-0000-0000601B0000}"/>
    <cellStyle name="Percent 4 23" xfId="6934" xr:uid="{00000000-0005-0000-0000-0000611B0000}"/>
    <cellStyle name="Percent 4 24" xfId="6935" xr:uid="{00000000-0005-0000-0000-0000621B0000}"/>
    <cellStyle name="Percent 4 25" xfId="6936" xr:uid="{00000000-0005-0000-0000-0000631B0000}"/>
    <cellStyle name="Percent 4 26" xfId="6937" xr:uid="{00000000-0005-0000-0000-0000641B0000}"/>
    <cellStyle name="Percent 4 27" xfId="6938" xr:uid="{00000000-0005-0000-0000-0000651B0000}"/>
    <cellStyle name="Percent 4 28" xfId="6939" xr:uid="{00000000-0005-0000-0000-0000661B0000}"/>
    <cellStyle name="Percent 4 29" xfId="6940" xr:uid="{00000000-0005-0000-0000-0000671B0000}"/>
    <cellStyle name="Percent 4 3" xfId="6941" xr:uid="{00000000-0005-0000-0000-0000681B0000}"/>
    <cellStyle name="Percent 4 3 2" xfId="6942" xr:uid="{00000000-0005-0000-0000-0000691B0000}"/>
    <cellStyle name="Percent 4 30" xfId="6943" xr:uid="{00000000-0005-0000-0000-00006A1B0000}"/>
    <cellStyle name="Percent 4 31" xfId="6944" xr:uid="{00000000-0005-0000-0000-00006B1B0000}"/>
    <cellStyle name="Percent 4 32" xfId="6945" xr:uid="{00000000-0005-0000-0000-00006C1B0000}"/>
    <cellStyle name="Percent 4 33" xfId="6946" xr:uid="{00000000-0005-0000-0000-00006D1B0000}"/>
    <cellStyle name="Percent 4 34" xfId="6947" xr:uid="{00000000-0005-0000-0000-00006E1B0000}"/>
    <cellStyle name="Percent 4 35" xfId="6948" xr:uid="{00000000-0005-0000-0000-00006F1B0000}"/>
    <cellStyle name="Percent 4 36" xfId="6949" xr:uid="{00000000-0005-0000-0000-0000701B0000}"/>
    <cellStyle name="Percent 4 37" xfId="6950" xr:uid="{00000000-0005-0000-0000-0000711B0000}"/>
    <cellStyle name="Percent 4 38" xfId="6951" xr:uid="{00000000-0005-0000-0000-0000721B0000}"/>
    <cellStyle name="Percent 4 39" xfId="6952" xr:uid="{00000000-0005-0000-0000-0000731B0000}"/>
    <cellStyle name="Percent 4 4" xfId="6953" xr:uid="{00000000-0005-0000-0000-0000741B0000}"/>
    <cellStyle name="Percent 4 40" xfId="6954" xr:uid="{00000000-0005-0000-0000-0000751B0000}"/>
    <cellStyle name="Percent 4 41" xfId="6955" xr:uid="{00000000-0005-0000-0000-0000761B0000}"/>
    <cellStyle name="Percent 4 42" xfId="6956" xr:uid="{00000000-0005-0000-0000-0000771B0000}"/>
    <cellStyle name="Percent 4 43" xfId="6957" xr:uid="{00000000-0005-0000-0000-0000781B0000}"/>
    <cellStyle name="Percent 4 44" xfId="6958" xr:uid="{00000000-0005-0000-0000-0000791B0000}"/>
    <cellStyle name="Percent 4 45" xfId="6959" xr:uid="{00000000-0005-0000-0000-00007A1B0000}"/>
    <cellStyle name="Percent 4 46" xfId="6960" xr:uid="{00000000-0005-0000-0000-00007B1B0000}"/>
    <cellStyle name="Percent 4 47" xfId="6961" xr:uid="{00000000-0005-0000-0000-00007C1B0000}"/>
    <cellStyle name="Percent 4 48" xfId="6962" xr:uid="{00000000-0005-0000-0000-00007D1B0000}"/>
    <cellStyle name="Percent 4 49" xfId="6963" xr:uid="{00000000-0005-0000-0000-00007E1B0000}"/>
    <cellStyle name="Percent 4 5" xfId="6964" xr:uid="{00000000-0005-0000-0000-00007F1B0000}"/>
    <cellStyle name="Percent 4 50" xfId="6965" xr:uid="{00000000-0005-0000-0000-0000801B0000}"/>
    <cellStyle name="Percent 4 51" xfId="6966" xr:uid="{00000000-0005-0000-0000-0000811B0000}"/>
    <cellStyle name="Percent 4 52" xfId="6967" xr:uid="{00000000-0005-0000-0000-0000821B0000}"/>
    <cellStyle name="Percent 4 53" xfId="6968" xr:uid="{00000000-0005-0000-0000-0000831B0000}"/>
    <cellStyle name="Percent 4 54" xfId="6969" xr:uid="{00000000-0005-0000-0000-0000841B0000}"/>
    <cellStyle name="Percent 4 55" xfId="6970" xr:uid="{00000000-0005-0000-0000-0000851B0000}"/>
    <cellStyle name="Percent 4 56" xfId="6971" xr:uid="{00000000-0005-0000-0000-0000861B0000}"/>
    <cellStyle name="Percent 4 57" xfId="6972" xr:uid="{00000000-0005-0000-0000-0000871B0000}"/>
    <cellStyle name="Percent 4 58" xfId="6973" xr:uid="{00000000-0005-0000-0000-0000881B0000}"/>
    <cellStyle name="Percent 4 59" xfId="6974" xr:uid="{00000000-0005-0000-0000-0000891B0000}"/>
    <cellStyle name="Percent 4 6" xfId="6975" xr:uid="{00000000-0005-0000-0000-00008A1B0000}"/>
    <cellStyle name="Percent 4 60" xfId="6976" xr:uid="{00000000-0005-0000-0000-00008B1B0000}"/>
    <cellStyle name="Percent 4 61" xfId="6977" xr:uid="{00000000-0005-0000-0000-00008C1B0000}"/>
    <cellStyle name="Percent 4 7" xfId="6978" xr:uid="{00000000-0005-0000-0000-00008D1B0000}"/>
    <cellStyle name="Percent 4 8" xfId="6979" xr:uid="{00000000-0005-0000-0000-00008E1B0000}"/>
    <cellStyle name="Percent 4 9" xfId="6980" xr:uid="{00000000-0005-0000-0000-00008F1B0000}"/>
    <cellStyle name="Percent 40" xfId="6981" xr:uid="{00000000-0005-0000-0000-0000901B0000}"/>
    <cellStyle name="Percent 41" xfId="6982" xr:uid="{00000000-0005-0000-0000-0000911B0000}"/>
    <cellStyle name="Percent 42" xfId="6983" xr:uid="{00000000-0005-0000-0000-0000921B0000}"/>
    <cellStyle name="Percent 43" xfId="6984" xr:uid="{00000000-0005-0000-0000-0000931B0000}"/>
    <cellStyle name="Percent 44" xfId="6985" xr:uid="{00000000-0005-0000-0000-0000941B0000}"/>
    <cellStyle name="Percent 44 2" xfId="6986" xr:uid="{00000000-0005-0000-0000-0000951B0000}"/>
    <cellStyle name="Percent 45" xfId="6987" xr:uid="{00000000-0005-0000-0000-0000961B0000}"/>
    <cellStyle name="Percent 46" xfId="6988" xr:uid="{00000000-0005-0000-0000-0000971B0000}"/>
    <cellStyle name="Percent 47" xfId="6989" xr:uid="{00000000-0005-0000-0000-0000981B0000}"/>
    <cellStyle name="Percent 48" xfId="6990" xr:uid="{00000000-0005-0000-0000-0000991B0000}"/>
    <cellStyle name="Percent 49" xfId="6991" xr:uid="{00000000-0005-0000-0000-00009A1B0000}"/>
    <cellStyle name="Percent 49 2" xfId="6992" xr:uid="{00000000-0005-0000-0000-00009B1B0000}"/>
    <cellStyle name="Percent 5" xfId="6993" xr:uid="{00000000-0005-0000-0000-00009C1B0000}"/>
    <cellStyle name="Percent 5 10" xfId="6994" xr:uid="{00000000-0005-0000-0000-00009D1B0000}"/>
    <cellStyle name="Percent 5 11" xfId="6995" xr:uid="{00000000-0005-0000-0000-00009E1B0000}"/>
    <cellStyle name="Percent 5 12" xfId="6996" xr:uid="{00000000-0005-0000-0000-00009F1B0000}"/>
    <cellStyle name="Percent 5 13" xfId="6997" xr:uid="{00000000-0005-0000-0000-0000A01B0000}"/>
    <cellStyle name="Percent 5 14" xfId="6998" xr:uid="{00000000-0005-0000-0000-0000A11B0000}"/>
    <cellStyle name="Percent 5 15" xfId="6999" xr:uid="{00000000-0005-0000-0000-0000A21B0000}"/>
    <cellStyle name="Percent 5 16" xfId="7000" xr:uid="{00000000-0005-0000-0000-0000A31B0000}"/>
    <cellStyle name="Percent 5 17" xfId="7001" xr:uid="{00000000-0005-0000-0000-0000A41B0000}"/>
    <cellStyle name="Percent 5 18" xfId="7002" xr:uid="{00000000-0005-0000-0000-0000A51B0000}"/>
    <cellStyle name="Percent 5 19" xfId="7003" xr:uid="{00000000-0005-0000-0000-0000A61B0000}"/>
    <cellStyle name="Percent 5 2" xfId="7004" xr:uid="{00000000-0005-0000-0000-0000A71B0000}"/>
    <cellStyle name="Percent 5 2 10" xfId="7005" xr:uid="{00000000-0005-0000-0000-0000A81B0000}"/>
    <cellStyle name="Percent 5 2 11" xfId="7006" xr:uid="{00000000-0005-0000-0000-0000A91B0000}"/>
    <cellStyle name="Percent 5 2 12" xfId="7007" xr:uid="{00000000-0005-0000-0000-0000AA1B0000}"/>
    <cellStyle name="Percent 5 2 13" xfId="7008" xr:uid="{00000000-0005-0000-0000-0000AB1B0000}"/>
    <cellStyle name="Percent 5 2 14" xfId="7009" xr:uid="{00000000-0005-0000-0000-0000AC1B0000}"/>
    <cellStyle name="Percent 5 2 15" xfId="7010" xr:uid="{00000000-0005-0000-0000-0000AD1B0000}"/>
    <cellStyle name="Percent 5 2 15 2" xfId="7011" xr:uid="{00000000-0005-0000-0000-0000AE1B0000}"/>
    <cellStyle name="Percent 5 2 16" xfId="7012" xr:uid="{00000000-0005-0000-0000-0000AF1B0000}"/>
    <cellStyle name="Percent 5 2 17" xfId="7013" xr:uid="{00000000-0005-0000-0000-0000B01B0000}"/>
    <cellStyle name="Percent 5 2 18" xfId="7506" xr:uid="{00000000-0005-0000-0000-0000B11B0000}"/>
    <cellStyle name="Percent 5 2 2" xfId="7014" xr:uid="{00000000-0005-0000-0000-0000B21B0000}"/>
    <cellStyle name="Percent 5 2 2 10" xfId="7015" xr:uid="{00000000-0005-0000-0000-0000B31B0000}"/>
    <cellStyle name="Percent 5 2 2 11" xfId="7016" xr:uid="{00000000-0005-0000-0000-0000B41B0000}"/>
    <cellStyle name="Percent 5 2 2 12" xfId="7017" xr:uid="{00000000-0005-0000-0000-0000B51B0000}"/>
    <cellStyle name="Percent 5 2 2 12 2" xfId="7018" xr:uid="{00000000-0005-0000-0000-0000B61B0000}"/>
    <cellStyle name="Percent 5 2 2 13" xfId="7019" xr:uid="{00000000-0005-0000-0000-0000B71B0000}"/>
    <cellStyle name="Percent 5 2 2 14" xfId="7507" xr:uid="{00000000-0005-0000-0000-0000B81B0000}"/>
    <cellStyle name="Percent 5 2 2 2" xfId="7020" xr:uid="{00000000-0005-0000-0000-0000B91B0000}"/>
    <cellStyle name="Percent 5 2 2 2 10" xfId="7021" xr:uid="{00000000-0005-0000-0000-0000BA1B0000}"/>
    <cellStyle name="Percent 5 2 2 2 10 2" xfId="7022" xr:uid="{00000000-0005-0000-0000-0000BB1B0000}"/>
    <cellStyle name="Percent 5 2 2 2 11" xfId="7023" xr:uid="{00000000-0005-0000-0000-0000BC1B0000}"/>
    <cellStyle name="Percent 5 2 2 2 11 2" xfId="7024" xr:uid="{00000000-0005-0000-0000-0000BD1B0000}"/>
    <cellStyle name="Percent 5 2 2 2 12" xfId="7025" xr:uid="{00000000-0005-0000-0000-0000BE1B0000}"/>
    <cellStyle name="Percent 5 2 2 2 13" xfId="7026" xr:uid="{00000000-0005-0000-0000-0000BF1B0000}"/>
    <cellStyle name="Percent 5 2 2 2 14" xfId="7027" xr:uid="{00000000-0005-0000-0000-0000C01B0000}"/>
    <cellStyle name="Percent 5 2 2 2 2" xfId="7028" xr:uid="{00000000-0005-0000-0000-0000C11B0000}"/>
    <cellStyle name="Percent 5 2 2 2 2 2" xfId="7029" xr:uid="{00000000-0005-0000-0000-0000C21B0000}"/>
    <cellStyle name="Percent 5 2 2 2 3" xfId="7030" xr:uid="{00000000-0005-0000-0000-0000C31B0000}"/>
    <cellStyle name="Percent 5 2 2 2 3 2" xfId="7031" xr:uid="{00000000-0005-0000-0000-0000C41B0000}"/>
    <cellStyle name="Percent 5 2 2 2 4" xfId="7032" xr:uid="{00000000-0005-0000-0000-0000C51B0000}"/>
    <cellStyle name="Percent 5 2 2 2 4 2" xfId="7033" xr:uid="{00000000-0005-0000-0000-0000C61B0000}"/>
    <cellStyle name="Percent 5 2 2 2 5" xfId="7034" xr:uid="{00000000-0005-0000-0000-0000C71B0000}"/>
    <cellStyle name="Percent 5 2 2 2 5 2" xfId="7035" xr:uid="{00000000-0005-0000-0000-0000C81B0000}"/>
    <cellStyle name="Percent 5 2 2 2 6" xfId="7036" xr:uid="{00000000-0005-0000-0000-0000C91B0000}"/>
    <cellStyle name="Percent 5 2 2 2 6 2" xfId="7037" xr:uid="{00000000-0005-0000-0000-0000CA1B0000}"/>
    <cellStyle name="Percent 5 2 2 2 7" xfId="7038" xr:uid="{00000000-0005-0000-0000-0000CB1B0000}"/>
    <cellStyle name="Percent 5 2 2 2 7 2" xfId="7039" xr:uid="{00000000-0005-0000-0000-0000CC1B0000}"/>
    <cellStyle name="Percent 5 2 2 2 8" xfId="7040" xr:uid="{00000000-0005-0000-0000-0000CD1B0000}"/>
    <cellStyle name="Percent 5 2 2 2 8 2" xfId="7041" xr:uid="{00000000-0005-0000-0000-0000CE1B0000}"/>
    <cellStyle name="Percent 5 2 2 2 9" xfId="7042" xr:uid="{00000000-0005-0000-0000-0000CF1B0000}"/>
    <cellStyle name="Percent 5 2 2 2 9 2" xfId="7043" xr:uid="{00000000-0005-0000-0000-0000D01B0000}"/>
    <cellStyle name="Percent 5 2 2 3" xfId="7044" xr:uid="{00000000-0005-0000-0000-0000D11B0000}"/>
    <cellStyle name="Percent 5 2 2 4" xfId="7045" xr:uid="{00000000-0005-0000-0000-0000D21B0000}"/>
    <cellStyle name="Percent 5 2 2 5" xfId="7046" xr:uid="{00000000-0005-0000-0000-0000D31B0000}"/>
    <cellStyle name="Percent 5 2 2 6" xfId="7047" xr:uid="{00000000-0005-0000-0000-0000D41B0000}"/>
    <cellStyle name="Percent 5 2 2 7" xfId="7048" xr:uid="{00000000-0005-0000-0000-0000D51B0000}"/>
    <cellStyle name="Percent 5 2 2 8" xfId="7049" xr:uid="{00000000-0005-0000-0000-0000D61B0000}"/>
    <cellStyle name="Percent 5 2 2 9" xfId="7050" xr:uid="{00000000-0005-0000-0000-0000D71B0000}"/>
    <cellStyle name="Percent 5 2 3" xfId="7051" xr:uid="{00000000-0005-0000-0000-0000D81B0000}"/>
    <cellStyle name="Percent 5 2 3 2" xfId="7052" xr:uid="{00000000-0005-0000-0000-0000D91B0000}"/>
    <cellStyle name="Percent 5 2 3 2 2" xfId="7053" xr:uid="{00000000-0005-0000-0000-0000DA1B0000}"/>
    <cellStyle name="Percent 5 2 3 2 3" xfId="7054" xr:uid="{00000000-0005-0000-0000-0000DB1B0000}"/>
    <cellStyle name="Percent 5 2 3 3" xfId="7055" xr:uid="{00000000-0005-0000-0000-0000DC1B0000}"/>
    <cellStyle name="Percent 5 2 4" xfId="7056" xr:uid="{00000000-0005-0000-0000-0000DD1B0000}"/>
    <cellStyle name="Percent 5 2 4 2" xfId="7057" xr:uid="{00000000-0005-0000-0000-0000DE1B0000}"/>
    <cellStyle name="Percent 5 2 5" xfId="7058" xr:uid="{00000000-0005-0000-0000-0000DF1B0000}"/>
    <cellStyle name="Percent 5 2 5 2" xfId="7059" xr:uid="{00000000-0005-0000-0000-0000E01B0000}"/>
    <cellStyle name="Percent 5 2 6" xfId="7060" xr:uid="{00000000-0005-0000-0000-0000E11B0000}"/>
    <cellStyle name="Percent 5 2 7" xfId="7061" xr:uid="{00000000-0005-0000-0000-0000E21B0000}"/>
    <cellStyle name="Percent 5 2 8" xfId="7062" xr:uid="{00000000-0005-0000-0000-0000E31B0000}"/>
    <cellStyle name="Percent 5 2 9" xfId="7063" xr:uid="{00000000-0005-0000-0000-0000E41B0000}"/>
    <cellStyle name="Percent 5 20" xfId="7064" xr:uid="{00000000-0005-0000-0000-0000E51B0000}"/>
    <cellStyle name="Percent 5 21" xfId="7065" xr:uid="{00000000-0005-0000-0000-0000E61B0000}"/>
    <cellStyle name="Percent 5 22" xfId="7066" xr:uid="{00000000-0005-0000-0000-0000E71B0000}"/>
    <cellStyle name="Percent 5 23" xfId="7067" xr:uid="{00000000-0005-0000-0000-0000E81B0000}"/>
    <cellStyle name="Percent 5 24" xfId="7068" xr:uid="{00000000-0005-0000-0000-0000E91B0000}"/>
    <cellStyle name="Percent 5 25" xfId="7069" xr:uid="{00000000-0005-0000-0000-0000EA1B0000}"/>
    <cellStyle name="Percent 5 26" xfId="7070" xr:uid="{00000000-0005-0000-0000-0000EB1B0000}"/>
    <cellStyle name="Percent 5 27" xfId="7071" xr:uid="{00000000-0005-0000-0000-0000EC1B0000}"/>
    <cellStyle name="Percent 5 28" xfId="7072" xr:uid="{00000000-0005-0000-0000-0000ED1B0000}"/>
    <cellStyle name="Percent 5 29" xfId="7073" xr:uid="{00000000-0005-0000-0000-0000EE1B0000}"/>
    <cellStyle name="Percent 5 3" xfId="7074" xr:uid="{00000000-0005-0000-0000-0000EF1B0000}"/>
    <cellStyle name="Percent 5 3 2" xfId="7075" xr:uid="{00000000-0005-0000-0000-0000F01B0000}"/>
    <cellStyle name="Percent 5 3 2 2" xfId="7076" xr:uid="{00000000-0005-0000-0000-0000F11B0000}"/>
    <cellStyle name="Percent 5 3 3" xfId="7077" xr:uid="{00000000-0005-0000-0000-0000F21B0000}"/>
    <cellStyle name="Percent 5 3 4" xfId="7078" xr:uid="{00000000-0005-0000-0000-0000F31B0000}"/>
    <cellStyle name="Percent 5 3 5" xfId="7079" xr:uid="{00000000-0005-0000-0000-0000F41B0000}"/>
    <cellStyle name="Percent 5 30" xfId="7080" xr:uid="{00000000-0005-0000-0000-0000F51B0000}"/>
    <cellStyle name="Percent 5 31" xfId="7081" xr:uid="{00000000-0005-0000-0000-0000F61B0000}"/>
    <cellStyle name="Percent 5 32" xfId="7082" xr:uid="{00000000-0005-0000-0000-0000F71B0000}"/>
    <cellStyle name="Percent 5 33" xfId="7083" xr:uid="{00000000-0005-0000-0000-0000F81B0000}"/>
    <cellStyle name="Percent 5 34" xfId="7084" xr:uid="{00000000-0005-0000-0000-0000F91B0000}"/>
    <cellStyle name="Percent 5 35" xfId="7085" xr:uid="{00000000-0005-0000-0000-0000FA1B0000}"/>
    <cellStyle name="Percent 5 36" xfId="7086" xr:uid="{00000000-0005-0000-0000-0000FB1B0000}"/>
    <cellStyle name="Percent 5 37" xfId="7087" xr:uid="{00000000-0005-0000-0000-0000FC1B0000}"/>
    <cellStyle name="Percent 5 38" xfId="7088" xr:uid="{00000000-0005-0000-0000-0000FD1B0000}"/>
    <cellStyle name="Percent 5 39" xfId="7089" xr:uid="{00000000-0005-0000-0000-0000FE1B0000}"/>
    <cellStyle name="Percent 5 4" xfId="7090" xr:uid="{00000000-0005-0000-0000-0000FF1B0000}"/>
    <cellStyle name="Percent 5 4 2" xfId="7091" xr:uid="{00000000-0005-0000-0000-0000001C0000}"/>
    <cellStyle name="Percent 5 40" xfId="7092" xr:uid="{00000000-0005-0000-0000-0000011C0000}"/>
    <cellStyle name="Percent 5 41" xfId="7093" xr:uid="{00000000-0005-0000-0000-0000021C0000}"/>
    <cellStyle name="Percent 5 42" xfId="7094" xr:uid="{00000000-0005-0000-0000-0000031C0000}"/>
    <cellStyle name="Percent 5 43" xfId="7095" xr:uid="{00000000-0005-0000-0000-0000041C0000}"/>
    <cellStyle name="Percent 5 44" xfId="7096" xr:uid="{00000000-0005-0000-0000-0000051C0000}"/>
    <cellStyle name="Percent 5 45" xfId="7097" xr:uid="{00000000-0005-0000-0000-0000061C0000}"/>
    <cellStyle name="Percent 5 46" xfId="7098" xr:uid="{00000000-0005-0000-0000-0000071C0000}"/>
    <cellStyle name="Percent 5 47" xfId="7099" xr:uid="{00000000-0005-0000-0000-0000081C0000}"/>
    <cellStyle name="Percent 5 48" xfId="7100" xr:uid="{00000000-0005-0000-0000-0000091C0000}"/>
    <cellStyle name="Percent 5 49" xfId="7101" xr:uid="{00000000-0005-0000-0000-00000A1C0000}"/>
    <cellStyle name="Percent 5 5" xfId="7102" xr:uid="{00000000-0005-0000-0000-00000B1C0000}"/>
    <cellStyle name="Percent 5 5 2" xfId="7103" xr:uid="{00000000-0005-0000-0000-00000C1C0000}"/>
    <cellStyle name="Percent 5 5 3" xfId="7104" xr:uid="{00000000-0005-0000-0000-00000D1C0000}"/>
    <cellStyle name="Percent 5 50" xfId="7105" xr:uid="{00000000-0005-0000-0000-00000E1C0000}"/>
    <cellStyle name="Percent 5 51" xfId="7106" xr:uid="{00000000-0005-0000-0000-00000F1C0000}"/>
    <cellStyle name="Percent 5 52" xfId="7107" xr:uid="{00000000-0005-0000-0000-0000101C0000}"/>
    <cellStyle name="Percent 5 53" xfId="7108" xr:uid="{00000000-0005-0000-0000-0000111C0000}"/>
    <cellStyle name="Percent 5 54" xfId="7109" xr:uid="{00000000-0005-0000-0000-0000121C0000}"/>
    <cellStyle name="Percent 5 55" xfId="7110" xr:uid="{00000000-0005-0000-0000-0000131C0000}"/>
    <cellStyle name="Percent 5 56" xfId="7111" xr:uid="{00000000-0005-0000-0000-0000141C0000}"/>
    <cellStyle name="Percent 5 57" xfId="7112" xr:uid="{00000000-0005-0000-0000-0000151C0000}"/>
    <cellStyle name="Percent 5 58" xfId="7113" xr:uid="{00000000-0005-0000-0000-0000161C0000}"/>
    <cellStyle name="Percent 5 59" xfId="7114" xr:uid="{00000000-0005-0000-0000-0000171C0000}"/>
    <cellStyle name="Percent 5 6" xfId="7115" xr:uid="{00000000-0005-0000-0000-0000181C0000}"/>
    <cellStyle name="Percent 5 60" xfId="7116" xr:uid="{00000000-0005-0000-0000-0000191C0000}"/>
    <cellStyle name="Percent 5 61" xfId="7117" xr:uid="{00000000-0005-0000-0000-00001A1C0000}"/>
    <cellStyle name="Percent 5 62" xfId="7118" xr:uid="{00000000-0005-0000-0000-00001B1C0000}"/>
    <cellStyle name="Percent 5 63" xfId="7119" xr:uid="{00000000-0005-0000-0000-00001C1C0000}"/>
    <cellStyle name="Percent 5 7" xfId="7120" xr:uid="{00000000-0005-0000-0000-00001D1C0000}"/>
    <cellStyle name="Percent 5 8" xfId="7121" xr:uid="{00000000-0005-0000-0000-00001E1C0000}"/>
    <cellStyle name="Percent 5 9" xfId="7122" xr:uid="{00000000-0005-0000-0000-00001F1C0000}"/>
    <cellStyle name="Percent 50" xfId="7123" xr:uid="{00000000-0005-0000-0000-0000201C0000}"/>
    <cellStyle name="Percent 51" xfId="7124" xr:uid="{00000000-0005-0000-0000-0000211C0000}"/>
    <cellStyle name="Percent 52" xfId="7125" xr:uid="{00000000-0005-0000-0000-0000221C0000}"/>
    <cellStyle name="Percent 53" xfId="7126" xr:uid="{00000000-0005-0000-0000-0000231C0000}"/>
    <cellStyle name="Percent 54" xfId="7127" xr:uid="{00000000-0005-0000-0000-0000241C0000}"/>
    <cellStyle name="Percent 55" xfId="7128" xr:uid="{00000000-0005-0000-0000-0000251C0000}"/>
    <cellStyle name="Percent 56" xfId="7129" xr:uid="{00000000-0005-0000-0000-0000261C0000}"/>
    <cellStyle name="Percent 57" xfId="7130" xr:uid="{00000000-0005-0000-0000-0000271C0000}"/>
    <cellStyle name="Percent 58" xfId="7131" xr:uid="{00000000-0005-0000-0000-0000281C0000}"/>
    <cellStyle name="Percent 59" xfId="7132" xr:uid="{00000000-0005-0000-0000-0000291C0000}"/>
    <cellStyle name="Percent 6" xfId="7133" xr:uid="{00000000-0005-0000-0000-00002A1C0000}"/>
    <cellStyle name="Percent 6 2" xfId="7134" xr:uid="{00000000-0005-0000-0000-00002B1C0000}"/>
    <cellStyle name="Percent 6 3" xfId="7135" xr:uid="{00000000-0005-0000-0000-00002C1C0000}"/>
    <cellStyle name="Percent 6 4 2" xfId="7519" xr:uid="{7BB5EDD1-7138-4686-AEC6-C8DF1CEC66E9}"/>
    <cellStyle name="Percent 60" xfId="7136" xr:uid="{00000000-0005-0000-0000-00002D1C0000}"/>
    <cellStyle name="Percent 61" xfId="7137" xr:uid="{00000000-0005-0000-0000-00002E1C0000}"/>
    <cellStyle name="Percent 62" xfId="7138" xr:uid="{00000000-0005-0000-0000-00002F1C0000}"/>
    <cellStyle name="Percent 63" xfId="7139" xr:uid="{00000000-0005-0000-0000-0000301C0000}"/>
    <cellStyle name="Percent 64" xfId="7140" xr:uid="{00000000-0005-0000-0000-0000311C0000}"/>
    <cellStyle name="Percent 64 2" xfId="7141" xr:uid="{00000000-0005-0000-0000-0000321C0000}"/>
    <cellStyle name="Percent 65" xfId="7142" xr:uid="{00000000-0005-0000-0000-0000331C0000}"/>
    <cellStyle name="Percent 65 2" xfId="7143" xr:uid="{00000000-0005-0000-0000-0000341C0000}"/>
    <cellStyle name="Percent 65 3" xfId="7144" xr:uid="{00000000-0005-0000-0000-0000351C0000}"/>
    <cellStyle name="Percent 66" xfId="7145" xr:uid="{00000000-0005-0000-0000-0000361C0000}"/>
    <cellStyle name="Percent 67" xfId="7146" xr:uid="{00000000-0005-0000-0000-0000371C0000}"/>
    <cellStyle name="Percent 68" xfId="7147" xr:uid="{00000000-0005-0000-0000-0000381C0000}"/>
    <cellStyle name="Percent 69" xfId="7148" xr:uid="{00000000-0005-0000-0000-0000391C0000}"/>
    <cellStyle name="Percent 7" xfId="7149" xr:uid="{00000000-0005-0000-0000-00003A1C0000}"/>
    <cellStyle name="Percent 7 10" xfId="7150" xr:uid="{00000000-0005-0000-0000-00003B1C0000}"/>
    <cellStyle name="Percent 7 11" xfId="7151" xr:uid="{00000000-0005-0000-0000-00003C1C0000}"/>
    <cellStyle name="Percent 7 12" xfId="7152" xr:uid="{00000000-0005-0000-0000-00003D1C0000}"/>
    <cellStyle name="Percent 7 12 2" xfId="7153" xr:uid="{00000000-0005-0000-0000-00003E1C0000}"/>
    <cellStyle name="Percent 7 13" xfId="7154" xr:uid="{00000000-0005-0000-0000-00003F1C0000}"/>
    <cellStyle name="Percent 7 14" xfId="7155" xr:uid="{00000000-0005-0000-0000-0000401C0000}"/>
    <cellStyle name="Percent 7 15" xfId="7508" xr:uid="{00000000-0005-0000-0000-0000411C0000}"/>
    <cellStyle name="Percent 7 2" xfId="7156" xr:uid="{00000000-0005-0000-0000-0000421C0000}"/>
    <cellStyle name="Percent 7 2 10" xfId="7157" xr:uid="{00000000-0005-0000-0000-0000431C0000}"/>
    <cellStyle name="Percent 7 2 10 2" xfId="7158" xr:uid="{00000000-0005-0000-0000-0000441C0000}"/>
    <cellStyle name="Percent 7 2 11" xfId="7159" xr:uid="{00000000-0005-0000-0000-0000451C0000}"/>
    <cellStyle name="Percent 7 2 11 2" xfId="7160" xr:uid="{00000000-0005-0000-0000-0000461C0000}"/>
    <cellStyle name="Percent 7 2 12" xfId="7161" xr:uid="{00000000-0005-0000-0000-0000471C0000}"/>
    <cellStyle name="Percent 7 2 12 2" xfId="7162" xr:uid="{00000000-0005-0000-0000-0000481C0000}"/>
    <cellStyle name="Percent 7 2 13" xfId="7163" xr:uid="{00000000-0005-0000-0000-0000491C0000}"/>
    <cellStyle name="Percent 7 2 13 2" xfId="7164" xr:uid="{00000000-0005-0000-0000-00004A1C0000}"/>
    <cellStyle name="Percent 7 2 14" xfId="7165" xr:uid="{00000000-0005-0000-0000-00004B1C0000}"/>
    <cellStyle name="Percent 7 2 2" xfId="7166" xr:uid="{00000000-0005-0000-0000-00004C1C0000}"/>
    <cellStyle name="Percent 7 2 2 2" xfId="7167" xr:uid="{00000000-0005-0000-0000-00004D1C0000}"/>
    <cellStyle name="Percent 7 2 3" xfId="7168" xr:uid="{00000000-0005-0000-0000-00004E1C0000}"/>
    <cellStyle name="Percent 7 2 3 2" xfId="7169" xr:uid="{00000000-0005-0000-0000-00004F1C0000}"/>
    <cellStyle name="Percent 7 2 4" xfId="7170" xr:uid="{00000000-0005-0000-0000-0000501C0000}"/>
    <cellStyle name="Percent 7 2 4 2" xfId="7171" xr:uid="{00000000-0005-0000-0000-0000511C0000}"/>
    <cellStyle name="Percent 7 2 5" xfId="7172" xr:uid="{00000000-0005-0000-0000-0000521C0000}"/>
    <cellStyle name="Percent 7 2 5 2" xfId="7173" xr:uid="{00000000-0005-0000-0000-0000531C0000}"/>
    <cellStyle name="Percent 7 2 6" xfId="7174" xr:uid="{00000000-0005-0000-0000-0000541C0000}"/>
    <cellStyle name="Percent 7 2 6 2" xfId="7175" xr:uid="{00000000-0005-0000-0000-0000551C0000}"/>
    <cellStyle name="Percent 7 2 7" xfId="7176" xr:uid="{00000000-0005-0000-0000-0000561C0000}"/>
    <cellStyle name="Percent 7 2 7 2" xfId="7177" xr:uid="{00000000-0005-0000-0000-0000571C0000}"/>
    <cellStyle name="Percent 7 2 8" xfId="7178" xr:uid="{00000000-0005-0000-0000-0000581C0000}"/>
    <cellStyle name="Percent 7 2 8 2" xfId="7179" xr:uid="{00000000-0005-0000-0000-0000591C0000}"/>
    <cellStyle name="Percent 7 2 9" xfId="7180" xr:uid="{00000000-0005-0000-0000-00005A1C0000}"/>
    <cellStyle name="Percent 7 2 9 2" xfId="7181" xr:uid="{00000000-0005-0000-0000-00005B1C0000}"/>
    <cellStyle name="Percent 7 3" xfId="7182" xr:uid="{00000000-0005-0000-0000-00005C1C0000}"/>
    <cellStyle name="Percent 7 4" xfId="7183" xr:uid="{00000000-0005-0000-0000-00005D1C0000}"/>
    <cellStyle name="Percent 7 5" xfId="7184" xr:uid="{00000000-0005-0000-0000-00005E1C0000}"/>
    <cellStyle name="Percent 7 6" xfId="7185" xr:uid="{00000000-0005-0000-0000-00005F1C0000}"/>
    <cellStyle name="Percent 7 7" xfId="7186" xr:uid="{00000000-0005-0000-0000-0000601C0000}"/>
    <cellStyle name="Percent 7 8" xfId="7187" xr:uid="{00000000-0005-0000-0000-0000611C0000}"/>
    <cellStyle name="Percent 7 9" xfId="7188" xr:uid="{00000000-0005-0000-0000-0000621C0000}"/>
    <cellStyle name="Percent 70" xfId="7189" xr:uid="{00000000-0005-0000-0000-0000631C0000}"/>
    <cellStyle name="Percent 71" xfId="7190" xr:uid="{00000000-0005-0000-0000-0000641C0000}"/>
    <cellStyle name="Percent 72" xfId="7191" xr:uid="{00000000-0005-0000-0000-0000651C0000}"/>
    <cellStyle name="Percent 73" xfId="7192" xr:uid="{00000000-0005-0000-0000-0000661C0000}"/>
    <cellStyle name="Percent 73 2" xfId="7417" xr:uid="{00000000-0005-0000-0000-0000671C0000}"/>
    <cellStyle name="Percent 74" xfId="7414" xr:uid="{00000000-0005-0000-0000-0000681C0000}"/>
    <cellStyle name="Percent 75" xfId="7426" xr:uid="{00000000-0005-0000-0000-0000691C0000}"/>
    <cellStyle name="Percent 76" xfId="7512" xr:uid="{00000000-0005-0000-0000-00006A1C0000}"/>
    <cellStyle name="Percent 79 2" xfId="7517" xr:uid="{B7762FE0-93D0-4192-9099-5BD18A04E4B4}"/>
    <cellStyle name="Percent 8" xfId="7193" xr:uid="{00000000-0005-0000-0000-00006B1C0000}"/>
    <cellStyle name="Percent 8 2" xfId="7194" xr:uid="{00000000-0005-0000-0000-00006C1C0000}"/>
    <cellStyle name="Percent 8 2 2" xfId="7195" xr:uid="{00000000-0005-0000-0000-00006D1C0000}"/>
    <cellStyle name="Percent 8 2 2 2" xfId="7196" xr:uid="{00000000-0005-0000-0000-00006E1C0000}"/>
    <cellStyle name="Percent 8 2 2 2 2" xfId="7197" xr:uid="{00000000-0005-0000-0000-00006F1C0000}"/>
    <cellStyle name="Percent 8 2 2 3" xfId="7198" xr:uid="{00000000-0005-0000-0000-0000701C0000}"/>
    <cellStyle name="Percent 8 2 2 3 2" xfId="7199" xr:uid="{00000000-0005-0000-0000-0000711C0000}"/>
    <cellStyle name="Percent 8 2 2 4" xfId="7200" xr:uid="{00000000-0005-0000-0000-0000721C0000}"/>
    <cellStyle name="Percent 8 2 2 4 2" xfId="7201" xr:uid="{00000000-0005-0000-0000-0000731C0000}"/>
    <cellStyle name="Percent 8 2 2 5" xfId="7202" xr:uid="{00000000-0005-0000-0000-0000741C0000}"/>
    <cellStyle name="Percent 8 2 2 5 2" xfId="7203" xr:uid="{00000000-0005-0000-0000-0000751C0000}"/>
    <cellStyle name="Percent 8 2 3" xfId="7204" xr:uid="{00000000-0005-0000-0000-0000761C0000}"/>
    <cellStyle name="Percent 8 2 4" xfId="7205" xr:uid="{00000000-0005-0000-0000-0000771C0000}"/>
    <cellStyle name="Percent 8 2 5" xfId="7206" xr:uid="{00000000-0005-0000-0000-0000781C0000}"/>
    <cellStyle name="Percent 8 2 6" xfId="7207" xr:uid="{00000000-0005-0000-0000-0000791C0000}"/>
    <cellStyle name="Percent 8 3" xfId="7208" xr:uid="{00000000-0005-0000-0000-00007A1C0000}"/>
    <cellStyle name="Percent 8 3 2" xfId="7209" xr:uid="{00000000-0005-0000-0000-00007B1C0000}"/>
    <cellStyle name="Percent 8 4" xfId="7210" xr:uid="{00000000-0005-0000-0000-00007C1C0000}"/>
    <cellStyle name="Percent 8 4 2" xfId="7211" xr:uid="{00000000-0005-0000-0000-00007D1C0000}"/>
    <cellStyle name="Percent 8 5" xfId="7212" xr:uid="{00000000-0005-0000-0000-00007E1C0000}"/>
    <cellStyle name="Percent 8 5 2" xfId="7213" xr:uid="{00000000-0005-0000-0000-00007F1C0000}"/>
    <cellStyle name="Percent 8 6" xfId="7214" xr:uid="{00000000-0005-0000-0000-0000801C0000}"/>
    <cellStyle name="Percent 8 6 2" xfId="7215" xr:uid="{00000000-0005-0000-0000-0000811C0000}"/>
    <cellStyle name="Percent 8 7" xfId="7216" xr:uid="{00000000-0005-0000-0000-0000821C0000}"/>
    <cellStyle name="Percent 8 7 2" xfId="7217" xr:uid="{00000000-0005-0000-0000-0000831C0000}"/>
    <cellStyle name="Percent 8 8" xfId="7509" xr:uid="{00000000-0005-0000-0000-0000841C0000}"/>
    <cellStyle name="Percent 80 2" xfId="7529" xr:uid="{E2E5B760-6F59-4EEC-88A0-740EEEFCD361}"/>
    <cellStyle name="Percent 80 2 3" xfId="7534" xr:uid="{1F2AA50A-98D9-486D-BC00-B7D2CF1C96CF}"/>
    <cellStyle name="Percent 88" xfId="7532" xr:uid="{237B46F7-96CA-4E60-B432-9600E8034D44}"/>
    <cellStyle name="Percent 88 3" xfId="7521" xr:uid="{A9B313A9-00CE-423A-835B-562F8230E8E3}"/>
    <cellStyle name="Percent 9" xfId="7218" xr:uid="{00000000-0005-0000-0000-0000851C0000}"/>
    <cellStyle name="Percent 9 2" xfId="7219" xr:uid="{00000000-0005-0000-0000-0000861C0000}"/>
    <cellStyle name="Percent 9 3" xfId="7220" xr:uid="{00000000-0005-0000-0000-0000871C0000}"/>
    <cellStyle name="PRINTFONT" xfId="7221" xr:uid="{00000000-0005-0000-0000-0000881C0000}"/>
    <cellStyle name="PSChar" xfId="7222" xr:uid="{00000000-0005-0000-0000-0000891C0000}"/>
    <cellStyle name="PSDate" xfId="7223" xr:uid="{00000000-0005-0000-0000-00008A1C0000}"/>
    <cellStyle name="PSDec" xfId="7224" xr:uid="{00000000-0005-0000-0000-00008B1C0000}"/>
    <cellStyle name="PSHeading" xfId="7225" xr:uid="{00000000-0005-0000-0000-00008C1C0000}"/>
    <cellStyle name="PSInt" xfId="7226" xr:uid="{00000000-0005-0000-0000-00008D1C0000}"/>
    <cellStyle name="PSSpacer" xfId="7227" xr:uid="{00000000-0005-0000-0000-00008E1C0000}"/>
    <cellStyle name="Reset  - Style4" xfId="7228" xr:uid="{00000000-0005-0000-0000-00008F1C0000}"/>
    <cellStyle name="Reset  - Style7" xfId="7229" xr:uid="{00000000-0005-0000-0000-0000901C0000}"/>
    <cellStyle name="STD" xfId="7230" xr:uid="{00000000-0005-0000-0000-0000911C0000}"/>
    <cellStyle name="Style 21" xfId="4" xr:uid="{00000000-0005-0000-0000-0000921C0000}"/>
    <cellStyle name="Style 21 2" xfId="7231" xr:uid="{00000000-0005-0000-0000-0000931C0000}"/>
    <cellStyle name="Style 21 3" xfId="7232" xr:uid="{00000000-0005-0000-0000-0000941C0000}"/>
    <cellStyle name="Style 21 4" xfId="7233" xr:uid="{00000000-0005-0000-0000-0000951C0000}"/>
    <cellStyle name="Style 21 5" xfId="7234" xr:uid="{00000000-0005-0000-0000-0000961C0000}"/>
    <cellStyle name="Style 22" xfId="5" xr:uid="{00000000-0005-0000-0000-0000971C0000}"/>
    <cellStyle name="Style 22 2" xfId="7235" xr:uid="{00000000-0005-0000-0000-0000981C0000}"/>
    <cellStyle name="Style 22 3" xfId="7236" xr:uid="{00000000-0005-0000-0000-0000991C0000}"/>
    <cellStyle name="Style 22 4" xfId="7237" xr:uid="{00000000-0005-0000-0000-00009A1C0000}"/>
    <cellStyle name="Style 22 5" xfId="7238" xr:uid="{00000000-0005-0000-0000-00009B1C0000}"/>
    <cellStyle name="Style 23" xfId="6" xr:uid="{00000000-0005-0000-0000-00009C1C0000}"/>
    <cellStyle name="Style 23 2" xfId="7239" xr:uid="{00000000-0005-0000-0000-00009D1C0000}"/>
    <cellStyle name="Style 23 3" xfId="7240" xr:uid="{00000000-0005-0000-0000-00009E1C0000}"/>
    <cellStyle name="Style 23 4" xfId="7241" xr:uid="{00000000-0005-0000-0000-00009F1C0000}"/>
    <cellStyle name="Style 23 5" xfId="7242" xr:uid="{00000000-0005-0000-0000-0000A01C0000}"/>
    <cellStyle name="Style 24" xfId="7" xr:uid="{00000000-0005-0000-0000-0000A11C0000}"/>
    <cellStyle name="Style 24 2" xfId="7243" xr:uid="{00000000-0005-0000-0000-0000A21C0000}"/>
    <cellStyle name="Style 24 3" xfId="7244" xr:uid="{00000000-0005-0000-0000-0000A31C0000}"/>
    <cellStyle name="Style 24 4" xfId="7245" xr:uid="{00000000-0005-0000-0000-0000A41C0000}"/>
    <cellStyle name="Style 24 5" xfId="7246" xr:uid="{00000000-0005-0000-0000-0000A51C0000}"/>
    <cellStyle name="Style 25" xfId="8" xr:uid="{00000000-0005-0000-0000-0000A61C0000}"/>
    <cellStyle name="Style 25 10" xfId="7247" xr:uid="{00000000-0005-0000-0000-0000A71C0000}"/>
    <cellStyle name="Style 25 2" xfId="30" xr:uid="{00000000-0005-0000-0000-0000A81C0000}"/>
    <cellStyle name="Style 25 3" xfId="7248" xr:uid="{00000000-0005-0000-0000-0000A91C0000}"/>
    <cellStyle name="Style 25 4" xfId="7249" xr:uid="{00000000-0005-0000-0000-0000AA1C0000}"/>
    <cellStyle name="Style 25 5" xfId="7250" xr:uid="{00000000-0005-0000-0000-0000AB1C0000}"/>
    <cellStyle name="Style 25 6" xfId="7251" xr:uid="{00000000-0005-0000-0000-0000AC1C0000}"/>
    <cellStyle name="Style 25 7" xfId="7252" xr:uid="{00000000-0005-0000-0000-0000AD1C0000}"/>
    <cellStyle name="Style 25 8" xfId="7253" xr:uid="{00000000-0005-0000-0000-0000AE1C0000}"/>
    <cellStyle name="Style 25 9" xfId="7254" xr:uid="{00000000-0005-0000-0000-0000AF1C0000}"/>
    <cellStyle name="Style 26" xfId="9" xr:uid="{00000000-0005-0000-0000-0000B01C0000}"/>
    <cellStyle name="Style 26 2" xfId="7255" xr:uid="{00000000-0005-0000-0000-0000B11C0000}"/>
    <cellStyle name="Style 26 2 2" xfId="7256" xr:uid="{00000000-0005-0000-0000-0000B21C0000}"/>
    <cellStyle name="Style 26 3" xfId="7257" xr:uid="{00000000-0005-0000-0000-0000B31C0000}"/>
    <cellStyle name="Style 26 3 2" xfId="7258" xr:uid="{00000000-0005-0000-0000-0000B41C0000}"/>
    <cellStyle name="Style 26 4" xfId="7259" xr:uid="{00000000-0005-0000-0000-0000B51C0000}"/>
    <cellStyle name="Style 26 5" xfId="7260" xr:uid="{00000000-0005-0000-0000-0000B61C0000}"/>
    <cellStyle name="Style 27" xfId="10" xr:uid="{00000000-0005-0000-0000-0000B71C0000}"/>
    <cellStyle name="Style 27 2" xfId="7261" xr:uid="{00000000-0005-0000-0000-0000B81C0000}"/>
    <cellStyle name="Style 27 3" xfId="7262" xr:uid="{00000000-0005-0000-0000-0000B91C0000}"/>
    <cellStyle name="Style 27 4" xfId="7263" xr:uid="{00000000-0005-0000-0000-0000BA1C0000}"/>
    <cellStyle name="Style 27 5" xfId="7264" xr:uid="{00000000-0005-0000-0000-0000BB1C0000}"/>
    <cellStyle name="Style 28" xfId="11" xr:uid="{00000000-0005-0000-0000-0000BC1C0000}"/>
    <cellStyle name="Style 28 2" xfId="7265" xr:uid="{00000000-0005-0000-0000-0000BD1C0000}"/>
    <cellStyle name="Style 28 3" xfId="7266" xr:uid="{00000000-0005-0000-0000-0000BE1C0000}"/>
    <cellStyle name="Style 28 4" xfId="7267" xr:uid="{00000000-0005-0000-0000-0000BF1C0000}"/>
    <cellStyle name="Style 28 5" xfId="7268" xr:uid="{00000000-0005-0000-0000-0000C01C0000}"/>
    <cellStyle name="Style 29" xfId="12" xr:uid="{00000000-0005-0000-0000-0000C11C0000}"/>
    <cellStyle name="Style 29 10" xfId="7269" xr:uid="{00000000-0005-0000-0000-0000C21C0000}"/>
    <cellStyle name="Style 29 11" xfId="7270" xr:uid="{00000000-0005-0000-0000-0000C31C0000}"/>
    <cellStyle name="Style 29 12" xfId="7271" xr:uid="{00000000-0005-0000-0000-0000C41C0000}"/>
    <cellStyle name="Style 29 13" xfId="7272" xr:uid="{00000000-0005-0000-0000-0000C51C0000}"/>
    <cellStyle name="Style 29 14" xfId="7273" xr:uid="{00000000-0005-0000-0000-0000C61C0000}"/>
    <cellStyle name="Style 29 15" xfId="7274" xr:uid="{00000000-0005-0000-0000-0000C71C0000}"/>
    <cellStyle name="Style 29 16" xfId="7275" xr:uid="{00000000-0005-0000-0000-0000C81C0000}"/>
    <cellStyle name="Style 29 2" xfId="7276" xr:uid="{00000000-0005-0000-0000-0000C91C0000}"/>
    <cellStyle name="Style 29 3" xfId="7277" xr:uid="{00000000-0005-0000-0000-0000CA1C0000}"/>
    <cellStyle name="Style 29 4" xfId="7278" xr:uid="{00000000-0005-0000-0000-0000CB1C0000}"/>
    <cellStyle name="Style 29 5" xfId="7279" xr:uid="{00000000-0005-0000-0000-0000CC1C0000}"/>
    <cellStyle name="Style 29 6" xfId="7280" xr:uid="{00000000-0005-0000-0000-0000CD1C0000}"/>
    <cellStyle name="Style 29 7" xfId="7281" xr:uid="{00000000-0005-0000-0000-0000CE1C0000}"/>
    <cellStyle name="Style 29 8" xfId="7282" xr:uid="{00000000-0005-0000-0000-0000CF1C0000}"/>
    <cellStyle name="Style 29 9" xfId="7283" xr:uid="{00000000-0005-0000-0000-0000D01C0000}"/>
    <cellStyle name="Style 30" xfId="13" xr:uid="{00000000-0005-0000-0000-0000D11C0000}"/>
    <cellStyle name="Style 30 10" xfId="7284" xr:uid="{00000000-0005-0000-0000-0000D21C0000}"/>
    <cellStyle name="Style 30 11" xfId="7285" xr:uid="{00000000-0005-0000-0000-0000D31C0000}"/>
    <cellStyle name="Style 30 12" xfId="7286" xr:uid="{00000000-0005-0000-0000-0000D41C0000}"/>
    <cellStyle name="Style 30 13" xfId="7287" xr:uid="{00000000-0005-0000-0000-0000D51C0000}"/>
    <cellStyle name="Style 30 14" xfId="7288" xr:uid="{00000000-0005-0000-0000-0000D61C0000}"/>
    <cellStyle name="Style 30 15" xfId="7289" xr:uid="{00000000-0005-0000-0000-0000D71C0000}"/>
    <cellStyle name="Style 30 16" xfId="7290" xr:uid="{00000000-0005-0000-0000-0000D81C0000}"/>
    <cellStyle name="Style 30 2" xfId="7291" xr:uid="{00000000-0005-0000-0000-0000D91C0000}"/>
    <cellStyle name="Style 30 3" xfId="7292" xr:uid="{00000000-0005-0000-0000-0000DA1C0000}"/>
    <cellStyle name="Style 30 4" xfId="7293" xr:uid="{00000000-0005-0000-0000-0000DB1C0000}"/>
    <cellStyle name="Style 30 5" xfId="7294" xr:uid="{00000000-0005-0000-0000-0000DC1C0000}"/>
    <cellStyle name="Style 30 6" xfId="7295" xr:uid="{00000000-0005-0000-0000-0000DD1C0000}"/>
    <cellStyle name="Style 30 7" xfId="7296" xr:uid="{00000000-0005-0000-0000-0000DE1C0000}"/>
    <cellStyle name="Style 30 8" xfId="7297" xr:uid="{00000000-0005-0000-0000-0000DF1C0000}"/>
    <cellStyle name="Style 30 9" xfId="7298" xr:uid="{00000000-0005-0000-0000-0000E01C0000}"/>
    <cellStyle name="Style 31" xfId="14" xr:uid="{00000000-0005-0000-0000-0000E11C0000}"/>
    <cellStyle name="Style 31 2" xfId="7299" xr:uid="{00000000-0005-0000-0000-0000E21C0000}"/>
    <cellStyle name="Style 31 3" xfId="7300" xr:uid="{00000000-0005-0000-0000-0000E31C0000}"/>
    <cellStyle name="Style 31 4" xfId="7301" xr:uid="{00000000-0005-0000-0000-0000E41C0000}"/>
    <cellStyle name="Style 31 5" xfId="7302" xr:uid="{00000000-0005-0000-0000-0000E51C0000}"/>
    <cellStyle name="Style 32" xfId="15" xr:uid="{00000000-0005-0000-0000-0000E61C0000}"/>
    <cellStyle name="Style 32 2" xfId="31" xr:uid="{00000000-0005-0000-0000-0000E71C0000}"/>
    <cellStyle name="Style 32 3" xfId="7303" xr:uid="{00000000-0005-0000-0000-0000E81C0000}"/>
    <cellStyle name="Style 32 4" xfId="7304" xr:uid="{00000000-0005-0000-0000-0000E91C0000}"/>
    <cellStyle name="Style 32 5" xfId="7305" xr:uid="{00000000-0005-0000-0000-0000EA1C0000}"/>
    <cellStyle name="Style 32 6" xfId="7306" xr:uid="{00000000-0005-0000-0000-0000EB1C0000}"/>
    <cellStyle name="Style 32 7" xfId="7307" xr:uid="{00000000-0005-0000-0000-0000EC1C0000}"/>
    <cellStyle name="Style 33" xfId="16" xr:uid="{00000000-0005-0000-0000-0000ED1C0000}"/>
    <cellStyle name="Style 33 10" xfId="7308" xr:uid="{00000000-0005-0000-0000-0000EE1C0000}"/>
    <cellStyle name="Style 33 11" xfId="7309" xr:uid="{00000000-0005-0000-0000-0000EF1C0000}"/>
    <cellStyle name="Style 33 12" xfId="7310" xr:uid="{00000000-0005-0000-0000-0000F01C0000}"/>
    <cellStyle name="Style 33 13" xfId="7311" xr:uid="{00000000-0005-0000-0000-0000F11C0000}"/>
    <cellStyle name="Style 33 14" xfId="7312" xr:uid="{00000000-0005-0000-0000-0000F21C0000}"/>
    <cellStyle name="Style 33 15" xfId="7313" xr:uid="{00000000-0005-0000-0000-0000F31C0000}"/>
    <cellStyle name="Style 33 16" xfId="7314" xr:uid="{00000000-0005-0000-0000-0000F41C0000}"/>
    <cellStyle name="Style 33 2" xfId="7315" xr:uid="{00000000-0005-0000-0000-0000F51C0000}"/>
    <cellStyle name="Style 33 3" xfId="7316" xr:uid="{00000000-0005-0000-0000-0000F61C0000}"/>
    <cellStyle name="Style 33 4" xfId="7317" xr:uid="{00000000-0005-0000-0000-0000F71C0000}"/>
    <cellStyle name="Style 33 5" xfId="7318" xr:uid="{00000000-0005-0000-0000-0000F81C0000}"/>
    <cellStyle name="Style 33 6" xfId="7319" xr:uid="{00000000-0005-0000-0000-0000F91C0000}"/>
    <cellStyle name="Style 33 7" xfId="7320" xr:uid="{00000000-0005-0000-0000-0000FA1C0000}"/>
    <cellStyle name="Style 33 8" xfId="7321" xr:uid="{00000000-0005-0000-0000-0000FB1C0000}"/>
    <cellStyle name="Style 33 9" xfId="7322" xr:uid="{00000000-0005-0000-0000-0000FC1C0000}"/>
    <cellStyle name="Style 34" xfId="17" xr:uid="{00000000-0005-0000-0000-0000FD1C0000}"/>
    <cellStyle name="Style 34 10" xfId="7323" xr:uid="{00000000-0005-0000-0000-0000FE1C0000}"/>
    <cellStyle name="Style 34 11" xfId="7324" xr:uid="{00000000-0005-0000-0000-0000FF1C0000}"/>
    <cellStyle name="Style 34 12" xfId="7325" xr:uid="{00000000-0005-0000-0000-0000001D0000}"/>
    <cellStyle name="Style 34 13" xfId="7326" xr:uid="{00000000-0005-0000-0000-0000011D0000}"/>
    <cellStyle name="Style 34 14" xfId="7327" xr:uid="{00000000-0005-0000-0000-0000021D0000}"/>
    <cellStyle name="Style 34 15" xfId="7328" xr:uid="{00000000-0005-0000-0000-0000031D0000}"/>
    <cellStyle name="Style 34 16" xfId="7329" xr:uid="{00000000-0005-0000-0000-0000041D0000}"/>
    <cellStyle name="Style 34 2" xfId="7330" xr:uid="{00000000-0005-0000-0000-0000051D0000}"/>
    <cellStyle name="Style 34 3" xfId="7331" xr:uid="{00000000-0005-0000-0000-0000061D0000}"/>
    <cellStyle name="Style 34 4" xfId="7332" xr:uid="{00000000-0005-0000-0000-0000071D0000}"/>
    <cellStyle name="Style 34 5" xfId="7333" xr:uid="{00000000-0005-0000-0000-0000081D0000}"/>
    <cellStyle name="Style 34 6" xfId="7334" xr:uid="{00000000-0005-0000-0000-0000091D0000}"/>
    <cellStyle name="Style 34 7" xfId="7335" xr:uid="{00000000-0005-0000-0000-00000A1D0000}"/>
    <cellStyle name="Style 34 8" xfId="7336" xr:uid="{00000000-0005-0000-0000-00000B1D0000}"/>
    <cellStyle name="Style 34 9" xfId="7337" xr:uid="{00000000-0005-0000-0000-00000C1D0000}"/>
    <cellStyle name="Style 35" xfId="18" xr:uid="{00000000-0005-0000-0000-00000D1D0000}"/>
    <cellStyle name="Style 35 10" xfId="7338" xr:uid="{00000000-0005-0000-0000-00000E1D0000}"/>
    <cellStyle name="Style 35 11" xfId="7339" xr:uid="{00000000-0005-0000-0000-00000F1D0000}"/>
    <cellStyle name="Style 35 12" xfId="7340" xr:uid="{00000000-0005-0000-0000-0000101D0000}"/>
    <cellStyle name="Style 35 13" xfId="7341" xr:uid="{00000000-0005-0000-0000-0000111D0000}"/>
    <cellStyle name="Style 35 14" xfId="7342" xr:uid="{00000000-0005-0000-0000-0000121D0000}"/>
    <cellStyle name="Style 35 15" xfId="7343" xr:uid="{00000000-0005-0000-0000-0000131D0000}"/>
    <cellStyle name="Style 35 16" xfId="7344" xr:uid="{00000000-0005-0000-0000-0000141D0000}"/>
    <cellStyle name="Style 35 2" xfId="7345" xr:uid="{00000000-0005-0000-0000-0000151D0000}"/>
    <cellStyle name="Style 35 3" xfId="7346" xr:uid="{00000000-0005-0000-0000-0000161D0000}"/>
    <cellStyle name="Style 35 4" xfId="7347" xr:uid="{00000000-0005-0000-0000-0000171D0000}"/>
    <cellStyle name="Style 35 5" xfId="7348" xr:uid="{00000000-0005-0000-0000-0000181D0000}"/>
    <cellStyle name="Style 35 6" xfId="7349" xr:uid="{00000000-0005-0000-0000-0000191D0000}"/>
    <cellStyle name="Style 35 7" xfId="7350" xr:uid="{00000000-0005-0000-0000-00001A1D0000}"/>
    <cellStyle name="Style 35 8" xfId="7351" xr:uid="{00000000-0005-0000-0000-00001B1D0000}"/>
    <cellStyle name="Style 35 9" xfId="7352" xr:uid="{00000000-0005-0000-0000-00001C1D0000}"/>
    <cellStyle name="Style 36" xfId="19" xr:uid="{00000000-0005-0000-0000-00001D1D0000}"/>
    <cellStyle name="Style 36 10" xfId="7353" xr:uid="{00000000-0005-0000-0000-00001E1D0000}"/>
    <cellStyle name="Style 36 11" xfId="7354" xr:uid="{00000000-0005-0000-0000-00001F1D0000}"/>
    <cellStyle name="Style 36 12" xfId="7355" xr:uid="{00000000-0005-0000-0000-0000201D0000}"/>
    <cellStyle name="Style 36 13" xfId="7356" xr:uid="{00000000-0005-0000-0000-0000211D0000}"/>
    <cellStyle name="Style 36 14" xfId="7357" xr:uid="{00000000-0005-0000-0000-0000221D0000}"/>
    <cellStyle name="Style 36 15" xfId="7358" xr:uid="{00000000-0005-0000-0000-0000231D0000}"/>
    <cellStyle name="Style 36 16" xfId="7359" xr:uid="{00000000-0005-0000-0000-0000241D0000}"/>
    <cellStyle name="Style 36 2" xfId="7360" xr:uid="{00000000-0005-0000-0000-0000251D0000}"/>
    <cellStyle name="Style 36 3" xfId="7361" xr:uid="{00000000-0005-0000-0000-0000261D0000}"/>
    <cellStyle name="Style 36 4" xfId="7362" xr:uid="{00000000-0005-0000-0000-0000271D0000}"/>
    <cellStyle name="Style 36 5" xfId="7363" xr:uid="{00000000-0005-0000-0000-0000281D0000}"/>
    <cellStyle name="Style 36 6" xfId="7364" xr:uid="{00000000-0005-0000-0000-0000291D0000}"/>
    <cellStyle name="Style 36 7" xfId="7365" xr:uid="{00000000-0005-0000-0000-00002A1D0000}"/>
    <cellStyle name="Style 36 8" xfId="7366" xr:uid="{00000000-0005-0000-0000-00002B1D0000}"/>
    <cellStyle name="Style 36 9" xfId="7367" xr:uid="{00000000-0005-0000-0000-00002C1D0000}"/>
    <cellStyle name="Style 39" xfId="20" xr:uid="{00000000-0005-0000-0000-00002D1D0000}"/>
    <cellStyle name="Style 39 10" xfId="7368" xr:uid="{00000000-0005-0000-0000-00002E1D0000}"/>
    <cellStyle name="Style 39 11" xfId="7369" xr:uid="{00000000-0005-0000-0000-00002F1D0000}"/>
    <cellStyle name="Style 39 12" xfId="7370" xr:uid="{00000000-0005-0000-0000-0000301D0000}"/>
    <cellStyle name="Style 39 13" xfId="7371" xr:uid="{00000000-0005-0000-0000-0000311D0000}"/>
    <cellStyle name="Style 39 14" xfId="7372" xr:uid="{00000000-0005-0000-0000-0000321D0000}"/>
    <cellStyle name="Style 39 15" xfId="7373" xr:uid="{00000000-0005-0000-0000-0000331D0000}"/>
    <cellStyle name="Style 39 16" xfId="7374" xr:uid="{00000000-0005-0000-0000-0000341D0000}"/>
    <cellStyle name="Style 39 2" xfId="7375" xr:uid="{00000000-0005-0000-0000-0000351D0000}"/>
    <cellStyle name="Style 39 3" xfId="7376" xr:uid="{00000000-0005-0000-0000-0000361D0000}"/>
    <cellStyle name="Style 39 4" xfId="7377" xr:uid="{00000000-0005-0000-0000-0000371D0000}"/>
    <cellStyle name="Style 39 5" xfId="7378" xr:uid="{00000000-0005-0000-0000-0000381D0000}"/>
    <cellStyle name="Style 39 6" xfId="7379" xr:uid="{00000000-0005-0000-0000-0000391D0000}"/>
    <cellStyle name="Style 39 7" xfId="7380" xr:uid="{00000000-0005-0000-0000-00003A1D0000}"/>
    <cellStyle name="Style 39 8" xfId="7381" xr:uid="{00000000-0005-0000-0000-00003B1D0000}"/>
    <cellStyle name="Style 39 9" xfId="7382" xr:uid="{00000000-0005-0000-0000-00003C1D0000}"/>
    <cellStyle name="Table  - Style5" xfId="7383" xr:uid="{00000000-0005-0000-0000-00003D1D0000}"/>
    <cellStyle name="Table  - Style6" xfId="7384" xr:uid="{00000000-0005-0000-0000-00003E1D0000}"/>
    <cellStyle name="Text B &amp; U" xfId="7385" xr:uid="{00000000-0005-0000-0000-00003F1D0000}"/>
    <cellStyle name="Text STD 1" xfId="7386" xr:uid="{00000000-0005-0000-0000-0000401D0000}"/>
    <cellStyle name="Text STD 2" xfId="7387" xr:uid="{00000000-0005-0000-0000-0000411D0000}"/>
    <cellStyle name="Text STD 3" xfId="7388" xr:uid="{00000000-0005-0000-0000-0000421D0000}"/>
    <cellStyle name="Text Under 0" xfId="7389" xr:uid="{00000000-0005-0000-0000-0000431D0000}"/>
    <cellStyle name="Text Under 1" xfId="7390" xr:uid="{00000000-0005-0000-0000-0000441D0000}"/>
    <cellStyle name="Text Wrap" xfId="7391" xr:uid="{00000000-0005-0000-0000-0000451D0000}"/>
    <cellStyle name="Title  - Style1" xfId="7392" xr:uid="{00000000-0005-0000-0000-0000461D0000}"/>
    <cellStyle name="Title  - Style6" xfId="7393" xr:uid="{00000000-0005-0000-0000-0000471D0000}"/>
    <cellStyle name="Title 2" xfId="7394" xr:uid="{00000000-0005-0000-0000-0000481D0000}"/>
    <cellStyle name="Title 3" xfId="7395" xr:uid="{00000000-0005-0000-0000-0000491D0000}"/>
    <cellStyle name="Title 4" xfId="7396" xr:uid="{00000000-0005-0000-0000-00004A1D0000}"/>
    <cellStyle name="Total 2" xfId="7397" xr:uid="{00000000-0005-0000-0000-00004B1D0000}"/>
    <cellStyle name="Total 3" xfId="7398" xr:uid="{00000000-0005-0000-0000-00004C1D0000}"/>
    <cellStyle name="Total 4" xfId="7399" xr:uid="{00000000-0005-0000-0000-00004D1D0000}"/>
    <cellStyle name="Total 5" xfId="7400" xr:uid="{00000000-0005-0000-0000-00004E1D0000}"/>
    <cellStyle name="Total 6" xfId="7401" xr:uid="{00000000-0005-0000-0000-00004F1D0000}"/>
    <cellStyle name="TotCol - Style5" xfId="7402" xr:uid="{00000000-0005-0000-0000-0000501D0000}"/>
    <cellStyle name="TotCol - Style7" xfId="7403" xr:uid="{00000000-0005-0000-0000-0000511D0000}"/>
    <cellStyle name="TotRow - Style4" xfId="7404" xr:uid="{00000000-0005-0000-0000-0000521D0000}"/>
    <cellStyle name="TotRow - Style8" xfId="7405" xr:uid="{00000000-0005-0000-0000-0000531D0000}"/>
    <cellStyle name="Undefined" xfId="7406" xr:uid="{00000000-0005-0000-0000-0000541D0000}"/>
    <cellStyle name="UnDERLINED" xfId="7407" xr:uid="{00000000-0005-0000-0000-0000551D0000}"/>
    <cellStyle name="Warning Text 2" xfId="7408" xr:uid="{00000000-0005-0000-0000-0000561D0000}"/>
    <cellStyle name="Warning Text 3" xfId="7409" xr:uid="{00000000-0005-0000-0000-0000571D0000}"/>
    <cellStyle name="Warning Text 4" xfId="7410" xr:uid="{00000000-0005-0000-0000-0000581D0000}"/>
    <cellStyle name="Warning Text 5" xfId="7411" xr:uid="{00000000-0005-0000-0000-0000591D0000}"/>
    <cellStyle name="Warning Text 6" xfId="7412" xr:uid="{00000000-0005-0000-0000-00005A1D0000}"/>
  </cellStyles>
  <dxfs count="48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3.9511190133491381E-3"/>
                  <c:y val="-0.32806845572875065"/>
                </c:manualLayout>
              </c:layout>
              <c:numFmt formatCode="General" sourceLinked="0"/>
            </c:trendlineLbl>
          </c:trendline>
          <c:xVal>
            <c:numRef>
              <c:f>'JJR-7 Risk Premium'!$D$6:$D$122</c:f>
              <c:numCache>
                <c:formatCode>0.00%</c:formatCode>
                <c:ptCount val="117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</c:numCache>
            </c:numRef>
          </c:xVal>
          <c:yVal>
            <c:numRef>
              <c:f>'JJR-7 Risk Premium'!$E$6:$E$122</c:f>
              <c:numCache>
                <c:formatCode>0.00%</c:formatCode>
                <c:ptCount val="117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5.3494703296703333E-2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6.1796477272727302E-2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7.5306453125000006E-2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A-48DA-BD13-84DDAF445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1067004110242"/>
          <c:y val="3.4108781428943705E-2"/>
          <c:w val="0.85925877407665407"/>
          <c:h val="0.83322971467147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'JJR-9 Market Cap'!$D$6</c:f>
              <c:strCache>
                <c:ptCount val="1"/>
                <c:pt idx="0">
                  <c:v>Market Capitalization ($billions)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5FB-4BA5-90BB-45C869CAD4A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5FB-4BA5-90BB-45C869CAD4A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FB-4BA5-90BB-45C869CAD4A2}"/>
              </c:ext>
            </c:extLst>
          </c:dPt>
          <c:cat>
            <c:strRef>
              <c:f>'JJR-9 Market Cap'!$C$8:$C$26</c:f>
              <c:strCache>
                <c:ptCount val="19"/>
                <c:pt idx="0">
                  <c:v>EMP</c:v>
                </c:pt>
                <c:pt idx="1">
                  <c:v>OTTR</c:v>
                </c:pt>
                <c:pt idx="2">
                  <c:v>NWE</c:v>
                </c:pt>
                <c:pt idx="3">
                  <c:v>ALE</c:v>
                </c:pt>
                <c:pt idx="4">
                  <c:v>POR</c:v>
                </c:pt>
                <c:pt idx="5">
                  <c:v>HE</c:v>
                </c:pt>
                <c:pt idx="6">
                  <c:v>IDA</c:v>
                </c:pt>
                <c:pt idx="7">
                  <c:v>OGE</c:v>
                </c:pt>
                <c:pt idx="8">
                  <c:v>PNW</c:v>
                </c:pt>
                <c:pt idx="9">
                  <c:v>EVRG</c:v>
                </c:pt>
                <c:pt idx="10">
                  <c:v>LNT</c:v>
                </c:pt>
                <c:pt idx="11">
                  <c:v>ETR</c:v>
                </c:pt>
                <c:pt idx="12">
                  <c:v>AEE</c:v>
                </c:pt>
                <c:pt idx="13">
                  <c:v>EIX</c:v>
                </c:pt>
                <c:pt idx="14">
                  <c:v>XEL</c:v>
                </c:pt>
                <c:pt idx="15">
                  <c:v>AEP</c:v>
                </c:pt>
                <c:pt idx="16">
                  <c:v>EXC</c:v>
                </c:pt>
                <c:pt idx="17">
                  <c:v>DUK</c:v>
                </c:pt>
                <c:pt idx="18">
                  <c:v>NEE</c:v>
                </c:pt>
              </c:strCache>
            </c:strRef>
          </c:cat>
          <c:val>
            <c:numRef>
              <c:f>'JJR-9 Market Cap'!$D$8:$D$26</c:f>
              <c:numCache>
                <c:formatCode>0.00</c:formatCode>
                <c:ptCount val="19"/>
                <c:pt idx="0">
                  <c:v>2.0392194946302666</c:v>
                </c:pt>
                <c:pt idx="1">
                  <c:v>1.9165377000000001</c:v>
                </c:pt>
                <c:pt idx="2">
                  <c:v>3.3004987999999997</c:v>
                </c:pt>
                <c:pt idx="3">
                  <c:v>3.5062076000000002</c:v>
                </c:pt>
                <c:pt idx="4">
                  <c:v>4.2521580999999999</c:v>
                </c:pt>
                <c:pt idx="5">
                  <c:v>4.8553644</c:v>
                </c:pt>
                <c:pt idx="6">
                  <c:v>5.0454093000000002</c:v>
                </c:pt>
                <c:pt idx="7">
                  <c:v>6.4726847999999997</c:v>
                </c:pt>
                <c:pt idx="8">
                  <c:v>9.1674617000000005</c:v>
                </c:pt>
                <c:pt idx="9">
                  <c:v>13.512904600000001</c:v>
                </c:pt>
                <c:pt idx="10">
                  <c:v>13.533557699999999</c:v>
                </c:pt>
                <c:pt idx="11">
                  <c:v>20.000276399999997</c:v>
                </c:pt>
                <c:pt idx="12">
                  <c:v>20.7801574</c:v>
                </c:pt>
                <c:pt idx="13">
                  <c:v>22.229320999999999</c:v>
                </c:pt>
                <c:pt idx="14">
                  <c:v>35.759023900000003</c:v>
                </c:pt>
                <c:pt idx="15">
                  <c:v>42.067261100000003</c:v>
                </c:pt>
                <c:pt idx="16">
                  <c:v>42.7234841</c:v>
                </c:pt>
                <c:pt idx="17">
                  <c:v>74.252470500000001</c:v>
                </c:pt>
                <c:pt idx="18">
                  <c:v>148.18612469999999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FB-4BA5-90BB-45C869CAD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30384"/>
        <c:axId val="410831560"/>
      </c:barChart>
      <c:catAx>
        <c:axId val="41083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0831560"/>
        <c:crosses val="autoZero"/>
        <c:auto val="1"/>
        <c:lblAlgn val="ctr"/>
        <c:lblOffset val="100"/>
        <c:noMultiLvlLbl val="0"/>
      </c:catAx>
      <c:valAx>
        <c:axId val="410831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Market Capitalization ($Billions)</a:t>
                </a:r>
              </a:p>
            </c:rich>
          </c:tx>
          <c:layout>
            <c:manualLayout>
              <c:xMode val="edge"/>
              <c:yMode val="edge"/>
              <c:x val="6.92456056629285E-3"/>
              <c:y val="0.2300950604786160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10830384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5162995424124E-2"/>
          <c:y val="2.7873942472864972E-2"/>
          <c:w val="0.88530782287679988"/>
          <c:h val="0.90317938528080255"/>
        </c:manualLayout>
      </c:layout>
      <c:barChart>
        <c:barDir val="col"/>
        <c:grouping val="clustered"/>
        <c:varyColors val="0"/>
        <c:ser>
          <c:idx val="0"/>
          <c:order val="0"/>
          <c:tx>
            <c:v>2021-2025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0D-4CBF-BFC1-3E7FB234C9A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0D-4CBF-BFC1-3E7FB234C9A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0D-4CBF-BFC1-3E7FB234C9A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F0D-4CBF-BFC1-3E7FB234C9A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F0D-4CBF-BFC1-3E7FB234C9A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0D-4CBF-BFC1-3E7FB234C9A5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62A-4B3B-9015-CA3339B079D9}"/>
              </c:ext>
            </c:extLst>
          </c:dPt>
          <c:dLbls>
            <c:numFmt formatCode="0.00%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'JJR-10.2 CapEx 2'!$E$36:$E$54</c:f>
              <c:strCache>
                <c:ptCount val="19"/>
                <c:pt idx="0">
                  <c:v>ALE</c:v>
                </c:pt>
                <c:pt idx="1">
                  <c:v>OTTR</c:v>
                </c:pt>
                <c:pt idx="2">
                  <c:v>IDA</c:v>
                </c:pt>
                <c:pt idx="3">
                  <c:v>POR</c:v>
                </c:pt>
                <c:pt idx="4">
                  <c:v>NWE</c:v>
                </c:pt>
                <c:pt idx="5">
                  <c:v>OGE</c:v>
                </c:pt>
                <c:pt idx="6">
                  <c:v>EXC</c:v>
                </c:pt>
                <c:pt idx="7">
                  <c:v>EVRG</c:v>
                </c:pt>
                <c:pt idx="8">
                  <c:v>HE</c:v>
                </c:pt>
                <c:pt idx="9">
                  <c:v>ETR</c:v>
                </c:pt>
                <c:pt idx="10">
                  <c:v>DUK</c:v>
                </c:pt>
                <c:pt idx="11">
                  <c:v>PNW</c:v>
                </c:pt>
                <c:pt idx="12">
                  <c:v>LNT</c:v>
                </c:pt>
                <c:pt idx="13">
                  <c:v>XEL</c:v>
                </c:pt>
                <c:pt idx="14">
                  <c:v>EIX</c:v>
                </c:pt>
                <c:pt idx="15">
                  <c:v>AEP</c:v>
                </c:pt>
                <c:pt idx="16">
                  <c:v>AEE</c:v>
                </c:pt>
                <c:pt idx="17">
                  <c:v>EMP</c:v>
                </c:pt>
                <c:pt idx="18">
                  <c:v>NEE</c:v>
                </c:pt>
              </c:strCache>
            </c:strRef>
          </c:cat>
          <c:val>
            <c:numRef>
              <c:f>'JJR-10.2 CapEx 2'!$G$36:$G$54</c:f>
              <c:numCache>
                <c:formatCode>0.00%</c:formatCode>
                <c:ptCount val="19"/>
                <c:pt idx="0">
                  <c:v>0.31915224690082644</c:v>
                </c:pt>
                <c:pt idx="1">
                  <c:v>0.3667654808959156</c:v>
                </c:pt>
                <c:pt idx="2">
                  <c:v>0.38882627165397782</c:v>
                </c:pt>
                <c:pt idx="3">
                  <c:v>0.40384940999860353</c:v>
                </c:pt>
                <c:pt idx="4">
                  <c:v>0.43984263651641181</c:v>
                </c:pt>
                <c:pt idx="5">
                  <c:v>0.44375226676338186</c:v>
                </c:pt>
                <c:pt idx="6">
                  <c:v>0.44380650994575044</c:v>
                </c:pt>
                <c:pt idx="7">
                  <c:v>0.45757485327762859</c:v>
                </c:pt>
                <c:pt idx="8">
                  <c:v>0.46202736026303426</c:v>
                </c:pt>
                <c:pt idx="9">
                  <c:v>0.49697578050600982</c:v>
                </c:pt>
                <c:pt idx="10">
                  <c:v>0.49935561189214106</c:v>
                </c:pt>
                <c:pt idx="11">
                  <c:v>0.51184070095710255</c:v>
                </c:pt>
                <c:pt idx="12">
                  <c:v>0.52941335350043217</c:v>
                </c:pt>
                <c:pt idx="13">
                  <c:v>0.56439321986677815</c:v>
                </c:pt>
                <c:pt idx="14">
                  <c:v>0.61187761092920856</c:v>
                </c:pt>
                <c:pt idx="15">
                  <c:v>0.61656912146724674</c:v>
                </c:pt>
                <c:pt idx="16">
                  <c:v>0.63945284813668068</c:v>
                </c:pt>
                <c:pt idx="17">
                  <c:v>0.81479254359591102</c:v>
                </c:pt>
                <c:pt idx="18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0D-4CBF-BFC1-3E7FB234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'JJR-10.2 CapEx 2'!$I$36:$I$37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'JJR-10.2 CapEx 2'!$J$36:$J$37</c:f>
              <c:numCache>
                <c:formatCode>0.00%</c:formatCode>
                <c:ptCount val="2"/>
                <c:pt idx="0">
                  <c:v>0.47950157038452201</c:v>
                </c:pt>
                <c:pt idx="1">
                  <c:v>0.47950157038452201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0D-4CBF-BFC1-3E7FB234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33617</xdr:colOff>
      <xdr:row>3</xdr:row>
      <xdr:rowOff>68356</xdr:rowOff>
    </xdr:from>
    <xdr:to>
      <xdr:col>12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32658</xdr:colOff>
      <xdr:row>30</xdr:row>
      <xdr:rowOff>49307</xdr:rowOff>
    </xdr:from>
    <xdr:to>
      <xdr:col>3</xdr:col>
      <xdr:colOff>1072244</xdr:colOff>
      <xdr:row>47</xdr:row>
      <xdr:rowOff>109179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0.21762</cdr:x>
      <cdr:y>0.45646</cdr:y>
    </cdr:from>
    <cdr:to>
      <cdr:x>0.32035</cdr:x>
      <cdr:y>0.5356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FBE267-4219-4630-AD06-7FA423444086}"/>
            </a:ext>
          </a:extLst>
        </cdr:cNvPr>
        <cdr:cNvSpPr txBox="1"/>
      </cdr:nvSpPr>
      <cdr:spPr>
        <a:xfrm xmlns:a="http://schemas.openxmlformats.org/drawingml/2006/main">
          <a:off x="1094455" y="1252158"/>
          <a:ext cx="516630" cy="2170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1"/>
            <a:t>EMP</a:t>
          </a:r>
        </a:p>
      </cdr:txBody>
    </cdr:sp>
  </cdr:relSizeAnchor>
  <cdr:relSizeAnchor xmlns:cdr="http://schemas.openxmlformats.org/drawingml/2006/chartDrawing">
    <cdr:from>
      <cdr:x>0.14956</cdr:x>
      <cdr:y>0.55345</cdr:y>
    </cdr:from>
    <cdr:to>
      <cdr:x>0.24675</cdr:x>
      <cdr:y>0.84162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B3C12DEB-6A80-496A-A4A4-0E2E6549D1A9}"/>
            </a:ext>
          </a:extLst>
        </cdr:cNvPr>
        <cdr:cNvCxnSpPr/>
      </cdr:nvCxnSpPr>
      <cdr:spPr>
        <a:xfrm xmlns:a="http://schemas.openxmlformats.org/drawingml/2006/main" flipH="1">
          <a:off x="752167" y="1518236"/>
          <a:ext cx="488804" cy="79049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152398</xdr:rowOff>
    </xdr:from>
    <xdr:to>
      <xdr:col>9</xdr:col>
      <xdr:colOff>28575</xdr:colOff>
      <xdr:row>28</xdr:row>
      <xdr:rowOff>47625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64B334BE-6923-4B83-AA99-771555EB4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0.15686</cdr:x>
      <cdr:y>0.16937</cdr:y>
    </cdr:from>
    <cdr:to>
      <cdr:x>0.36835</cdr:x>
      <cdr:y>0.30858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C73102E-7AFD-4CFD-BBC5-4F15C89B4AC8}"/>
            </a:ext>
          </a:extLst>
        </cdr:cNvPr>
        <cdr:cNvSpPr txBox="1"/>
      </cdr:nvSpPr>
      <cdr:spPr>
        <a:xfrm xmlns:a="http://schemas.openxmlformats.org/drawingml/2006/main">
          <a:off x="969450" y="690080"/>
          <a:ext cx="1307121" cy="5671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Proxy Group Median = 47.95%</a:t>
          </a:r>
        </a:p>
      </cdr:txBody>
    </cdr:sp>
  </cdr:relSizeAnchor>
  <cdr:relSizeAnchor xmlns:cdr="http://schemas.openxmlformats.org/drawingml/2006/chartDrawing">
    <cdr:from>
      <cdr:x>0.20458</cdr:x>
      <cdr:y>0.31091</cdr:y>
    </cdr:from>
    <cdr:to>
      <cdr:x>0.25249</cdr:x>
      <cdr:y>0.47838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3AA316B-D813-4087-9354-C9A064E18662}"/>
            </a:ext>
          </a:extLst>
        </cdr:cNvPr>
        <cdr:cNvCxnSpPr/>
      </cdr:nvCxnSpPr>
      <cdr:spPr>
        <a:xfrm xmlns:a="http://schemas.openxmlformats.org/drawingml/2006/main" flipH="1">
          <a:off x="1264442" y="1266728"/>
          <a:ext cx="296110" cy="6823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-Offices-GO/INCTAX/PROVIS/Old%20Link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FINANC/AFUDC/AFUDC%202002/AFUDC2002%20Forecast%20All%20Cos%20Act.%20thru%20M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ceadata\FINANC\AFUDC\AFUDC%202002\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joyce\Desktop\ROE%20Model%203-31-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-my.sharepoint.com/personal/wakanni_ceadvisors_com/Documents/Desktop/ROE%20Models/ROE%20Model%201-31-2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%20Ledger%20Accounting/ADI%20Vouchers/Amanda's%20ADI%20Vouchers/FY2013/January%202013/Uploaded/010-109%20MTM%20Jan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Instructions"/>
      <sheetName val="Inputs"/>
      <sheetName val="Log"/>
      <sheetName val="Constant_DCF"/>
      <sheetName val="Multi-Stage_DCF_2"/>
      <sheetName val="CAPM_New_Format"/>
      <sheetName val="CAPM"/>
      <sheetName val="Company_Data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 refreshError="1"/>
      <sheetData sheetId="1" refreshError="1"/>
      <sheetData sheetId="2">
        <row r="92">
          <cell r="C92" t="str">
            <v>ATO</v>
          </cell>
          <cell r="R92">
            <v>1</v>
          </cell>
        </row>
        <row r="93">
          <cell r="C93" t="str">
            <v>CPK</v>
          </cell>
          <cell r="R93">
            <v>1</v>
          </cell>
        </row>
        <row r="94">
          <cell r="C94" t="str">
            <v>NJR</v>
          </cell>
          <cell r="R94">
            <v>1</v>
          </cell>
        </row>
        <row r="95">
          <cell r="C95" t="str">
            <v>NI</v>
          </cell>
          <cell r="R95">
            <v>1</v>
          </cell>
        </row>
        <row r="96">
          <cell r="C96" t="str">
            <v>NWN</v>
          </cell>
          <cell r="R96">
            <v>1</v>
          </cell>
        </row>
        <row r="97">
          <cell r="C97" t="str">
            <v>OGS</v>
          </cell>
          <cell r="R97">
            <v>1</v>
          </cell>
        </row>
        <row r="98">
          <cell r="C98" t="str">
            <v>SJI</v>
          </cell>
          <cell r="R98">
            <v>1</v>
          </cell>
        </row>
        <row r="99">
          <cell r="C99" t="str">
            <v>SWX</v>
          </cell>
          <cell r="R99">
            <v>1</v>
          </cell>
        </row>
        <row r="100">
          <cell r="C100" t="str">
            <v>SR</v>
          </cell>
          <cell r="R100">
            <v>1</v>
          </cell>
        </row>
        <row r="101">
          <cell r="C101" t="str">
            <v>UGI</v>
          </cell>
          <cell r="R101">
            <v>1</v>
          </cell>
        </row>
        <row r="102">
          <cell r="C102" t="str">
            <v>ALE</v>
          </cell>
          <cell r="R102">
            <v>1</v>
          </cell>
        </row>
        <row r="103">
          <cell r="C103" t="str">
            <v>LNT</v>
          </cell>
          <cell r="R103">
            <v>1</v>
          </cell>
        </row>
        <row r="104">
          <cell r="C104" t="str">
            <v>AEE</v>
          </cell>
          <cell r="R104">
            <v>1</v>
          </cell>
        </row>
        <row r="105">
          <cell r="C105" t="str">
            <v>AEP</v>
          </cell>
          <cell r="R105">
            <v>1</v>
          </cell>
        </row>
        <row r="106">
          <cell r="C106" t="str">
            <v>AGR</v>
          </cell>
          <cell r="R106">
            <v>1</v>
          </cell>
        </row>
        <row r="107">
          <cell r="C107" t="str">
            <v>AVA</v>
          </cell>
          <cell r="R107">
            <v>1</v>
          </cell>
        </row>
        <row r="108">
          <cell r="C108" t="str">
            <v>BKH</v>
          </cell>
          <cell r="R108">
            <v>1</v>
          </cell>
        </row>
        <row r="109">
          <cell r="C109" t="str">
            <v>CNP</v>
          </cell>
          <cell r="R109">
            <v>1</v>
          </cell>
        </row>
        <row r="110">
          <cell r="C110" t="str">
            <v>CMS</v>
          </cell>
          <cell r="R110">
            <v>1</v>
          </cell>
        </row>
        <row r="111">
          <cell r="C111" t="str">
            <v>ED</v>
          </cell>
          <cell r="R111">
            <v>1</v>
          </cell>
        </row>
        <row r="112">
          <cell r="C112" t="str">
            <v>D</v>
          </cell>
          <cell r="R112">
            <v>1</v>
          </cell>
        </row>
        <row r="113">
          <cell r="C113" t="str">
            <v>DTE</v>
          </cell>
          <cell r="R113">
            <v>1</v>
          </cell>
        </row>
        <row r="114">
          <cell r="C114" t="str">
            <v>DUK</v>
          </cell>
          <cell r="R114">
            <v>1</v>
          </cell>
        </row>
        <row r="115">
          <cell r="C115" t="str">
            <v>EIX</v>
          </cell>
          <cell r="R115">
            <v>1</v>
          </cell>
        </row>
        <row r="116">
          <cell r="C116" t="str">
            <v>EE</v>
          </cell>
          <cell r="R116">
            <v>1</v>
          </cell>
        </row>
        <row r="117">
          <cell r="C117" t="str">
            <v>ETR</v>
          </cell>
          <cell r="R117">
            <v>1</v>
          </cell>
        </row>
        <row r="118">
          <cell r="C118" t="str">
            <v>ES</v>
          </cell>
          <cell r="R118">
            <v>1</v>
          </cell>
        </row>
        <row r="119">
          <cell r="C119" t="str">
            <v>EXC</v>
          </cell>
          <cell r="R119">
            <v>1</v>
          </cell>
        </row>
        <row r="120">
          <cell r="C120" t="str">
            <v>FE</v>
          </cell>
          <cell r="R120">
            <v>1</v>
          </cell>
        </row>
        <row r="121">
          <cell r="C121" t="str">
            <v>EVRG</v>
          </cell>
          <cell r="R121">
            <v>1</v>
          </cell>
        </row>
        <row r="122">
          <cell r="C122" t="str">
            <v>HE</v>
          </cell>
          <cell r="R122">
            <v>1</v>
          </cell>
        </row>
        <row r="123">
          <cell r="C123" t="str">
            <v>IDA</v>
          </cell>
          <cell r="R123">
            <v>1</v>
          </cell>
        </row>
        <row r="124">
          <cell r="C124" t="str">
            <v>MGEE</v>
          </cell>
          <cell r="R124">
            <v>1</v>
          </cell>
        </row>
        <row r="125">
          <cell r="C125" t="str">
            <v>NEE</v>
          </cell>
          <cell r="R125">
            <v>1</v>
          </cell>
        </row>
        <row r="126">
          <cell r="C126" t="str">
            <v>NWE</v>
          </cell>
          <cell r="R126">
            <v>1</v>
          </cell>
        </row>
        <row r="127">
          <cell r="C127" t="str">
            <v>OGE</v>
          </cell>
          <cell r="R127">
            <v>1</v>
          </cell>
        </row>
        <row r="128">
          <cell r="C128" t="str">
            <v>OTTR</v>
          </cell>
          <cell r="R128">
            <v>1</v>
          </cell>
        </row>
        <row r="129">
          <cell r="C129" t="str">
            <v>PCG</v>
          </cell>
          <cell r="R129">
            <v>1</v>
          </cell>
        </row>
        <row r="130">
          <cell r="C130" t="str">
            <v>PNW</v>
          </cell>
          <cell r="R130">
            <v>1</v>
          </cell>
        </row>
        <row r="131">
          <cell r="C131" t="str">
            <v>PNM</v>
          </cell>
          <cell r="R131">
            <v>1</v>
          </cell>
        </row>
        <row r="132">
          <cell r="C132" t="str">
            <v>POR</v>
          </cell>
          <cell r="R132">
            <v>1</v>
          </cell>
        </row>
        <row r="133">
          <cell r="C133" t="str">
            <v>PPL</v>
          </cell>
          <cell r="R133">
            <v>1</v>
          </cell>
        </row>
        <row r="134">
          <cell r="C134" t="str">
            <v>PEG</v>
          </cell>
          <cell r="R134">
            <v>1</v>
          </cell>
        </row>
        <row r="135">
          <cell r="C135" t="str">
            <v>SRE</v>
          </cell>
          <cell r="R135">
            <v>1</v>
          </cell>
        </row>
        <row r="136">
          <cell r="C136" t="str">
            <v>SO</v>
          </cell>
          <cell r="R136">
            <v>1</v>
          </cell>
        </row>
        <row r="137">
          <cell r="C137" t="str">
            <v>WEC</v>
          </cell>
          <cell r="R137">
            <v>1</v>
          </cell>
        </row>
        <row r="138">
          <cell r="C138" t="str">
            <v>XEL</v>
          </cell>
          <cell r="R138">
            <v>1</v>
          </cell>
        </row>
        <row r="139">
          <cell r="C139" t="str">
            <v>AQN</v>
          </cell>
          <cell r="R139">
            <v>1</v>
          </cell>
        </row>
        <row r="140">
          <cell r="C140" t="str">
            <v>ALA</v>
          </cell>
          <cell r="R140">
            <v>1</v>
          </cell>
        </row>
        <row r="141">
          <cell r="C141" t="str">
            <v>CU</v>
          </cell>
          <cell r="R141">
            <v>1</v>
          </cell>
        </row>
        <row r="142">
          <cell r="C142" t="str">
            <v>EMA</v>
          </cell>
          <cell r="R142">
            <v>1</v>
          </cell>
        </row>
        <row r="143">
          <cell r="C143" t="str">
            <v>ENB</v>
          </cell>
          <cell r="R143">
            <v>1</v>
          </cell>
        </row>
        <row r="144">
          <cell r="C144" t="str">
            <v>FTS</v>
          </cell>
          <cell r="R144">
            <v>1</v>
          </cell>
        </row>
        <row r="145">
          <cell r="C145" t="str">
            <v>H</v>
          </cell>
          <cell r="R145">
            <v>1</v>
          </cell>
        </row>
        <row r="146">
          <cell r="C146" t="str">
            <v>TRP</v>
          </cell>
          <cell r="R146">
            <v>1</v>
          </cell>
        </row>
        <row r="147">
          <cell r="C147" t="str">
            <v>AWK</v>
          </cell>
          <cell r="R147">
            <v>1</v>
          </cell>
        </row>
        <row r="148">
          <cell r="C148" t="str">
            <v>AWR</v>
          </cell>
          <cell r="R148">
            <v>1</v>
          </cell>
        </row>
        <row r="149">
          <cell r="C149" t="str">
            <v>CWT</v>
          </cell>
          <cell r="R149">
            <v>1</v>
          </cell>
        </row>
        <row r="150">
          <cell r="C150" t="str">
            <v>MSEX</v>
          </cell>
          <cell r="R150">
            <v>1</v>
          </cell>
        </row>
        <row r="151">
          <cell r="C151" t="str">
            <v>SJW</v>
          </cell>
          <cell r="R151">
            <v>1</v>
          </cell>
        </row>
        <row r="152">
          <cell r="C152" t="str">
            <v>WTRG</v>
          </cell>
          <cell r="R152">
            <v>1</v>
          </cell>
        </row>
        <row r="153">
          <cell r="C153" t="str">
            <v>YORW</v>
          </cell>
          <cell r="R153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Instructions"/>
      <sheetName val="Log"/>
      <sheetName val="Inputs"/>
      <sheetName val="Constant_DCF"/>
      <sheetName val="Multi-Stage_DCF_2"/>
      <sheetName val="CAPM_New_Format"/>
      <sheetName val="Company_Data"/>
      <sheetName val="CAPM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 refreshError="1"/>
      <sheetData sheetId="1" refreshError="1"/>
      <sheetData sheetId="2" refreshError="1"/>
      <sheetData sheetId="3">
        <row r="91">
          <cell r="C91" t="str">
            <v>ATO</v>
          </cell>
          <cell r="R91">
            <v>1</v>
          </cell>
        </row>
        <row r="92">
          <cell r="C92" t="str">
            <v>CPK</v>
          </cell>
          <cell r="R92">
            <v>1</v>
          </cell>
        </row>
        <row r="93">
          <cell r="C93" t="str">
            <v>NJR</v>
          </cell>
          <cell r="R93">
            <v>1</v>
          </cell>
        </row>
        <row r="94">
          <cell r="C94" t="str">
            <v>NI</v>
          </cell>
          <cell r="R94">
            <v>1</v>
          </cell>
        </row>
        <row r="95">
          <cell r="C95" t="str">
            <v>NWN</v>
          </cell>
          <cell r="R95">
            <v>1</v>
          </cell>
        </row>
        <row r="96">
          <cell r="C96" t="str">
            <v>OGS</v>
          </cell>
          <cell r="R96">
            <v>1</v>
          </cell>
        </row>
        <row r="97">
          <cell r="C97" t="str">
            <v>SJI</v>
          </cell>
          <cell r="R97">
            <v>1</v>
          </cell>
        </row>
        <row r="98">
          <cell r="C98" t="str">
            <v>SWX</v>
          </cell>
          <cell r="R98">
            <v>1</v>
          </cell>
        </row>
        <row r="99">
          <cell r="C99" t="str">
            <v>SR</v>
          </cell>
          <cell r="R99">
            <v>1</v>
          </cell>
        </row>
        <row r="100">
          <cell r="C100" t="str">
            <v>UGI</v>
          </cell>
          <cell r="R100">
            <v>1</v>
          </cell>
        </row>
        <row r="101">
          <cell r="C101" t="str">
            <v>ALE</v>
          </cell>
          <cell r="R101">
            <v>1</v>
          </cell>
        </row>
        <row r="102">
          <cell r="C102" t="str">
            <v>LNT</v>
          </cell>
          <cell r="R102">
            <v>1</v>
          </cell>
        </row>
        <row r="103">
          <cell r="C103" t="str">
            <v>AEE</v>
          </cell>
          <cell r="R103">
            <v>1</v>
          </cell>
        </row>
        <row r="104">
          <cell r="C104" t="str">
            <v>AEP</v>
          </cell>
          <cell r="R104">
            <v>1</v>
          </cell>
        </row>
        <row r="105">
          <cell r="C105" t="str">
            <v>AGR</v>
          </cell>
          <cell r="R105">
            <v>1</v>
          </cell>
        </row>
        <row r="106">
          <cell r="C106" t="str">
            <v>AVA</v>
          </cell>
          <cell r="R106">
            <v>1</v>
          </cell>
        </row>
        <row r="107">
          <cell r="C107" t="str">
            <v>BKH</v>
          </cell>
          <cell r="R107">
            <v>1</v>
          </cell>
        </row>
        <row r="108">
          <cell r="C108" t="str">
            <v>CNP</v>
          </cell>
          <cell r="R108">
            <v>1</v>
          </cell>
        </row>
        <row r="109">
          <cell r="C109" t="str">
            <v>CMS</v>
          </cell>
          <cell r="R109">
            <v>1</v>
          </cell>
        </row>
        <row r="110">
          <cell r="C110" t="str">
            <v>ED</v>
          </cell>
          <cell r="R110">
            <v>1</v>
          </cell>
        </row>
        <row r="111">
          <cell r="C111" t="str">
            <v>D</v>
          </cell>
          <cell r="R111">
            <v>1</v>
          </cell>
        </row>
        <row r="112">
          <cell r="C112" t="str">
            <v>DTE</v>
          </cell>
          <cell r="R112">
            <v>1</v>
          </cell>
        </row>
        <row r="113">
          <cell r="C113" t="str">
            <v>DUK</v>
          </cell>
          <cell r="R113">
            <v>1</v>
          </cell>
        </row>
        <row r="114">
          <cell r="C114" t="str">
            <v>EIX</v>
          </cell>
          <cell r="R114">
            <v>1</v>
          </cell>
        </row>
        <row r="115">
          <cell r="C115" t="str">
            <v>EE</v>
          </cell>
          <cell r="R115">
            <v>1</v>
          </cell>
        </row>
        <row r="116">
          <cell r="C116" t="str">
            <v>ETR</v>
          </cell>
          <cell r="R116">
            <v>1</v>
          </cell>
        </row>
        <row r="117">
          <cell r="C117" t="str">
            <v>ES</v>
          </cell>
          <cell r="R117">
            <v>1</v>
          </cell>
        </row>
        <row r="118">
          <cell r="C118" t="str">
            <v>EXC</v>
          </cell>
          <cell r="R118">
            <v>1</v>
          </cell>
        </row>
        <row r="119">
          <cell r="C119" t="str">
            <v>FE</v>
          </cell>
          <cell r="R119">
            <v>1</v>
          </cell>
        </row>
        <row r="120">
          <cell r="C120" t="str">
            <v>EVRG</v>
          </cell>
          <cell r="R120">
            <v>1</v>
          </cell>
        </row>
        <row r="121">
          <cell r="C121" t="str">
            <v>HE</v>
          </cell>
          <cell r="R121">
            <v>1</v>
          </cell>
        </row>
        <row r="122">
          <cell r="C122" t="str">
            <v>IDA</v>
          </cell>
          <cell r="R122">
            <v>1</v>
          </cell>
        </row>
        <row r="123">
          <cell r="C123" t="str">
            <v>MGEE</v>
          </cell>
          <cell r="R123">
            <v>1</v>
          </cell>
        </row>
        <row r="124">
          <cell r="C124" t="str">
            <v>NEE</v>
          </cell>
          <cell r="R124">
            <v>1</v>
          </cell>
        </row>
        <row r="125">
          <cell r="C125" t="str">
            <v>NWE</v>
          </cell>
          <cell r="R125">
            <v>1</v>
          </cell>
        </row>
        <row r="126">
          <cell r="C126" t="str">
            <v>OGE</v>
          </cell>
          <cell r="R126">
            <v>1</v>
          </cell>
        </row>
        <row r="127">
          <cell r="C127" t="str">
            <v>OTTR</v>
          </cell>
          <cell r="R127">
            <v>1</v>
          </cell>
        </row>
        <row r="128">
          <cell r="C128" t="str">
            <v>PCG</v>
          </cell>
          <cell r="R128">
            <v>1</v>
          </cell>
        </row>
        <row r="129">
          <cell r="C129" t="str">
            <v>PNW</v>
          </cell>
          <cell r="R129">
            <v>1</v>
          </cell>
        </row>
        <row r="130">
          <cell r="C130" t="str">
            <v>PNM</v>
          </cell>
          <cell r="R130">
            <v>1</v>
          </cell>
        </row>
        <row r="131">
          <cell r="C131" t="str">
            <v>POR</v>
          </cell>
          <cell r="R131">
            <v>1</v>
          </cell>
        </row>
        <row r="132">
          <cell r="C132" t="str">
            <v>PPL</v>
          </cell>
          <cell r="R132">
            <v>1</v>
          </cell>
        </row>
        <row r="133">
          <cell r="C133" t="str">
            <v>PEG</v>
          </cell>
          <cell r="R133">
            <v>1</v>
          </cell>
        </row>
        <row r="134">
          <cell r="C134" t="str">
            <v>SRE</v>
          </cell>
          <cell r="R134">
            <v>1</v>
          </cell>
        </row>
        <row r="135">
          <cell r="C135" t="str">
            <v>SO</v>
          </cell>
          <cell r="R135">
            <v>1</v>
          </cell>
        </row>
        <row r="136">
          <cell r="C136" t="str">
            <v>WEC</v>
          </cell>
          <cell r="R136">
            <v>1</v>
          </cell>
        </row>
        <row r="137">
          <cell r="C137" t="str">
            <v>XEL</v>
          </cell>
          <cell r="R137">
            <v>1</v>
          </cell>
        </row>
        <row r="138">
          <cell r="C138" t="str">
            <v>AQN</v>
          </cell>
          <cell r="R138">
            <v>1</v>
          </cell>
        </row>
        <row r="139">
          <cell r="C139" t="str">
            <v>ALA</v>
          </cell>
          <cell r="R139">
            <v>1</v>
          </cell>
        </row>
        <row r="140">
          <cell r="C140" t="str">
            <v>CU</v>
          </cell>
          <cell r="R140">
            <v>1</v>
          </cell>
        </row>
        <row r="141">
          <cell r="C141" t="str">
            <v>EMA</v>
          </cell>
          <cell r="R141">
            <v>1</v>
          </cell>
        </row>
        <row r="142">
          <cell r="C142" t="str">
            <v>ENB</v>
          </cell>
          <cell r="R142">
            <v>1</v>
          </cell>
        </row>
        <row r="143">
          <cell r="C143" t="str">
            <v>FTS</v>
          </cell>
          <cell r="R143">
            <v>1</v>
          </cell>
        </row>
        <row r="144">
          <cell r="C144" t="str">
            <v>H</v>
          </cell>
          <cell r="R144">
            <v>1</v>
          </cell>
        </row>
        <row r="145">
          <cell r="C145" t="str">
            <v>TRP</v>
          </cell>
          <cell r="R145">
            <v>1</v>
          </cell>
        </row>
        <row r="146">
          <cell r="C146" t="str">
            <v>AWK</v>
          </cell>
          <cell r="R146">
            <v>1</v>
          </cell>
        </row>
        <row r="147">
          <cell r="C147" t="str">
            <v>AWR</v>
          </cell>
          <cell r="R147">
            <v>1</v>
          </cell>
        </row>
        <row r="148">
          <cell r="C148" t="str">
            <v>CWT</v>
          </cell>
          <cell r="R148">
            <v>1</v>
          </cell>
        </row>
        <row r="149">
          <cell r="C149" t="str">
            <v>MSEX</v>
          </cell>
          <cell r="R149">
            <v>1</v>
          </cell>
        </row>
        <row r="150">
          <cell r="C150" t="str">
            <v>SJW</v>
          </cell>
          <cell r="R150">
            <v>1</v>
          </cell>
        </row>
        <row r="151">
          <cell r="C151" t="str">
            <v>WTRG</v>
          </cell>
          <cell r="R151">
            <v>1</v>
          </cell>
        </row>
        <row r="152">
          <cell r="C152" t="str">
            <v>YORW</v>
          </cell>
          <cell r="R15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8"/>
  <sheetViews>
    <sheetView showGridLines="0" tabSelected="1" zoomScaleNormal="100" zoomScaleSheetLayoutView="100" zoomScalePageLayoutView="85" workbookViewId="0">
      <selection activeCell="E1" sqref="E1"/>
    </sheetView>
  </sheetViews>
  <sheetFormatPr defaultColWidth="9" defaultRowHeight="13.2"/>
  <cols>
    <col min="1" max="1" width="8.33203125" style="10" customWidth="1"/>
    <col min="2" max="2" width="27.6640625" style="10" customWidth="1"/>
    <col min="3" max="5" width="15.6640625" style="10" customWidth="1"/>
    <col min="6" max="6" width="8.33203125" style="10" customWidth="1"/>
    <col min="7" max="11" width="9" style="10"/>
    <col min="12" max="12" width="3.88671875" style="10" customWidth="1"/>
    <col min="13" max="15" width="5.5546875" style="10" customWidth="1"/>
    <col min="16" max="16" width="7.33203125" style="10" bestFit="1" customWidth="1"/>
    <col min="17" max="31" width="5.5546875" style="10" customWidth="1"/>
    <col min="32" max="32" width="2.88671875" style="10" customWidth="1"/>
    <col min="33" max="16384" width="9" style="10"/>
  </cols>
  <sheetData>
    <row r="1" spans="2:18" s="41" customFormat="1">
      <c r="B1" s="42"/>
      <c r="C1" s="42"/>
      <c r="D1" s="42"/>
      <c r="E1" s="42" t="s">
        <v>1771</v>
      </c>
      <c r="K1" s="44"/>
      <c r="L1" s="44"/>
      <c r="M1" s="44"/>
      <c r="N1" s="44"/>
      <c r="O1" s="44"/>
      <c r="P1" s="44"/>
      <c r="Q1" s="44"/>
      <c r="R1" s="44"/>
    </row>
    <row r="2" spans="2:18" s="41" customFormat="1">
      <c r="B2" s="426" t="s">
        <v>0</v>
      </c>
      <c r="C2" s="426"/>
      <c r="D2" s="426"/>
      <c r="E2" s="426"/>
      <c r="K2" s="44"/>
      <c r="L2" s="44"/>
      <c r="M2" s="44"/>
      <c r="N2" s="44"/>
      <c r="O2" s="49"/>
      <c r="P2" s="49"/>
      <c r="Q2" s="49"/>
      <c r="R2" s="44"/>
    </row>
    <row r="3" spans="2:18" s="41" customFormat="1" ht="13.8" thickBot="1">
      <c r="B3" s="42"/>
      <c r="C3" s="42"/>
      <c r="D3" s="42"/>
      <c r="E3" s="42"/>
      <c r="K3" s="44"/>
      <c r="L3" s="44"/>
      <c r="M3" s="44"/>
      <c r="N3" s="44"/>
      <c r="O3" s="50"/>
      <c r="P3" s="51"/>
      <c r="Q3" s="52"/>
      <c r="R3" s="44"/>
    </row>
    <row r="4" spans="2:18" s="44" customFormat="1" ht="15" customHeight="1">
      <c r="B4" s="427" t="s">
        <v>1</v>
      </c>
      <c r="C4" s="428"/>
      <c r="D4" s="428"/>
      <c r="E4" s="429"/>
      <c r="F4" s="43"/>
      <c r="O4" s="50"/>
      <c r="P4" s="43"/>
    </row>
    <row r="5" spans="2:18" s="44" customFormat="1" ht="15" customHeight="1">
      <c r="B5" s="35"/>
      <c r="C5" s="33" t="s">
        <v>2</v>
      </c>
      <c r="D5" s="33" t="s">
        <v>3</v>
      </c>
      <c r="E5" s="34" t="s">
        <v>4</v>
      </c>
      <c r="O5" s="50"/>
      <c r="P5" s="51"/>
      <c r="Q5" s="52"/>
    </row>
    <row r="6" spans="2:18" s="44" customFormat="1" ht="15" customHeight="1">
      <c r="B6" s="35" t="s">
        <v>5</v>
      </c>
      <c r="C6" s="36">
        <f>'JJR-4 Constant DCF'!K26</f>
        <v>8.290848952606214E-2</v>
      </c>
      <c r="D6" s="36">
        <f>'JJR-4 Constant DCF'!L26</f>
        <v>9.4724023972963464E-2</v>
      </c>
      <c r="E6" s="37">
        <f>'JJR-4 Constant DCF'!M26</f>
        <v>0.10516691104529322</v>
      </c>
      <c r="O6" s="50"/>
      <c r="P6" s="51"/>
      <c r="Q6" s="52"/>
    </row>
    <row r="7" spans="2:18" s="44" customFormat="1" ht="15" customHeight="1">
      <c r="B7" s="35" t="s">
        <v>6</v>
      </c>
      <c r="C7" s="36">
        <f>'JJR-4 Constant DCF'!K67</f>
        <v>8.3168014946836372E-2</v>
      </c>
      <c r="D7" s="36">
        <f>'JJR-4 Constant DCF'!L67</f>
        <v>9.4985638331229499E-2</v>
      </c>
      <c r="E7" s="37">
        <f>'JJR-4 Constant DCF'!M67</f>
        <v>0.10542941419739617</v>
      </c>
      <c r="O7" s="50"/>
      <c r="P7" s="51"/>
      <c r="Q7" s="52"/>
    </row>
    <row r="8" spans="2:18" s="44" customFormat="1" ht="15" customHeight="1" thickBot="1">
      <c r="B8" s="35" t="s">
        <v>7</v>
      </c>
      <c r="C8" s="36">
        <f>'JJR-4 Constant DCF'!K108</f>
        <v>8.3708153219885562E-2</v>
      </c>
      <c r="D8" s="36">
        <f>'JJR-4 Constant DCF'!L108</f>
        <v>9.5532072924776182E-2</v>
      </c>
      <c r="E8" s="37">
        <f>'JJR-4 Constant DCF'!M108</f>
        <v>0.10598097685089897</v>
      </c>
      <c r="O8" s="50"/>
      <c r="P8" s="51"/>
      <c r="Q8" s="52"/>
    </row>
    <row r="9" spans="2:18" s="44" customFormat="1" ht="15" customHeight="1">
      <c r="B9" s="427" t="s">
        <v>8</v>
      </c>
      <c r="C9" s="428"/>
      <c r="D9" s="428"/>
      <c r="E9" s="429"/>
      <c r="F9" s="43"/>
      <c r="O9" s="50"/>
      <c r="P9" s="43"/>
    </row>
    <row r="10" spans="2:18" s="44" customFormat="1" ht="15" customHeight="1">
      <c r="B10" s="35"/>
      <c r="C10" s="33" t="s">
        <v>9</v>
      </c>
      <c r="D10" s="33" t="s">
        <v>10</v>
      </c>
      <c r="E10" s="34" t="s">
        <v>11</v>
      </c>
      <c r="O10" s="50"/>
      <c r="P10" s="51"/>
      <c r="Q10" s="52"/>
    </row>
    <row r="11" spans="2:18" s="44" customFormat="1" ht="15" customHeight="1">
      <c r="B11" s="35" t="s">
        <v>6</v>
      </c>
      <c r="C11" s="36">
        <f>'JJR-5.2 Multi-Stage DCF Min'!O73</f>
        <v>9.2960698737038536E-2</v>
      </c>
      <c r="D11" s="36">
        <f>'JJR-5.1 Multi-Stage DCF Mean'!O73</f>
        <v>9.6101503902011429E-2</v>
      </c>
      <c r="E11" s="37">
        <f>'JJR-5.3 Multi-Stage DCF Max'!O73</f>
        <v>9.9095730483531985E-2</v>
      </c>
      <c r="O11" s="50"/>
      <c r="P11" s="51"/>
      <c r="Q11" s="52"/>
    </row>
    <row r="12" spans="2:18" s="44" customFormat="1" ht="15" customHeight="1">
      <c r="B12" s="35" t="s">
        <v>12</v>
      </c>
      <c r="C12" s="36">
        <f>'JJR-5.2 Multi-Stage DCF Min'!O74</f>
        <v>9.3069195747375502E-2</v>
      </c>
      <c r="D12" s="36">
        <f>'JJR-5.1 Multi-Stage DCF Mean'!O74</f>
        <v>9.6700960397720345E-2</v>
      </c>
      <c r="E12" s="37">
        <f>'JJR-5.3 Multi-Stage DCF Max'!O74</f>
        <v>9.8374336957931532E-2</v>
      </c>
      <c r="O12" s="50"/>
      <c r="P12" s="51"/>
      <c r="Q12" s="52"/>
    </row>
    <row r="13" spans="2:18" s="44" customFormat="1" ht="15" customHeight="1">
      <c r="B13" s="430" t="s">
        <v>13</v>
      </c>
      <c r="C13" s="431"/>
      <c r="D13" s="431"/>
      <c r="E13" s="432"/>
      <c r="H13" s="47"/>
      <c r="I13" s="47"/>
      <c r="J13" s="47"/>
      <c r="P13" s="43"/>
    </row>
    <row r="14" spans="2:18" s="44" customFormat="1" ht="15" customHeight="1">
      <c r="B14" s="35"/>
      <c r="C14" s="33" t="s">
        <v>14</v>
      </c>
      <c r="D14" s="58"/>
      <c r="E14" s="34" t="s">
        <v>15</v>
      </c>
      <c r="H14" s="47"/>
      <c r="I14" s="47"/>
      <c r="J14" s="47"/>
      <c r="O14" s="50"/>
      <c r="P14" s="51"/>
      <c r="Q14" s="52"/>
    </row>
    <row r="15" spans="2:18" s="44" customFormat="1" ht="15" customHeight="1">
      <c r="B15" s="35" t="s">
        <v>16</v>
      </c>
      <c r="C15" s="36">
        <f>AVERAGE('JJR-6.2 CAPM'!H201)</f>
        <v>0.12546573950195675</v>
      </c>
      <c r="D15" s="59"/>
      <c r="E15" s="37">
        <f>AVERAGE('JJR-6.2 CAPM'!H96)</f>
        <v>0.12405789820585146</v>
      </c>
      <c r="H15" s="47"/>
      <c r="I15" s="47"/>
      <c r="J15" s="47"/>
      <c r="P15" s="51"/>
      <c r="Q15" s="49"/>
    </row>
    <row r="16" spans="2:18" s="44" customFormat="1" ht="15" customHeight="1">
      <c r="B16" s="55" t="s">
        <v>17</v>
      </c>
      <c r="C16" s="56"/>
      <c r="D16" s="225">
        <f>AVERAGE(C15,E15)</f>
        <v>0.12476181885390411</v>
      </c>
      <c r="E16" s="57"/>
      <c r="H16" s="47"/>
      <c r="I16" s="47"/>
      <c r="J16" s="48"/>
      <c r="L16" s="47"/>
      <c r="M16" s="47"/>
      <c r="O16" s="50"/>
      <c r="P16" s="51"/>
      <c r="Q16" s="52"/>
    </row>
    <row r="17" spans="2:17" s="44" customFormat="1" ht="15" customHeight="1">
      <c r="B17" s="430" t="s">
        <v>18</v>
      </c>
      <c r="C17" s="431"/>
      <c r="D17" s="431"/>
      <c r="E17" s="432"/>
      <c r="H17" s="47"/>
      <c r="I17" s="47"/>
      <c r="J17" s="48"/>
      <c r="L17" s="47"/>
      <c r="M17" s="47"/>
      <c r="O17" s="50"/>
      <c r="P17" s="51"/>
      <c r="Q17" s="49"/>
    </row>
    <row r="18" spans="2:17" s="44" customFormat="1" ht="15" customHeight="1">
      <c r="B18" s="112" t="s">
        <v>19</v>
      </c>
      <c r="C18" s="113"/>
      <c r="D18" s="113">
        <f>'JJR-8 Expected Earnings'!M25</f>
        <v>0.10474900057600306</v>
      </c>
      <c r="E18" s="114"/>
      <c r="H18" s="47"/>
      <c r="I18" s="47"/>
      <c r="J18" s="48"/>
      <c r="L18" s="47"/>
      <c r="M18" s="47"/>
    </row>
    <row r="19" spans="2:17" s="44" customFormat="1" ht="15" customHeight="1">
      <c r="B19" s="112" t="s">
        <v>20</v>
      </c>
      <c r="C19" s="113"/>
      <c r="D19" s="113">
        <f>'JJR-8 Expected Earnings'!M26</f>
        <v>0.10573417147671986</v>
      </c>
      <c r="E19" s="114"/>
      <c r="H19" s="47"/>
      <c r="I19" s="47"/>
      <c r="J19" s="48"/>
      <c r="L19" s="47"/>
      <c r="M19" s="47"/>
    </row>
    <row r="20" spans="2:17" s="44" customFormat="1" ht="15" customHeight="1">
      <c r="B20" s="430" t="s">
        <v>21</v>
      </c>
      <c r="C20" s="431"/>
      <c r="D20" s="431"/>
      <c r="E20" s="432"/>
      <c r="H20" s="47"/>
      <c r="I20" s="47"/>
      <c r="J20" s="48"/>
      <c r="L20" s="47"/>
      <c r="M20" s="48"/>
    </row>
    <row r="21" spans="2:17" s="44" customFormat="1" ht="39.6">
      <c r="B21" s="40"/>
      <c r="C21" s="38" t="s">
        <v>22</v>
      </c>
      <c r="D21" s="38" t="s">
        <v>23</v>
      </c>
      <c r="E21" s="39" t="s">
        <v>24</v>
      </c>
      <c r="L21" s="47"/>
      <c r="M21" s="48"/>
    </row>
    <row r="22" spans="2:17" s="44" customFormat="1" ht="15" customHeight="1" thickBot="1">
      <c r="B22" s="40" t="s">
        <v>25</v>
      </c>
      <c r="C22" s="53">
        <f>'JJR-7 Risk Premium'!M50</f>
        <v>9.6715414028569563E-2</v>
      </c>
      <c r="D22" s="53">
        <f>'JJR-7 Risk Premium'!M51</f>
        <v>9.7966984860212158E-2</v>
      </c>
      <c r="E22" s="54">
        <f>'JJR-7 Risk Premium'!M52</f>
        <v>9.8816467325127944E-2</v>
      </c>
      <c r="H22" s="47"/>
      <c r="I22" s="47"/>
      <c r="J22" s="47"/>
      <c r="M22" s="46"/>
    </row>
    <row r="23" spans="2:17" s="44" customFormat="1" ht="15" customHeight="1">
      <c r="B23" s="338"/>
      <c r="C23" s="339"/>
      <c r="D23" s="339"/>
      <c r="E23" s="339"/>
    </row>
    <row r="24" spans="2:17" s="44" customFormat="1" ht="15" customHeight="1">
      <c r="B24" s="41"/>
      <c r="C24" s="41"/>
      <c r="D24" s="41"/>
      <c r="E24" s="41"/>
    </row>
    <row r="25" spans="2:17" s="44" customFormat="1" ht="15" customHeight="1">
      <c r="B25" s="426"/>
      <c r="C25" s="426"/>
      <c r="D25" s="426"/>
      <c r="E25" s="426"/>
      <c r="F25" s="43"/>
    </row>
    <row r="26" spans="2:17" s="44" customFormat="1">
      <c r="B26" s="10"/>
      <c r="C26" s="10"/>
      <c r="D26" s="10"/>
      <c r="E26" s="10"/>
    </row>
    <row r="27" spans="2:17" s="44" customFormat="1" ht="15" customHeight="1">
      <c r="B27" s="10"/>
      <c r="C27" s="10"/>
      <c r="D27" s="10"/>
      <c r="E27" s="10"/>
    </row>
    <row r="28" spans="2:17" s="44" customFormat="1" ht="15" customHeight="1">
      <c r="B28" s="10"/>
      <c r="C28" s="10"/>
      <c r="D28" s="10"/>
      <c r="E28" s="10"/>
    </row>
    <row r="29" spans="2:17" s="44" customFormat="1" ht="15" customHeight="1">
      <c r="B29" s="10"/>
      <c r="C29" s="10"/>
      <c r="D29" s="10"/>
      <c r="E29" s="10"/>
      <c r="F29" s="43"/>
    </row>
    <row r="30" spans="2:17" s="44" customFormat="1">
      <c r="B30" s="10"/>
      <c r="C30" s="10"/>
      <c r="D30" s="10"/>
      <c r="E30" s="10"/>
    </row>
    <row r="31" spans="2:17" s="44" customFormat="1" ht="15" customHeight="1">
      <c r="B31" s="10"/>
      <c r="C31" s="10"/>
      <c r="D31" s="10"/>
      <c r="E31" s="10"/>
    </row>
    <row r="32" spans="2:17" s="44" customFormat="1" ht="15" customHeight="1">
      <c r="B32" s="10"/>
      <c r="C32" s="10"/>
      <c r="D32" s="10"/>
      <c r="E32" s="10"/>
      <c r="L32" s="41"/>
      <c r="M32" s="41"/>
      <c r="N32" s="41"/>
      <c r="O32" s="41"/>
      <c r="P32" s="41"/>
      <c r="Q32" s="41"/>
    </row>
    <row r="33" spans="2:17" s="44" customFormat="1" ht="15" customHeight="1">
      <c r="B33" s="10"/>
      <c r="C33" s="10"/>
      <c r="D33" s="10"/>
      <c r="E33" s="10"/>
      <c r="F33" s="45"/>
      <c r="L33" s="41"/>
      <c r="M33" s="41"/>
      <c r="N33" s="41"/>
      <c r="O33" s="41"/>
      <c r="P33" s="41"/>
      <c r="Q33" s="41"/>
    </row>
    <row r="34" spans="2:17" s="44" customFormat="1">
      <c r="B34" s="10"/>
      <c r="C34" s="10"/>
      <c r="D34" s="10"/>
      <c r="E34" s="10"/>
      <c r="L34" s="10"/>
      <c r="M34" s="10"/>
      <c r="N34" s="10"/>
      <c r="O34" s="10"/>
      <c r="P34" s="10"/>
      <c r="Q34" s="10"/>
    </row>
    <row r="35" spans="2:17" s="44" customFormat="1" ht="15" customHeight="1">
      <c r="B35" s="10"/>
      <c r="C35" s="10"/>
      <c r="D35" s="10"/>
      <c r="E35" s="10"/>
      <c r="L35" s="10"/>
      <c r="M35" s="10"/>
      <c r="N35" s="10"/>
      <c r="O35" s="10"/>
      <c r="P35" s="10"/>
      <c r="Q35" s="10"/>
    </row>
    <row r="36" spans="2:17" s="44" customFormat="1" ht="15" customHeight="1">
      <c r="B36" s="10"/>
      <c r="C36" s="10"/>
      <c r="D36" s="10"/>
      <c r="E36" s="10"/>
      <c r="L36" s="10"/>
      <c r="M36" s="10"/>
      <c r="N36" s="10"/>
      <c r="O36" s="10"/>
      <c r="P36" s="10"/>
      <c r="Q36" s="10"/>
    </row>
    <row r="37" spans="2:17" s="41" customFormat="1">
      <c r="B37" s="10"/>
      <c r="C37" s="10"/>
      <c r="D37" s="10"/>
      <c r="E37" s="10"/>
      <c r="L37" s="10"/>
      <c r="M37" s="10"/>
      <c r="N37" s="10"/>
      <c r="O37" s="10"/>
      <c r="P37" s="10"/>
      <c r="Q37" s="10"/>
    </row>
    <row r="38" spans="2:17" s="41" customFormat="1">
      <c r="B38" s="10"/>
      <c r="C38" s="10"/>
      <c r="D38" s="10"/>
      <c r="E38" s="10"/>
      <c r="L38" s="10"/>
      <c r="M38" s="10"/>
      <c r="N38" s="10"/>
      <c r="O38" s="10"/>
      <c r="P38" s="10"/>
      <c r="Q38" s="10"/>
    </row>
  </sheetData>
  <mergeCells count="7">
    <mergeCell ref="B25:E25"/>
    <mergeCell ref="B2:E2"/>
    <mergeCell ref="B4:E4"/>
    <mergeCell ref="B13:E13"/>
    <mergeCell ref="B20:E20"/>
    <mergeCell ref="B17:E17"/>
    <mergeCell ref="B9:E9"/>
  </mergeCells>
  <printOptions horizontalCentered="1"/>
  <pageMargins left="0.7" right="0.7" top="0.75" bottom="0.75" header="0.3" footer="0.3"/>
  <pageSetup scale="85" orientation="portrait" useFirstPageNumber="1" r:id="rId1"/>
  <headerFooter>
    <oddHeader>&amp;RExhibit JJR-2
Page &amp;P of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DE35-A3A6-4CA0-B046-6CD58E22842D}">
  <sheetPr codeName="Sheet1"/>
  <dimension ref="B1:S134"/>
  <sheetViews>
    <sheetView zoomScaleNormal="100" workbookViewId="0">
      <selection activeCell="H1" sqref="H1"/>
    </sheetView>
  </sheetViews>
  <sheetFormatPr defaultColWidth="9.109375" defaultRowHeight="13.2"/>
  <cols>
    <col min="1" max="1" width="2.44140625" style="61" customWidth="1"/>
    <col min="2" max="2" width="9.88671875" style="61" customWidth="1"/>
    <col min="3" max="3" width="9.88671875" style="61" bestFit="1" customWidth="1"/>
    <col min="4" max="4" width="9.88671875" style="61" customWidth="1"/>
    <col min="5" max="5" width="11" style="61" customWidth="1"/>
    <col min="6" max="6" width="9.109375" style="61"/>
    <col min="7" max="7" width="7" style="61" bestFit="1" customWidth="1"/>
    <col min="8" max="8" width="40.33203125" style="61" customWidth="1"/>
    <col min="9" max="9" width="12.5546875" style="61" bestFit="1" customWidth="1"/>
    <col min="10" max="10" width="13.88671875" style="61" bestFit="1" customWidth="1"/>
    <col min="11" max="11" width="11.88671875" style="61" bestFit="1" customWidth="1"/>
    <col min="12" max="12" width="13.6640625" style="61" bestFit="1" customWidth="1"/>
    <col min="13" max="13" width="13.88671875" style="61" bestFit="1" customWidth="1"/>
    <col min="14" max="14" width="11" style="61" bestFit="1" customWidth="1"/>
    <col min="15" max="15" width="12.33203125" style="61" bestFit="1" customWidth="1"/>
    <col min="16" max="16" width="12.44140625" style="61" bestFit="1" customWidth="1"/>
    <col min="17" max="17" width="3.33203125" style="61" customWidth="1"/>
    <col min="18" max="16384" width="9.109375" style="61"/>
  </cols>
  <sheetData>
    <row r="1" spans="2:19">
      <c r="H1" s="61" t="s">
        <v>1762</v>
      </c>
    </row>
    <row r="2" spans="2:19">
      <c r="B2" s="60" t="s">
        <v>372</v>
      </c>
      <c r="C2" s="60"/>
      <c r="D2" s="60"/>
      <c r="E2" s="60"/>
    </row>
    <row r="4" spans="2:19" ht="13.8" thickBot="1">
      <c r="C4" s="62" t="s">
        <v>27</v>
      </c>
      <c r="D4" s="62" t="s">
        <v>28</v>
      </c>
      <c r="E4" s="62" t="s">
        <v>29</v>
      </c>
    </row>
    <row r="5" spans="2:19" ht="52.8">
      <c r="B5" s="237"/>
      <c r="C5" s="238" t="s">
        <v>373</v>
      </c>
      <c r="D5" s="238" t="s">
        <v>374</v>
      </c>
      <c r="E5" s="238" t="s">
        <v>375</v>
      </c>
    </row>
    <row r="6" spans="2:19">
      <c r="B6" s="63" t="s">
        <v>376</v>
      </c>
      <c r="C6" s="64">
        <v>0.12380999999999998</v>
      </c>
      <c r="D6" s="64">
        <v>7.8020624999999968E-2</v>
      </c>
      <c r="E6" s="64">
        <f>C6-D6</f>
        <v>4.5789375000000007E-2</v>
      </c>
      <c r="R6" s="65"/>
      <c r="S6" s="66"/>
    </row>
    <row r="7" spans="2:19">
      <c r="B7" s="63" t="s">
        <v>377</v>
      </c>
      <c r="C7" s="64">
        <v>0.11827500000000002</v>
      </c>
      <c r="D7" s="64">
        <v>7.8934374999999987E-2</v>
      </c>
      <c r="E7" s="64">
        <f t="shared" ref="E7:E9" si="0">C7-D7</f>
        <v>3.9340625000000032E-2</v>
      </c>
      <c r="R7" s="65"/>
      <c r="S7" s="66"/>
    </row>
    <row r="8" spans="2:19">
      <c r="B8" s="63" t="s">
        <v>378</v>
      </c>
      <c r="C8" s="64">
        <v>0.1203125</v>
      </c>
      <c r="D8" s="64">
        <v>7.4454461538461553E-2</v>
      </c>
      <c r="E8" s="64">
        <f t="shared" si="0"/>
        <v>4.585803846153845E-2</v>
      </c>
      <c r="R8" s="65"/>
      <c r="S8" s="66"/>
    </row>
    <row r="9" spans="2:19">
      <c r="B9" s="63" t="s">
        <v>379</v>
      </c>
      <c r="C9" s="64">
        <v>0.12140666666666666</v>
      </c>
      <c r="D9" s="64">
        <v>7.5184696969696943E-2</v>
      </c>
      <c r="E9" s="64">
        <f t="shared" si="0"/>
        <v>4.622196969696972E-2</v>
      </c>
      <c r="R9" s="65"/>
      <c r="S9" s="66"/>
    </row>
    <row r="10" spans="2:19">
      <c r="B10" s="63" t="s">
        <v>380</v>
      </c>
      <c r="C10" s="64">
        <v>0.11835714285714286</v>
      </c>
      <c r="D10" s="64">
        <v>7.0683968253968263E-2</v>
      </c>
      <c r="E10" s="64">
        <f>C10-D10</f>
        <v>4.7673174603174592E-2</v>
      </c>
      <c r="R10" s="65"/>
      <c r="S10" s="66"/>
    </row>
    <row r="11" spans="2:19">
      <c r="B11" s="62" t="s">
        <v>381</v>
      </c>
      <c r="C11" s="64">
        <v>0.11641111111111109</v>
      </c>
      <c r="D11" s="64">
        <v>6.8553230769230741E-2</v>
      </c>
      <c r="E11" s="64">
        <f>C11-D11</f>
        <v>4.7857880341880349E-2</v>
      </c>
      <c r="R11" s="65"/>
      <c r="S11" s="66"/>
    </row>
    <row r="12" spans="2:19">
      <c r="B12" s="62" t="s">
        <v>382</v>
      </c>
      <c r="C12" s="64">
        <v>0.11151666666666667</v>
      </c>
      <c r="D12" s="64">
        <v>6.3142727272727309E-2</v>
      </c>
      <c r="E12" s="64">
        <f t="shared" ref="E12:E75" si="1">C12-D12</f>
        <v>4.8373939393939358E-2</v>
      </c>
      <c r="R12" s="65"/>
      <c r="S12" s="66"/>
    </row>
    <row r="13" spans="2:19">
      <c r="B13" s="62" t="s">
        <v>383</v>
      </c>
      <c r="C13" s="64">
        <v>0.11041666666666666</v>
      </c>
      <c r="D13" s="64">
        <v>6.1389999999999986E-2</v>
      </c>
      <c r="E13" s="64">
        <f t="shared" si="1"/>
        <v>4.9026666666666677E-2</v>
      </c>
      <c r="R13" s="65"/>
      <c r="S13" s="66"/>
    </row>
    <row r="14" spans="2:19">
      <c r="B14" s="62" t="s">
        <v>384</v>
      </c>
      <c r="C14" s="64">
        <v>0.11067</v>
      </c>
      <c r="D14" s="64">
        <v>6.5745156249999992E-2</v>
      </c>
      <c r="E14" s="64">
        <f t="shared" si="1"/>
        <v>4.4924843750000013E-2</v>
      </c>
      <c r="R14" s="65"/>
      <c r="S14" s="66"/>
    </row>
    <row r="15" spans="2:19">
      <c r="B15" s="62" t="s">
        <v>385</v>
      </c>
      <c r="C15" s="64">
        <v>0.1113</v>
      </c>
      <c r="D15" s="64">
        <v>7.3526307692307669E-2</v>
      </c>
      <c r="E15" s="64">
        <f t="shared" si="1"/>
        <v>3.7773692307692328E-2</v>
      </c>
      <c r="R15" s="65"/>
      <c r="S15" s="66"/>
    </row>
    <row r="16" spans="2:19">
      <c r="B16" s="62" t="s">
        <v>386</v>
      </c>
      <c r="C16" s="64">
        <v>0.1275</v>
      </c>
      <c r="D16" s="64">
        <v>7.5847727272727289E-2</v>
      </c>
      <c r="E16" s="64">
        <f t="shared" si="1"/>
        <v>5.1652272727272713E-2</v>
      </c>
      <c r="R16" s="65"/>
      <c r="S16" s="66"/>
    </row>
    <row r="17" spans="2:19">
      <c r="B17" s="62" t="s">
        <v>387</v>
      </c>
      <c r="C17" s="64">
        <v>0.11238333333333335</v>
      </c>
      <c r="D17" s="64">
        <v>7.9568461538461532E-2</v>
      </c>
      <c r="E17" s="64">
        <f>C17-D17</f>
        <v>3.2814871794871817E-2</v>
      </c>
      <c r="R17" s="65"/>
      <c r="S17" s="66"/>
    </row>
    <row r="18" spans="2:19">
      <c r="B18" s="62">
        <v>1995.1</v>
      </c>
      <c r="C18" s="64">
        <v>0.1196125</v>
      </c>
      <c r="D18" s="64">
        <v>7.6257230769230799E-2</v>
      </c>
      <c r="E18" s="64">
        <f>C18-D18</f>
        <v>4.3355269230769197E-2</v>
      </c>
      <c r="R18" s="65"/>
      <c r="S18" s="66"/>
    </row>
    <row r="19" spans="2:19">
      <c r="B19" s="62" t="s">
        <v>388</v>
      </c>
      <c r="C19" s="64">
        <v>0.1131625</v>
      </c>
      <c r="D19" s="64">
        <v>6.9425846153846171E-2</v>
      </c>
      <c r="E19" s="64">
        <f t="shared" si="1"/>
        <v>4.3736653846153828E-2</v>
      </c>
      <c r="R19" s="65"/>
      <c r="S19" s="66"/>
    </row>
    <row r="20" spans="2:19">
      <c r="B20" s="62" t="s">
        <v>389</v>
      </c>
      <c r="C20" s="64">
        <v>0.1137</v>
      </c>
      <c r="D20" s="64">
        <v>6.7118615384615374E-2</v>
      </c>
      <c r="E20" s="64">
        <f t="shared" si="1"/>
        <v>4.6581384615384622E-2</v>
      </c>
      <c r="R20" s="65"/>
      <c r="S20" s="66"/>
    </row>
    <row r="21" spans="2:19">
      <c r="B21" s="62" t="s">
        <v>390</v>
      </c>
      <c r="C21" s="64">
        <v>0.11584285714285715</v>
      </c>
      <c r="D21" s="64">
        <v>6.2348153846153817E-2</v>
      </c>
      <c r="E21" s="64">
        <f t="shared" si="1"/>
        <v>5.3494703296703333E-2</v>
      </c>
      <c r="R21" s="65"/>
      <c r="S21" s="66"/>
    </row>
    <row r="22" spans="2:19">
      <c r="B22" s="62" t="s">
        <v>391</v>
      </c>
      <c r="C22" s="64">
        <v>0.11460000000000001</v>
      </c>
      <c r="D22" s="64">
        <v>6.2925692307692321E-2</v>
      </c>
      <c r="E22" s="64">
        <f t="shared" si="1"/>
        <v>5.1674307692307686E-2</v>
      </c>
      <c r="R22" s="65"/>
      <c r="S22" s="66"/>
    </row>
    <row r="23" spans="2:19">
      <c r="B23" s="62" t="s">
        <v>392</v>
      </c>
      <c r="C23" s="64">
        <v>0.11458888888888891</v>
      </c>
      <c r="D23" s="64">
        <v>6.9183230769230789E-2</v>
      </c>
      <c r="E23" s="64">
        <f t="shared" si="1"/>
        <v>4.5405658119658118E-2</v>
      </c>
      <c r="R23" s="65"/>
      <c r="S23" s="66"/>
    </row>
    <row r="24" spans="2:19">
      <c r="B24" s="62" t="s">
        <v>393</v>
      </c>
      <c r="C24" s="64">
        <v>0.10700000000000001</v>
      </c>
      <c r="D24" s="64">
        <v>6.9644696969696968E-2</v>
      </c>
      <c r="E24" s="64">
        <f t="shared" si="1"/>
        <v>3.7355303030303044E-2</v>
      </c>
      <c r="H24" t="s">
        <v>394</v>
      </c>
      <c r="I24"/>
      <c r="J24"/>
      <c r="K24"/>
      <c r="L24"/>
      <c r="M24"/>
      <c r="N24"/>
      <c r="O24"/>
      <c r="P24"/>
      <c r="R24" s="65"/>
      <c r="S24" s="66"/>
    </row>
    <row r="25" spans="2:19" ht="13.8" thickBot="1">
      <c r="B25" s="62" t="s">
        <v>395</v>
      </c>
      <c r="C25" s="64">
        <v>0.11559999999999999</v>
      </c>
      <c r="D25" s="64">
        <v>6.6189999999999999E-2</v>
      </c>
      <c r="E25" s="64">
        <f t="shared" si="1"/>
        <v>4.9409999999999996E-2</v>
      </c>
      <c r="H25"/>
      <c r="I25"/>
      <c r="J25"/>
      <c r="K25"/>
      <c r="L25"/>
      <c r="M25"/>
      <c r="N25"/>
      <c r="O25"/>
      <c r="P25"/>
      <c r="R25" s="65"/>
      <c r="S25" s="66"/>
    </row>
    <row r="26" spans="2:19">
      <c r="B26" s="62" t="s">
        <v>396</v>
      </c>
      <c r="C26" s="64">
        <v>0.1108</v>
      </c>
      <c r="D26" s="64">
        <v>6.8133281250000011E-2</v>
      </c>
      <c r="E26" s="64">
        <f t="shared" si="1"/>
        <v>4.2666718749999985E-2</v>
      </c>
      <c r="H26" s="350" t="s">
        <v>397</v>
      </c>
      <c r="I26" s="350"/>
      <c r="J26"/>
      <c r="K26"/>
      <c r="L26"/>
      <c r="M26"/>
      <c r="N26"/>
      <c r="O26"/>
      <c r="P26"/>
      <c r="R26" s="65"/>
      <c r="S26" s="66"/>
    </row>
    <row r="27" spans="2:19">
      <c r="B27" s="62" t="s">
        <v>398</v>
      </c>
      <c r="C27" s="64">
        <v>0.11616666666666665</v>
      </c>
      <c r="D27" s="64">
        <v>6.9324153846153841E-2</v>
      </c>
      <c r="E27" s="64">
        <f t="shared" si="1"/>
        <v>4.6842512820512813E-2</v>
      </c>
      <c r="H27" s="348" t="s">
        <v>399</v>
      </c>
      <c r="I27" s="348">
        <v>0.91157675284018358</v>
      </c>
      <c r="J27"/>
      <c r="K27"/>
      <c r="L27"/>
      <c r="M27"/>
      <c r="N27"/>
      <c r="O27"/>
      <c r="P27"/>
      <c r="R27" s="65"/>
      <c r="S27" s="66"/>
    </row>
    <row r="28" spans="2:19">
      <c r="B28" s="62" t="s">
        <v>400</v>
      </c>
      <c r="C28" s="64">
        <v>0.12</v>
      </c>
      <c r="D28" s="64">
        <v>6.5281666666666668E-2</v>
      </c>
      <c r="E28" s="64">
        <f t="shared" si="1"/>
        <v>5.4718333333333327E-2</v>
      </c>
      <c r="H28" s="348" t="s">
        <v>401</v>
      </c>
      <c r="I28" s="348">
        <v>0.83097217631865306</v>
      </c>
      <c r="J28"/>
      <c r="K28"/>
      <c r="L28"/>
      <c r="M28"/>
      <c r="N28"/>
      <c r="O28"/>
      <c r="P28"/>
      <c r="R28" s="65"/>
      <c r="S28" s="66"/>
    </row>
    <row r="29" spans="2:19">
      <c r="B29" s="63" t="s">
        <v>402</v>
      </c>
      <c r="C29" s="64">
        <v>0.1106</v>
      </c>
      <c r="D29" s="64">
        <v>6.1372272727272741E-2</v>
      </c>
      <c r="E29" s="64">
        <f t="shared" si="1"/>
        <v>4.9227727272727263E-2</v>
      </c>
      <c r="H29" s="348" t="s">
        <v>403</v>
      </c>
      <c r="I29" s="348">
        <v>0.82950236915620656</v>
      </c>
      <c r="J29"/>
      <c r="K29"/>
      <c r="L29"/>
      <c r="M29"/>
      <c r="N29"/>
      <c r="O29"/>
      <c r="P29"/>
      <c r="R29" s="65"/>
      <c r="S29" s="66"/>
    </row>
    <row r="30" spans="2:19">
      <c r="B30" s="63">
        <v>1998.1</v>
      </c>
      <c r="C30" s="64">
        <v>0.113125</v>
      </c>
      <c r="D30" s="64">
        <v>5.8820156250000019E-2</v>
      </c>
      <c r="E30" s="64">
        <f t="shared" si="1"/>
        <v>5.4304843749999984E-2</v>
      </c>
      <c r="H30" s="348" t="s">
        <v>404</v>
      </c>
      <c r="I30" s="348">
        <v>4.2435261208872256E-3</v>
      </c>
      <c r="J30"/>
      <c r="K30"/>
      <c r="L30"/>
      <c r="M30"/>
      <c r="N30"/>
      <c r="O30"/>
      <c r="P30"/>
      <c r="R30" s="65"/>
      <c r="S30" s="66"/>
    </row>
    <row r="31" spans="2:19" ht="13.8" thickBot="1">
      <c r="B31" s="62" t="s">
        <v>405</v>
      </c>
      <c r="C31" s="64">
        <v>0.122</v>
      </c>
      <c r="D31" s="64">
        <v>5.8462461538461553E-2</v>
      </c>
      <c r="E31" s="64">
        <f t="shared" si="1"/>
        <v>6.3537538461538451E-2</v>
      </c>
      <c r="H31" s="383" t="s">
        <v>406</v>
      </c>
      <c r="I31" s="383">
        <v>117</v>
      </c>
      <c r="J31"/>
      <c r="K31"/>
      <c r="L31"/>
      <c r="M31"/>
      <c r="N31"/>
      <c r="O31"/>
      <c r="P31"/>
      <c r="R31" s="65"/>
      <c r="S31" s="66"/>
    </row>
    <row r="32" spans="2:19">
      <c r="B32" s="62" t="s">
        <v>407</v>
      </c>
      <c r="C32" s="64">
        <v>0.11650000000000001</v>
      </c>
      <c r="D32" s="64">
        <v>5.4731969696969689E-2</v>
      </c>
      <c r="E32" s="64">
        <f t="shared" si="1"/>
        <v>6.1768030303030318E-2</v>
      </c>
      <c r="H32"/>
      <c r="I32"/>
      <c r="J32"/>
      <c r="K32"/>
      <c r="L32"/>
      <c r="M32"/>
      <c r="N32"/>
      <c r="O32"/>
      <c r="P32"/>
      <c r="R32" s="65"/>
      <c r="S32" s="66"/>
    </row>
    <row r="33" spans="2:19" ht="13.8" thickBot="1">
      <c r="B33" s="62" t="s">
        <v>408</v>
      </c>
      <c r="C33" s="64">
        <v>0.123</v>
      </c>
      <c r="D33" s="64">
        <v>5.1047272727272747E-2</v>
      </c>
      <c r="E33" s="64">
        <f t="shared" si="1"/>
        <v>7.1952727272727252E-2</v>
      </c>
      <c r="H33" t="s">
        <v>409</v>
      </c>
      <c r="I33"/>
      <c r="J33"/>
      <c r="K33"/>
      <c r="L33"/>
      <c r="M33"/>
      <c r="N33"/>
      <c r="O33"/>
      <c r="P33"/>
      <c r="R33" s="65"/>
      <c r="S33" s="66"/>
    </row>
    <row r="34" spans="2:19">
      <c r="B34" s="63" t="s">
        <v>410</v>
      </c>
      <c r="C34" s="64">
        <v>0.10400000000000001</v>
      </c>
      <c r="D34" s="64">
        <v>5.3729687500000019E-2</v>
      </c>
      <c r="E34" s="64">
        <f t="shared" si="1"/>
        <v>5.027031249999999E-2</v>
      </c>
      <c r="H34" s="349"/>
      <c r="I34" s="349" t="s">
        <v>411</v>
      </c>
      <c r="J34" s="349" t="s">
        <v>412</v>
      </c>
      <c r="K34" s="349" t="s">
        <v>413</v>
      </c>
      <c r="L34" s="349" t="s">
        <v>414</v>
      </c>
      <c r="M34" s="349" t="s">
        <v>415</v>
      </c>
      <c r="N34"/>
      <c r="O34"/>
      <c r="P34"/>
      <c r="R34" s="65"/>
      <c r="S34" s="66"/>
    </row>
    <row r="35" spans="2:19">
      <c r="B35" s="63" t="s">
        <v>416</v>
      </c>
      <c r="C35" s="64">
        <v>0.1094</v>
      </c>
      <c r="D35" s="64">
        <v>5.794030769230768E-2</v>
      </c>
      <c r="E35" s="64">
        <f t="shared" si="1"/>
        <v>5.1459692307692317E-2</v>
      </c>
      <c r="H35" s="348" t="s">
        <v>417</v>
      </c>
      <c r="I35" s="348">
        <v>1</v>
      </c>
      <c r="J35" s="348">
        <v>1.0180752570822372E-2</v>
      </c>
      <c r="K35" s="348">
        <v>1.0180752570822372E-2</v>
      </c>
      <c r="L35" s="348">
        <v>565.36136001371733</v>
      </c>
      <c r="M35" s="348">
        <v>3.2938091191210017E-46</v>
      </c>
      <c r="N35"/>
      <c r="O35"/>
      <c r="P35"/>
      <c r="R35" s="65"/>
      <c r="S35" s="66"/>
    </row>
    <row r="36" spans="2:19">
      <c r="B36" s="63">
        <v>1999.3</v>
      </c>
      <c r="C36" s="64">
        <v>0.1075</v>
      </c>
      <c r="D36" s="64">
        <v>6.0375606060606074E-2</v>
      </c>
      <c r="E36" s="64">
        <f t="shared" si="1"/>
        <v>4.7124393939393924E-2</v>
      </c>
      <c r="H36" s="348" t="s">
        <v>418</v>
      </c>
      <c r="I36" s="348">
        <v>115</v>
      </c>
      <c r="J36" s="348">
        <v>2.0708641029450014E-3</v>
      </c>
      <c r="K36" s="348">
        <v>1.8007513938652187E-5</v>
      </c>
      <c r="L36" s="348"/>
      <c r="M36" s="348"/>
      <c r="N36"/>
      <c r="O36"/>
      <c r="P36"/>
      <c r="R36" s="65"/>
      <c r="S36" s="66"/>
    </row>
    <row r="37" spans="2:19" ht="13.8" thickBot="1">
      <c r="B37" s="63" t="s">
        <v>419</v>
      </c>
      <c r="C37" s="64">
        <v>0.111</v>
      </c>
      <c r="D37" s="64">
        <v>6.2528484848484861E-2</v>
      </c>
      <c r="E37" s="64">
        <f t="shared" si="1"/>
        <v>4.847151515151514E-2</v>
      </c>
      <c r="H37" s="383" t="s">
        <v>420</v>
      </c>
      <c r="I37" s="383">
        <v>116</v>
      </c>
      <c r="J37" s="383">
        <v>1.2251616673767373E-2</v>
      </c>
      <c r="K37" s="383"/>
      <c r="L37" s="383"/>
      <c r="M37" s="383"/>
      <c r="N37"/>
      <c r="O37"/>
      <c r="P37"/>
      <c r="R37" s="65"/>
      <c r="S37" s="66"/>
    </row>
    <row r="38" spans="2:19" ht="13.8" thickBot="1">
      <c r="B38" s="62" t="s">
        <v>421</v>
      </c>
      <c r="C38" s="64">
        <v>0.112125</v>
      </c>
      <c r="D38" s="64">
        <v>6.2912615384615386E-2</v>
      </c>
      <c r="E38" s="64">
        <f t="shared" si="1"/>
        <v>4.9212384615384616E-2</v>
      </c>
      <c r="H38"/>
      <c r="I38"/>
      <c r="J38"/>
      <c r="K38"/>
      <c r="L38"/>
      <c r="M38"/>
      <c r="N38"/>
      <c r="O38"/>
      <c r="P38"/>
      <c r="R38" s="65"/>
      <c r="S38" s="66"/>
    </row>
    <row r="39" spans="2:19">
      <c r="B39" s="63" t="s">
        <v>422</v>
      </c>
      <c r="C39" s="64">
        <v>0.11</v>
      </c>
      <c r="D39" s="64">
        <v>5.9723230769230765E-2</v>
      </c>
      <c r="E39" s="64">
        <f t="shared" si="1"/>
        <v>5.0276769230769236E-2</v>
      </c>
      <c r="H39" s="349"/>
      <c r="I39" s="349" t="s">
        <v>423</v>
      </c>
      <c r="J39" s="349" t="s">
        <v>404</v>
      </c>
      <c r="K39" s="349" t="s">
        <v>424</v>
      </c>
      <c r="L39" s="349" t="s">
        <v>425</v>
      </c>
      <c r="M39" s="349" t="s">
        <v>426</v>
      </c>
      <c r="N39" s="349" t="s">
        <v>427</v>
      </c>
      <c r="O39" s="349" t="s">
        <v>428</v>
      </c>
      <c r="P39" s="349" t="s">
        <v>429</v>
      </c>
      <c r="R39" s="65"/>
      <c r="S39" s="66"/>
    </row>
    <row r="40" spans="2:19">
      <c r="B40" s="62" t="s">
        <v>430</v>
      </c>
      <c r="C40" s="64">
        <v>0.1168</v>
      </c>
      <c r="D40" s="64">
        <v>5.7871875000000017E-2</v>
      </c>
      <c r="E40" s="64">
        <f t="shared" si="1"/>
        <v>5.8928124999999984E-2</v>
      </c>
      <c r="H40" s="348" t="s">
        <v>431</v>
      </c>
      <c r="I40" s="348">
        <v>8.6923712816306939E-2</v>
      </c>
      <c r="J40" s="348">
        <v>1.1951167855537295E-3</v>
      </c>
      <c r="K40" s="348">
        <v>72.732400604709824</v>
      </c>
      <c r="L40" s="348">
        <v>5.3653723371932572E-98</v>
      </c>
      <c r="M40" s="348">
        <v>8.4556416474982243E-2</v>
      </c>
      <c r="N40" s="348">
        <v>8.9291009157631634E-2</v>
      </c>
      <c r="O40" s="348">
        <v>8.4556416474982243E-2</v>
      </c>
      <c r="P40" s="348">
        <v>8.9291009157631634E-2</v>
      </c>
      <c r="R40" s="65"/>
      <c r="S40" s="66"/>
    </row>
    <row r="41" spans="2:19" ht="13.8" thickBot="1">
      <c r="B41" s="62" t="s">
        <v>432</v>
      </c>
      <c r="C41" s="64">
        <v>0.125</v>
      </c>
      <c r="D41" s="64">
        <v>5.686107692307691E-2</v>
      </c>
      <c r="E41" s="64">
        <f t="shared" si="1"/>
        <v>6.8138923076923097E-2</v>
      </c>
      <c r="H41" s="383" t="s">
        <v>433</v>
      </c>
      <c r="I41" s="383">
        <v>-0.57525876754210681</v>
      </c>
      <c r="J41" s="383">
        <v>2.4193582670621629E-2</v>
      </c>
      <c r="K41" s="383">
        <v>-23.777328698020654</v>
      </c>
      <c r="L41" s="383">
        <v>3.2938091191212829E-46</v>
      </c>
      <c r="M41" s="383">
        <v>-0.62318159854239497</v>
      </c>
      <c r="N41" s="383">
        <v>-0.52733593654181865</v>
      </c>
      <c r="O41" s="383">
        <v>-0.62318159854239497</v>
      </c>
      <c r="P41" s="383">
        <v>-0.52733593654181865</v>
      </c>
      <c r="R41" s="65"/>
      <c r="S41" s="66"/>
    </row>
    <row r="42" spans="2:19">
      <c r="B42" s="63" t="s">
        <v>434</v>
      </c>
      <c r="C42" s="64">
        <v>0.11375</v>
      </c>
      <c r="D42" s="64">
        <v>5.4425937500000014E-2</v>
      </c>
      <c r="E42" s="64">
        <f t="shared" si="1"/>
        <v>5.932406249999999E-2</v>
      </c>
      <c r="H42"/>
      <c r="I42"/>
      <c r="J42"/>
      <c r="K42"/>
      <c r="L42"/>
      <c r="M42"/>
      <c r="N42"/>
      <c r="O42"/>
      <c r="P42"/>
      <c r="R42" s="65"/>
      <c r="S42" s="66"/>
    </row>
    <row r="43" spans="2:19">
      <c r="B43" s="62" t="s">
        <v>435</v>
      </c>
      <c r="C43" s="64">
        <v>0.11</v>
      </c>
      <c r="D43" s="64">
        <v>5.699338461538464E-2</v>
      </c>
      <c r="E43" s="64">
        <f t="shared" si="1"/>
        <v>5.300661538461536E-2</v>
      </c>
      <c r="H43"/>
      <c r="I43"/>
      <c r="J43"/>
      <c r="K43"/>
      <c r="L43"/>
      <c r="M43"/>
      <c r="N43"/>
      <c r="O43"/>
      <c r="P43"/>
      <c r="R43" s="65"/>
      <c r="S43" s="66"/>
    </row>
    <row r="44" spans="2:19">
      <c r="B44" s="62">
        <v>2001.3</v>
      </c>
      <c r="C44" s="64">
        <v>0.10755714285714284</v>
      </c>
      <c r="D44" s="64">
        <v>5.5225625000000021E-2</v>
      </c>
      <c r="E44" s="64">
        <f t="shared" si="1"/>
        <v>5.2331517857142816E-2</v>
      </c>
      <c r="H44"/>
      <c r="I44"/>
      <c r="J44"/>
      <c r="K44"/>
      <c r="L44"/>
      <c r="M44"/>
      <c r="N44"/>
      <c r="O44"/>
      <c r="P44"/>
      <c r="R44" s="65"/>
      <c r="S44" s="66"/>
    </row>
    <row r="45" spans="2:19" ht="13.8" thickBot="1">
      <c r="B45" s="62" t="s">
        <v>436</v>
      </c>
      <c r="C45" s="64">
        <v>0.11993333333333334</v>
      </c>
      <c r="D45" s="64">
        <v>5.2970909090909089E-2</v>
      </c>
      <c r="E45" s="64">
        <f t="shared" si="1"/>
        <v>6.696242424242424E-2</v>
      </c>
      <c r="H45" s="9"/>
      <c r="I45" s="9"/>
      <c r="J45" s="9"/>
      <c r="K45" s="67" t="s">
        <v>33</v>
      </c>
      <c r="L45" s="67" t="s">
        <v>34</v>
      </c>
      <c r="M45" s="67" t="s">
        <v>92</v>
      </c>
      <c r="R45" s="65"/>
      <c r="S45" s="66"/>
    </row>
    <row r="46" spans="2:19">
      <c r="B46" s="63" t="s">
        <v>437</v>
      </c>
      <c r="C46" s="64">
        <v>0.10050000000000001</v>
      </c>
      <c r="D46" s="64">
        <v>5.5132187499999999E-2</v>
      </c>
      <c r="E46" s="64">
        <f t="shared" si="1"/>
        <v>4.5367812500000007E-2</v>
      </c>
      <c r="H46" s="345"/>
      <c r="I46" s="345"/>
      <c r="J46" s="345"/>
      <c r="K46" s="346" t="s">
        <v>438</v>
      </c>
      <c r="L46" s="346"/>
      <c r="M46" s="346"/>
      <c r="R46" s="65"/>
      <c r="S46" s="66"/>
    </row>
    <row r="47" spans="2:19">
      <c r="B47" s="62" t="s">
        <v>439</v>
      </c>
      <c r="C47" s="64">
        <v>0.11405</v>
      </c>
      <c r="D47" s="64">
        <v>5.6129153846153849E-2</v>
      </c>
      <c r="E47" s="64">
        <f t="shared" si="1"/>
        <v>5.7920846153846149E-2</v>
      </c>
      <c r="K47" s="62" t="s">
        <v>440</v>
      </c>
      <c r="L47" s="62" t="s">
        <v>441</v>
      </c>
      <c r="M47" s="62"/>
      <c r="R47" s="65"/>
      <c r="S47" s="66"/>
    </row>
    <row r="48" spans="2:19">
      <c r="B48" s="62" t="s">
        <v>442</v>
      </c>
      <c r="C48" s="64">
        <v>0.11650000000000001</v>
      </c>
      <c r="D48" s="64">
        <v>5.0848590909090899E-2</v>
      </c>
      <c r="E48" s="64">
        <f t="shared" si="1"/>
        <v>6.5651409090909107E-2</v>
      </c>
      <c r="H48" s="68"/>
      <c r="I48" s="68"/>
      <c r="J48" s="68"/>
      <c r="K48" s="69" t="s">
        <v>443</v>
      </c>
      <c r="L48" s="69" t="s">
        <v>444</v>
      </c>
      <c r="M48" s="69" t="s">
        <v>335</v>
      </c>
      <c r="R48" s="65"/>
      <c r="S48" s="66"/>
    </row>
    <row r="49" spans="2:19">
      <c r="B49" s="63" t="s">
        <v>445</v>
      </c>
      <c r="C49" s="64">
        <v>0.11566666666666665</v>
      </c>
      <c r="D49" s="64">
        <v>4.9307318181818195E-2</v>
      </c>
      <c r="E49" s="64">
        <f t="shared" si="1"/>
        <v>6.6359348484848452E-2</v>
      </c>
      <c r="R49" s="65"/>
      <c r="S49" s="66"/>
    </row>
    <row r="50" spans="2:19">
      <c r="B50" s="62" t="s">
        <v>446</v>
      </c>
      <c r="C50" s="64">
        <v>0.1172</v>
      </c>
      <c r="D50" s="64">
        <v>4.8490953125E-2</v>
      </c>
      <c r="E50" s="64">
        <f t="shared" si="1"/>
        <v>6.8709046874999999E-2</v>
      </c>
      <c r="H50" s="61" t="s">
        <v>447</v>
      </c>
      <c r="K50" s="174">
        <v>2.3053333333333328E-2</v>
      </c>
      <c r="L50" s="64">
        <f>$I$40+($I$41*K50)</f>
        <v>7.3662080695236234E-2</v>
      </c>
      <c r="M50" s="64">
        <f>SUM(K50:L50)</f>
        <v>9.6715414028569563E-2</v>
      </c>
      <c r="R50" s="65"/>
      <c r="S50" s="66"/>
    </row>
    <row r="51" spans="2:19">
      <c r="B51" s="62" t="s">
        <v>448</v>
      </c>
      <c r="C51" s="64">
        <v>0.111625</v>
      </c>
      <c r="D51" s="64">
        <v>4.5979046153846168E-2</v>
      </c>
      <c r="E51" s="64">
        <f t="shared" si="1"/>
        <v>6.5645953846153834E-2</v>
      </c>
      <c r="H51" s="61" t="s">
        <v>449</v>
      </c>
      <c r="K51" s="174">
        <v>2.6000000000000002E-2</v>
      </c>
      <c r="L51" s="64">
        <f>$I$40+($I$41*K51)</f>
        <v>7.1966984860212163E-2</v>
      </c>
      <c r="M51" s="64">
        <f>SUM(K51:L51)</f>
        <v>9.7966984860212158E-2</v>
      </c>
      <c r="R51" s="65"/>
      <c r="S51" s="66"/>
    </row>
    <row r="52" spans="2:19">
      <c r="B52" s="62" t="s">
        <v>450</v>
      </c>
      <c r="C52" s="64">
        <v>0.105</v>
      </c>
      <c r="D52" s="64">
        <v>5.1104863636363636E-2</v>
      </c>
      <c r="E52" s="64">
        <f t="shared" si="1"/>
        <v>5.389513636363636E-2</v>
      </c>
      <c r="H52" s="68" t="s">
        <v>451</v>
      </c>
      <c r="I52" s="68"/>
      <c r="J52" s="68"/>
      <c r="K52" s="70">
        <v>2.8000000000000001E-2</v>
      </c>
      <c r="L52" s="70">
        <f>$I$40+($I$41*K52)</f>
        <v>7.0816467325127946E-2</v>
      </c>
      <c r="M52" s="70">
        <f>SUM(K52:L52)</f>
        <v>9.8816467325127944E-2</v>
      </c>
      <c r="R52" s="65"/>
      <c r="S52" s="66"/>
    </row>
    <row r="53" spans="2:19" ht="13.8" thickBot="1">
      <c r="B53" s="62" t="s">
        <v>452</v>
      </c>
      <c r="C53" s="64">
        <v>0.11339999999999999</v>
      </c>
      <c r="D53" s="64">
        <v>5.1142196969696983E-2</v>
      </c>
      <c r="E53" s="64">
        <f t="shared" si="1"/>
        <v>6.2257803030303004E-2</v>
      </c>
      <c r="H53" s="71" t="s">
        <v>453</v>
      </c>
      <c r="I53" s="71"/>
      <c r="J53" s="71"/>
      <c r="K53" s="72"/>
      <c r="L53" s="72"/>
      <c r="M53" s="72">
        <f>AVERAGE(M50:M52)</f>
        <v>9.7832955404636546E-2</v>
      </c>
      <c r="R53" s="65"/>
      <c r="S53" s="66"/>
    </row>
    <row r="54" spans="2:19">
      <c r="B54" s="62" t="s">
        <v>454</v>
      </c>
      <c r="C54" s="64">
        <v>0.10999999999999999</v>
      </c>
      <c r="D54" s="64">
        <v>4.8753138461538476E-2</v>
      </c>
      <c r="E54" s="64">
        <f t="shared" si="1"/>
        <v>6.1246861538461511E-2</v>
      </c>
      <c r="R54" s="65"/>
      <c r="S54" s="66"/>
    </row>
    <row r="55" spans="2:19">
      <c r="B55" s="62" t="s">
        <v>455</v>
      </c>
      <c r="C55" s="64">
        <v>0.10638571428571429</v>
      </c>
      <c r="D55" s="64">
        <v>5.3192861538461533E-2</v>
      </c>
      <c r="E55" s="64">
        <f t="shared" si="1"/>
        <v>5.3192852747252758E-2</v>
      </c>
      <c r="H55" s="73" t="s">
        <v>83</v>
      </c>
      <c r="R55" s="65"/>
      <c r="S55" s="66"/>
    </row>
    <row r="56" spans="2:19">
      <c r="B56" s="62" t="s">
        <v>456</v>
      </c>
      <c r="C56" s="64">
        <v>0.1075</v>
      </c>
      <c r="D56" s="64">
        <v>5.0588015151515148E-2</v>
      </c>
      <c r="E56" s="64">
        <f t="shared" si="1"/>
        <v>5.6911984848484851E-2</v>
      </c>
      <c r="H56" s="74" t="s">
        <v>1748</v>
      </c>
      <c r="R56" s="65"/>
      <c r="S56" s="66"/>
    </row>
    <row r="57" spans="2:19">
      <c r="B57" s="62" t="s">
        <v>457</v>
      </c>
      <c r="C57" s="64">
        <v>0.11244000000000001</v>
      </c>
      <c r="D57" s="64">
        <v>4.864845454545455E-2</v>
      </c>
      <c r="E57" s="64">
        <f t="shared" si="1"/>
        <v>6.3791545454545462E-2</v>
      </c>
      <c r="H57" s="74" t="s">
        <v>458</v>
      </c>
      <c r="R57" s="65"/>
      <c r="S57" s="66"/>
    </row>
    <row r="58" spans="2:19">
      <c r="B58" s="62" t="s">
        <v>459</v>
      </c>
      <c r="C58" s="64">
        <v>0.10625</v>
      </c>
      <c r="D58" s="64">
        <v>4.6927312499999985E-2</v>
      </c>
      <c r="E58" s="64">
        <f t="shared" si="1"/>
        <v>5.9322687500000013E-2</v>
      </c>
      <c r="H58" s="74" t="s">
        <v>460</v>
      </c>
      <c r="R58" s="65"/>
      <c r="S58" s="66"/>
    </row>
    <row r="59" spans="2:19">
      <c r="B59" s="63" t="s">
        <v>461</v>
      </c>
      <c r="C59" s="64">
        <v>0.10312499999999999</v>
      </c>
      <c r="D59" s="64">
        <v>4.4650938461538468E-2</v>
      </c>
      <c r="E59" s="64">
        <f t="shared" si="1"/>
        <v>5.8474061538461526E-2</v>
      </c>
      <c r="H59" s="74" t="s">
        <v>726</v>
      </c>
      <c r="R59" s="65"/>
      <c r="S59" s="66"/>
    </row>
    <row r="60" spans="2:19">
      <c r="B60" s="62" t="s">
        <v>462</v>
      </c>
      <c r="C60" s="64">
        <v>0.11083333333333334</v>
      </c>
      <c r="D60" s="64">
        <v>4.4381742424242414E-2</v>
      </c>
      <c r="E60" s="64">
        <f t="shared" si="1"/>
        <v>6.6451590909090918E-2</v>
      </c>
      <c r="H60" s="258" t="s">
        <v>727</v>
      </c>
      <c r="R60" s="65"/>
      <c r="S60" s="66"/>
    </row>
    <row r="61" spans="2:19">
      <c r="B61" s="62" t="s">
        <v>463</v>
      </c>
      <c r="C61" s="64">
        <v>0.1063125</v>
      </c>
      <c r="D61" s="64">
        <v>4.6829078125E-2</v>
      </c>
      <c r="E61" s="64">
        <f t="shared" si="1"/>
        <v>5.9483421875000005E-2</v>
      </c>
      <c r="H61" s="9" t="s">
        <v>464</v>
      </c>
      <c r="R61" s="65"/>
      <c r="S61" s="66"/>
    </row>
    <row r="62" spans="2:19">
      <c r="B62" s="62" t="s">
        <v>465</v>
      </c>
      <c r="C62" s="64">
        <v>0.10695</v>
      </c>
      <c r="D62" s="64">
        <v>4.633183076923076E-2</v>
      </c>
      <c r="E62" s="64">
        <f t="shared" si="1"/>
        <v>6.0618169230769244E-2</v>
      </c>
      <c r="H62" s="9" t="s">
        <v>466</v>
      </c>
      <c r="R62" s="65"/>
      <c r="S62" s="66"/>
    </row>
    <row r="63" spans="2:19">
      <c r="B63" s="62" t="s">
        <v>467</v>
      </c>
      <c r="C63" s="64">
        <v>0.10787499999999998</v>
      </c>
      <c r="D63" s="64">
        <v>5.1406507692307687E-2</v>
      </c>
      <c r="E63" s="64">
        <f t="shared" si="1"/>
        <v>5.6468492307692297E-2</v>
      </c>
      <c r="H63" s="75" t="str">
        <f>"[8] Equals "&amp;TEXT(I40,"0.000000")&amp;" + ("&amp;TEXT(I41,"0.000000")&amp;" x Column [6])"</f>
        <v>[8] Equals 0.086924 + (-0.575259 x Column [6])</v>
      </c>
      <c r="R63" s="65"/>
      <c r="S63" s="66"/>
    </row>
    <row r="64" spans="2:19">
      <c r="B64" s="62" t="s">
        <v>468</v>
      </c>
      <c r="C64" s="64">
        <v>0.10346666666666667</v>
      </c>
      <c r="D64" s="64">
        <v>4.9925692307692303E-2</v>
      </c>
      <c r="E64" s="64">
        <f t="shared" si="1"/>
        <v>5.3540974358974362E-2</v>
      </c>
      <c r="H64" s="74" t="s">
        <v>469</v>
      </c>
      <c r="R64" s="65"/>
      <c r="S64" s="66"/>
    </row>
    <row r="65" spans="2:19">
      <c r="B65" s="62" t="s">
        <v>470</v>
      </c>
      <c r="C65" s="64">
        <v>0.1065</v>
      </c>
      <c r="D65" s="64">
        <v>4.739560000000001E-2</v>
      </c>
      <c r="E65" s="64">
        <f t="shared" si="1"/>
        <v>5.9104399999999988E-2</v>
      </c>
      <c r="H65" s="74"/>
      <c r="R65" s="65"/>
      <c r="S65" s="66"/>
    </row>
    <row r="66" spans="2:19">
      <c r="B66" s="62" t="s">
        <v>471</v>
      </c>
      <c r="C66" s="64">
        <v>0.10591666666666666</v>
      </c>
      <c r="D66" s="64">
        <v>4.7964107692307696E-2</v>
      </c>
      <c r="E66" s="64">
        <f t="shared" si="1"/>
        <v>5.7952558974358963E-2</v>
      </c>
      <c r="R66" s="65"/>
      <c r="S66" s="66"/>
    </row>
    <row r="67" spans="2:19">
      <c r="B67" s="62" t="s">
        <v>472</v>
      </c>
      <c r="C67" s="64">
        <v>0.10324999999999999</v>
      </c>
      <c r="D67" s="64">
        <v>4.9891384615384615E-2</v>
      </c>
      <c r="E67" s="64">
        <f t="shared" si="1"/>
        <v>5.3358615384615379E-2</v>
      </c>
      <c r="R67" s="65"/>
      <c r="S67" s="66"/>
    </row>
    <row r="68" spans="2:19">
      <c r="B68" s="62" t="s">
        <v>473</v>
      </c>
      <c r="C68" s="64">
        <v>0.10400000000000001</v>
      </c>
      <c r="D68" s="64">
        <v>4.9470430769230793E-2</v>
      </c>
      <c r="E68" s="64">
        <f t="shared" si="1"/>
        <v>5.4529569230769216E-2</v>
      </c>
      <c r="R68" s="65"/>
      <c r="S68" s="66"/>
    </row>
    <row r="69" spans="2:19">
      <c r="B69" s="62" t="s">
        <v>474</v>
      </c>
      <c r="C69" s="64">
        <v>0.1065</v>
      </c>
      <c r="D69" s="64">
        <v>4.6137848484848476E-2</v>
      </c>
      <c r="E69" s="64">
        <f t="shared" si="1"/>
        <v>6.0362151515151521E-2</v>
      </c>
      <c r="R69" s="65"/>
      <c r="S69" s="66"/>
    </row>
    <row r="70" spans="2:19">
      <c r="B70" s="62" t="s">
        <v>475</v>
      </c>
      <c r="C70" s="64">
        <v>0.10614999999999999</v>
      </c>
      <c r="D70" s="64">
        <v>4.4057984615384606E-2</v>
      </c>
      <c r="E70" s="64">
        <f t="shared" si="1"/>
        <v>6.2092015384615389E-2</v>
      </c>
      <c r="R70" s="65"/>
      <c r="S70" s="66"/>
    </row>
    <row r="71" spans="2:19">
      <c r="B71" s="62" t="s">
        <v>476</v>
      </c>
      <c r="C71" s="64">
        <v>0.1053625</v>
      </c>
      <c r="D71" s="64">
        <v>4.5697861538461525E-2</v>
      </c>
      <c r="E71" s="64">
        <f t="shared" si="1"/>
        <v>5.9664638461538473E-2</v>
      </c>
      <c r="R71" s="65"/>
      <c r="S71" s="66"/>
    </row>
    <row r="72" spans="2:19">
      <c r="B72" s="62" t="s">
        <v>477</v>
      </c>
      <c r="C72" s="64">
        <v>0.10426666666666666</v>
      </c>
      <c r="D72" s="64">
        <v>4.4448575757575763E-2</v>
      </c>
      <c r="E72" s="64">
        <f t="shared" si="1"/>
        <v>5.9818090909090897E-2</v>
      </c>
      <c r="R72" s="65"/>
      <c r="S72" s="66"/>
    </row>
    <row r="73" spans="2:19">
      <c r="B73" s="62" t="s">
        <v>478</v>
      </c>
      <c r="C73" s="64">
        <v>0.10387500000000001</v>
      </c>
      <c r="D73" s="64">
        <v>3.648545454545455E-2</v>
      </c>
      <c r="E73" s="64">
        <f t="shared" si="1"/>
        <v>6.7389545454545452E-2</v>
      </c>
      <c r="R73" s="65"/>
      <c r="S73" s="66"/>
    </row>
    <row r="74" spans="2:19">
      <c r="B74" s="62" t="s">
        <v>479</v>
      </c>
      <c r="C74" s="64">
        <v>0.10751999999999999</v>
      </c>
      <c r="D74" s="64">
        <v>3.4371828125000004E-2</v>
      </c>
      <c r="E74" s="64">
        <f t="shared" si="1"/>
        <v>7.3148171874999987E-2</v>
      </c>
      <c r="R74" s="65"/>
      <c r="S74" s="66"/>
    </row>
    <row r="75" spans="2:19">
      <c r="B75" s="62" t="s">
        <v>480</v>
      </c>
      <c r="C75" s="64">
        <v>0.1075</v>
      </c>
      <c r="D75" s="64">
        <v>4.1675338461538453E-2</v>
      </c>
      <c r="E75" s="64">
        <f t="shared" si="1"/>
        <v>6.5824661538461546E-2</v>
      </c>
      <c r="R75" s="65"/>
      <c r="S75" s="66"/>
    </row>
    <row r="76" spans="2:19">
      <c r="B76" s="62" t="s">
        <v>481</v>
      </c>
      <c r="C76" s="64">
        <v>0.105</v>
      </c>
      <c r="D76" s="64">
        <v>4.3207924242424235E-2</v>
      </c>
      <c r="E76" s="64">
        <f t="shared" ref="E76:E110" si="2">C76-D76</f>
        <v>6.1792075757575761E-2</v>
      </c>
      <c r="R76" s="65"/>
      <c r="S76" s="66"/>
    </row>
    <row r="77" spans="2:19">
      <c r="B77" s="62" t="s">
        <v>482</v>
      </c>
      <c r="C77" s="64">
        <v>0.10592</v>
      </c>
      <c r="D77" s="64">
        <v>4.3369015151515151E-2</v>
      </c>
      <c r="E77" s="64">
        <f t="shared" si="2"/>
        <v>6.2550984848484842E-2</v>
      </c>
      <c r="R77" s="65"/>
      <c r="S77" s="66"/>
    </row>
    <row r="78" spans="2:19">
      <c r="B78" s="62" t="s">
        <v>483</v>
      </c>
      <c r="C78" s="64">
        <v>0.10592500000000001</v>
      </c>
      <c r="D78" s="64">
        <v>4.6233281250000008E-2</v>
      </c>
      <c r="E78" s="64">
        <f t="shared" si="2"/>
        <v>5.9691718749999997E-2</v>
      </c>
      <c r="R78" s="65"/>
      <c r="S78" s="66"/>
    </row>
    <row r="79" spans="2:19">
      <c r="B79" s="62" t="s">
        <v>484</v>
      </c>
      <c r="C79" s="64">
        <v>0.1018</v>
      </c>
      <c r="D79" s="64">
        <v>4.3635553846153849E-2</v>
      </c>
      <c r="E79" s="64">
        <f t="shared" si="2"/>
        <v>5.8164446153846153E-2</v>
      </c>
      <c r="R79" s="65"/>
      <c r="S79" s="66"/>
    </row>
    <row r="80" spans="2:19">
      <c r="B80" s="62" t="s">
        <v>485</v>
      </c>
      <c r="C80" s="64">
        <v>0.10403333333333332</v>
      </c>
      <c r="D80" s="64">
        <v>3.855463636363636E-2</v>
      </c>
      <c r="E80" s="64">
        <f t="shared" si="2"/>
        <v>6.5478696969696965E-2</v>
      </c>
      <c r="R80" s="65"/>
      <c r="S80" s="66"/>
    </row>
    <row r="81" spans="2:19">
      <c r="B81" s="62" t="s">
        <v>486</v>
      </c>
      <c r="C81" s="64">
        <v>0.10378666666666665</v>
      </c>
      <c r="D81" s="64">
        <v>4.1662787878787896E-2</v>
      </c>
      <c r="E81" s="64">
        <f t="shared" si="2"/>
        <v>6.2123878787878756E-2</v>
      </c>
      <c r="R81" s="65"/>
      <c r="S81" s="66"/>
    </row>
    <row r="82" spans="2:19">
      <c r="B82" s="62" t="s">
        <v>487</v>
      </c>
      <c r="C82" s="64">
        <v>0.10091666666666667</v>
      </c>
      <c r="D82" s="64">
        <v>4.5583796874999978E-2</v>
      </c>
      <c r="E82" s="64">
        <f t="shared" si="2"/>
        <v>5.533286979166669E-2</v>
      </c>
      <c r="R82" s="65"/>
      <c r="S82" s="66"/>
    </row>
    <row r="83" spans="2:19">
      <c r="B83" s="63" t="s">
        <v>488</v>
      </c>
      <c r="C83" s="64">
        <v>0.10262857142857143</v>
      </c>
      <c r="D83" s="64">
        <v>4.3380446153846154E-2</v>
      </c>
      <c r="E83" s="64">
        <f t="shared" si="2"/>
        <v>5.9248125274725276E-2</v>
      </c>
      <c r="R83" s="65"/>
      <c r="S83" s="66"/>
    </row>
    <row r="84" spans="2:19">
      <c r="B84" s="63" t="s">
        <v>489</v>
      </c>
      <c r="C84" s="64">
        <v>0.10571666666666667</v>
      </c>
      <c r="D84" s="64">
        <v>3.692825757575758E-2</v>
      </c>
      <c r="E84" s="64">
        <f t="shared" si="2"/>
        <v>6.8788409090909081E-2</v>
      </c>
      <c r="R84" s="65"/>
      <c r="S84" s="66"/>
    </row>
    <row r="85" spans="2:19">
      <c r="B85" s="63" t="s">
        <v>490</v>
      </c>
      <c r="C85" s="64">
        <v>0.10387777777777778</v>
      </c>
      <c r="D85" s="64">
        <v>3.0392815384615392E-2</v>
      </c>
      <c r="E85" s="64">
        <f t="shared" si="2"/>
        <v>7.3484962393162379E-2</v>
      </c>
      <c r="R85" s="65"/>
      <c r="S85" s="66"/>
    </row>
    <row r="86" spans="2:19">
      <c r="B86" s="63" t="s">
        <v>491</v>
      </c>
      <c r="C86" s="64">
        <v>0.10302857142857143</v>
      </c>
      <c r="D86" s="64">
        <v>3.1351338461538467E-2</v>
      </c>
      <c r="E86" s="64">
        <f t="shared" si="2"/>
        <v>7.1677232967032961E-2</v>
      </c>
      <c r="R86" s="65"/>
      <c r="S86" s="66"/>
    </row>
    <row r="87" spans="2:19">
      <c r="B87" s="63" t="s">
        <v>492</v>
      </c>
      <c r="C87" s="64">
        <v>9.9499999999999977E-2</v>
      </c>
      <c r="D87" s="64">
        <v>2.9340830769230764E-2</v>
      </c>
      <c r="E87" s="64">
        <f t="shared" si="2"/>
        <v>7.0159169230769217E-2</v>
      </c>
      <c r="R87" s="65"/>
      <c r="S87" s="66"/>
    </row>
    <row r="88" spans="2:19">
      <c r="B88" s="63" t="s">
        <v>493</v>
      </c>
      <c r="C88" s="64">
        <v>9.9000000000000005E-2</v>
      </c>
      <c r="D88" s="64">
        <v>2.7412938461538462E-2</v>
      </c>
      <c r="E88" s="64">
        <f t="shared" si="2"/>
        <v>7.1587061538461547E-2</v>
      </c>
      <c r="R88" s="65"/>
      <c r="S88" s="66"/>
    </row>
    <row r="89" spans="2:19">
      <c r="B89" s="63" t="s">
        <v>494</v>
      </c>
      <c r="C89" s="64">
        <v>0.10163529411764707</v>
      </c>
      <c r="D89" s="64">
        <v>2.8642166666666666E-2</v>
      </c>
      <c r="E89" s="64">
        <f t="shared" si="2"/>
        <v>7.2993127450980411E-2</v>
      </c>
      <c r="R89" s="65"/>
      <c r="S89" s="66"/>
    </row>
    <row r="90" spans="2:19">
      <c r="B90" s="63" t="s">
        <v>495</v>
      </c>
      <c r="C90" s="64">
        <v>9.849999999999999E-2</v>
      </c>
      <c r="D90" s="64">
        <v>3.1295609374999998E-2</v>
      </c>
      <c r="E90" s="64">
        <f t="shared" si="2"/>
        <v>6.7204390624999999E-2</v>
      </c>
      <c r="R90" s="65"/>
      <c r="S90" s="66"/>
    </row>
    <row r="91" spans="2:19">
      <c r="B91" s="63" t="s">
        <v>496</v>
      </c>
      <c r="C91" s="64">
        <v>9.8599999999999993E-2</v>
      </c>
      <c r="D91" s="64">
        <v>3.1398800000000004E-2</v>
      </c>
      <c r="E91" s="64">
        <f t="shared" si="2"/>
        <v>6.7201199999999989E-2</v>
      </c>
      <c r="R91" s="65"/>
      <c r="S91" s="66"/>
    </row>
    <row r="92" spans="2:19">
      <c r="B92" s="63" t="s">
        <v>497</v>
      </c>
      <c r="C92" s="64">
        <v>0.1012</v>
      </c>
      <c r="D92" s="64">
        <v>3.7113621212121202E-2</v>
      </c>
      <c r="E92" s="64">
        <f t="shared" si="2"/>
        <v>6.4086378787878789E-2</v>
      </c>
      <c r="R92" s="65"/>
      <c r="S92" s="66"/>
    </row>
    <row r="93" spans="2:19">
      <c r="B93" s="63" t="s">
        <v>498</v>
      </c>
      <c r="C93" s="64">
        <v>9.9668750000000014E-2</v>
      </c>
      <c r="D93" s="64">
        <v>3.7872272727272713E-2</v>
      </c>
      <c r="E93" s="64">
        <f t="shared" si="2"/>
        <v>6.1796477272727302E-2</v>
      </c>
      <c r="R93" s="65"/>
    </row>
    <row r="94" spans="2:19">
      <c r="B94" s="63" t="s">
        <v>499</v>
      </c>
      <c r="C94" s="64">
        <v>9.8549999999999999E-2</v>
      </c>
      <c r="D94" s="64">
        <v>3.6892906249999989E-2</v>
      </c>
      <c r="E94" s="64">
        <f t="shared" si="2"/>
        <v>6.165709375000001E-2</v>
      </c>
      <c r="R94" s="65"/>
    </row>
    <row r="95" spans="2:19">
      <c r="B95" s="63" t="s">
        <v>500</v>
      </c>
      <c r="C95" s="64">
        <v>0.10100000000000001</v>
      </c>
      <c r="D95" s="64">
        <v>3.4420169230769224E-2</v>
      </c>
      <c r="E95" s="64">
        <f t="shared" si="2"/>
        <v>6.6579830769230783E-2</v>
      </c>
      <c r="R95" s="65"/>
    </row>
    <row r="96" spans="2:19">
      <c r="B96" s="63" t="s">
        <v>501</v>
      </c>
      <c r="C96" s="64">
        <v>9.8999999999999991E-2</v>
      </c>
      <c r="D96" s="64">
        <v>3.2637651515151515E-2</v>
      </c>
      <c r="E96" s="64">
        <f t="shared" si="2"/>
        <v>6.6362348484848482E-2</v>
      </c>
      <c r="R96" s="65"/>
    </row>
    <row r="97" spans="2:18">
      <c r="B97" s="63" t="s">
        <v>502</v>
      </c>
      <c r="C97" s="64">
        <v>9.9440000000000001E-2</v>
      </c>
      <c r="D97" s="64">
        <v>2.9634439393939404E-2</v>
      </c>
      <c r="E97" s="64">
        <f t="shared" si="2"/>
        <v>6.9805560606060593E-2</v>
      </c>
      <c r="R97" s="65"/>
    </row>
    <row r="98" spans="2:18">
      <c r="B98" s="63" t="s">
        <v>503</v>
      </c>
      <c r="C98" s="64">
        <v>9.6374999999999988E-2</v>
      </c>
      <c r="D98" s="64">
        <v>2.5536187500000005E-2</v>
      </c>
      <c r="E98" s="64">
        <f t="shared" si="2"/>
        <v>7.0838812499999987E-2</v>
      </c>
      <c r="R98" s="65"/>
    </row>
    <row r="99" spans="2:18">
      <c r="B99" s="63" t="s">
        <v>504</v>
      </c>
      <c r="C99" s="64">
        <v>9.8266666666666669E-2</v>
      </c>
      <c r="D99" s="64">
        <v>2.8846923076923076E-2</v>
      </c>
      <c r="E99" s="64">
        <f t="shared" si="2"/>
        <v>6.9419743589743593E-2</v>
      </c>
    </row>
    <row r="100" spans="2:18">
      <c r="B100" s="63" t="s">
        <v>505</v>
      </c>
      <c r="C100" s="64">
        <v>9.4E-2</v>
      </c>
      <c r="D100" s="64">
        <v>2.9591227272727273E-2</v>
      </c>
      <c r="E100" s="64">
        <f t="shared" si="2"/>
        <v>6.4408772727272731E-2</v>
      </c>
    </row>
    <row r="101" spans="2:18">
      <c r="B101" s="63" t="s">
        <v>506</v>
      </c>
      <c r="C101" s="64">
        <v>9.862499999999999E-2</v>
      </c>
      <c r="D101" s="64">
        <v>2.9592590909090898E-2</v>
      </c>
      <c r="E101" s="64">
        <f t="shared" si="2"/>
        <v>6.9032409090909089E-2</v>
      </c>
    </row>
    <row r="102" spans="2:18">
      <c r="B102" s="63" t="s">
        <v>507</v>
      </c>
      <c r="C102" s="64">
        <v>9.7000000000000017E-2</v>
      </c>
      <c r="D102" s="64">
        <v>2.7197200000000001E-2</v>
      </c>
      <c r="E102" s="64">
        <f t="shared" si="2"/>
        <v>6.9802800000000012E-2</v>
      </c>
    </row>
    <row r="103" spans="2:18">
      <c r="B103" s="63" t="s">
        <v>508</v>
      </c>
      <c r="C103" s="64">
        <v>9.4800000000000009E-2</v>
      </c>
      <c r="D103" s="64">
        <v>2.5666046153846152E-2</v>
      </c>
      <c r="E103" s="64">
        <f t="shared" si="2"/>
        <v>6.9133953846153853E-2</v>
      </c>
    </row>
    <row r="104" spans="2:18">
      <c r="B104" s="63" t="s">
        <v>509</v>
      </c>
      <c r="C104" s="64">
        <v>9.7350000000000006E-2</v>
      </c>
      <c r="D104" s="64">
        <v>2.2773333333333333E-2</v>
      </c>
      <c r="E104" s="64">
        <f t="shared" si="2"/>
        <v>7.457666666666668E-2</v>
      </c>
    </row>
    <row r="105" spans="2:18">
      <c r="B105" s="63" t="s">
        <v>510</v>
      </c>
      <c r="C105" s="64">
        <v>9.8319999999999991E-2</v>
      </c>
      <c r="D105" s="64">
        <v>2.8326507692307684E-2</v>
      </c>
      <c r="E105" s="64">
        <f t="shared" si="2"/>
        <v>6.9993492307692307E-2</v>
      </c>
    </row>
    <row r="106" spans="2:18">
      <c r="B106" s="63" t="s">
        <v>511</v>
      </c>
      <c r="C106" s="64">
        <v>9.718333333333333E-2</v>
      </c>
      <c r="D106" s="64">
        <v>3.0435492307692304E-2</v>
      </c>
      <c r="E106" s="64">
        <f t="shared" si="2"/>
        <v>6.6747841025641019E-2</v>
      </c>
    </row>
    <row r="107" spans="2:18">
      <c r="B107" s="63" t="s">
        <v>512</v>
      </c>
      <c r="C107" s="64">
        <v>9.6428571428571419E-2</v>
      </c>
      <c r="D107" s="64">
        <v>2.8955353846153841E-2</v>
      </c>
      <c r="E107" s="64">
        <f t="shared" si="2"/>
        <v>6.7473217582417575E-2</v>
      </c>
    </row>
    <row r="108" spans="2:18">
      <c r="B108" s="63" t="s">
        <v>513</v>
      </c>
      <c r="C108" s="64">
        <v>0.1</v>
      </c>
      <c r="D108" s="64">
        <v>2.8157476923076918E-2</v>
      </c>
      <c r="E108" s="64">
        <f t="shared" si="2"/>
        <v>7.1842523076923084E-2</v>
      </c>
    </row>
    <row r="109" spans="2:18">
      <c r="B109" s="63" t="s">
        <v>514</v>
      </c>
      <c r="C109" s="64">
        <v>9.9064285714285716E-2</v>
      </c>
      <c r="D109" s="64">
        <v>2.8170630769230768E-2</v>
      </c>
      <c r="E109" s="64">
        <f t="shared" si="2"/>
        <v>7.0893654945054951E-2</v>
      </c>
    </row>
    <row r="110" spans="2:18">
      <c r="B110" s="63" t="s">
        <v>515</v>
      </c>
      <c r="C110" s="64">
        <v>9.6883333333333335E-2</v>
      </c>
      <c r="D110" s="64">
        <v>3.0233969230769233E-2</v>
      </c>
      <c r="E110" s="64">
        <f t="shared" si="2"/>
        <v>6.6649364102564099E-2</v>
      </c>
    </row>
    <row r="111" spans="2:18">
      <c r="B111" s="63" t="s">
        <v>516</v>
      </c>
      <c r="C111" s="64">
        <v>9.7475000000000006E-2</v>
      </c>
      <c r="D111" s="64">
        <v>3.0863630769230772E-2</v>
      </c>
      <c r="E111" s="64">
        <f>C111-D111</f>
        <v>6.6611369230769241E-2</v>
      </c>
    </row>
    <row r="112" spans="2:18">
      <c r="B112" s="63" t="s">
        <v>517</v>
      </c>
      <c r="C112" s="64">
        <v>9.6860000000000016E-2</v>
      </c>
      <c r="D112" s="64">
        <v>3.0584523076923074E-2</v>
      </c>
      <c r="E112" s="64">
        <f t="shared" ref="E112:E122" si="3">C112-D112</f>
        <v>6.6275476923076948E-2</v>
      </c>
    </row>
    <row r="113" spans="2:5">
      <c r="B113" s="63" t="s">
        <v>518</v>
      </c>
      <c r="C113" s="64">
        <v>9.5225000000000004E-2</v>
      </c>
      <c r="D113" s="64">
        <v>3.270189393939394E-2</v>
      </c>
      <c r="E113" s="64">
        <f t="shared" si="3"/>
        <v>6.2523106060606071E-2</v>
      </c>
    </row>
    <row r="114" spans="2:5">
      <c r="B114" s="63" t="s">
        <v>519</v>
      </c>
      <c r="C114" s="64">
        <v>9.7166666666666665E-2</v>
      </c>
      <c r="D114" s="64">
        <v>3.0102703124999998E-2</v>
      </c>
      <c r="E114" s="64">
        <f t="shared" si="3"/>
        <v>6.706396354166666E-2</v>
      </c>
    </row>
    <row r="115" spans="2:5">
      <c r="B115" s="63" t="s">
        <v>520</v>
      </c>
      <c r="C115" s="64">
        <v>9.5762499999999973E-2</v>
      </c>
      <c r="D115" s="64">
        <v>2.7823599999999997E-2</v>
      </c>
      <c r="E115" s="64">
        <f t="shared" si="3"/>
        <v>6.7938899999999969E-2</v>
      </c>
    </row>
    <row r="116" spans="2:5">
      <c r="B116" s="63" t="s">
        <v>521</v>
      </c>
      <c r="C116" s="64">
        <v>9.5299999999999996E-2</v>
      </c>
      <c r="D116" s="64">
        <v>2.2855318181818182E-2</v>
      </c>
      <c r="E116" s="64">
        <f t="shared" si="3"/>
        <v>7.2444681818181811E-2</v>
      </c>
    </row>
    <row r="117" spans="2:5">
      <c r="B117" s="63" t="s">
        <v>522</v>
      </c>
      <c r="C117" s="64">
        <v>9.8875000000000005E-2</v>
      </c>
      <c r="D117" s="64">
        <v>2.2538393939393941E-2</v>
      </c>
      <c r="E117" s="64">
        <f t="shared" si="3"/>
        <v>7.6336606060606063E-2</v>
      </c>
    </row>
    <row r="118" spans="2:5">
      <c r="B118" s="63" t="s">
        <v>523</v>
      </c>
      <c r="C118" s="64">
        <v>9.7185714285714292E-2</v>
      </c>
      <c r="D118" s="64">
        <v>1.888032307692307E-2</v>
      </c>
      <c r="E118" s="64">
        <f t="shared" si="3"/>
        <v>7.8305391208791222E-2</v>
      </c>
    </row>
    <row r="119" spans="2:5">
      <c r="B119" s="63" t="s">
        <v>524</v>
      </c>
      <c r="C119" s="64">
        <v>9.5750000000000002E-2</v>
      </c>
      <c r="D119" s="64">
        <v>1.3756846153846161E-2</v>
      </c>
      <c r="E119" s="64">
        <f t="shared" si="3"/>
        <v>8.1993153846153841E-2</v>
      </c>
    </row>
    <row r="120" spans="2:5">
      <c r="B120" s="63">
        <v>2020.3</v>
      </c>
      <c r="C120" s="64">
        <v>9.2999999999999985E-2</v>
      </c>
      <c r="D120" s="64">
        <v>1.3650969696969693E-2</v>
      </c>
      <c r="E120" s="64">
        <f t="shared" si="3"/>
        <v>7.9349030303030296E-2</v>
      </c>
    </row>
    <row r="121" spans="2:5">
      <c r="B121" s="63">
        <v>2020.4</v>
      </c>
      <c r="C121" s="64">
        <v>9.5599999999999991E-2</v>
      </c>
      <c r="D121" s="64">
        <v>1.6167287878787885E-2</v>
      </c>
      <c r="E121" s="64">
        <f t="shared" si="3"/>
        <v>7.9432712121212112E-2</v>
      </c>
    </row>
    <row r="122" spans="2:5">
      <c r="B122" s="63">
        <v>2021.1</v>
      </c>
      <c r="C122" s="64">
        <v>9.6000000000000002E-2</v>
      </c>
      <c r="D122" s="64">
        <v>2.0693546874999996E-2</v>
      </c>
      <c r="E122" s="64">
        <f t="shared" si="3"/>
        <v>7.5306453125000006E-2</v>
      </c>
    </row>
    <row r="123" spans="2:5">
      <c r="B123" s="63"/>
      <c r="C123" s="64"/>
      <c r="D123" s="64"/>
      <c r="E123" s="64"/>
    </row>
    <row r="124" spans="2:5">
      <c r="B124" s="76" t="s">
        <v>453</v>
      </c>
      <c r="C124" s="77">
        <f>AVERAGE(C6:C122)</f>
        <v>0.10674245350419366</v>
      </c>
      <c r="D124" s="77">
        <f t="shared" ref="D124:E124" si="4">AVERAGE(D6:D122)</f>
        <v>4.6660741113359008E-2</v>
      </c>
      <c r="E124" s="77">
        <f t="shared" si="4"/>
        <v>6.0081712390834721E-2</v>
      </c>
    </row>
    <row r="125" spans="2:5" ht="13.8" thickBot="1">
      <c r="B125" s="384" t="s">
        <v>525</v>
      </c>
      <c r="C125" s="385">
        <f>MEDIAN(C6:C122)</f>
        <v>0.10614999999999999</v>
      </c>
      <c r="D125" s="385">
        <f t="shared" ref="D125:E125" si="5">MEDIAN(D6:D122)</f>
        <v>4.6829078125E-2</v>
      </c>
      <c r="E125" s="385">
        <f t="shared" si="5"/>
        <v>6.165709375000001E-2</v>
      </c>
    </row>
    <row r="126" spans="2:5">
      <c r="B126" s="63"/>
      <c r="C126" s="9"/>
      <c r="D126" s="64"/>
    </row>
    <row r="127" spans="2:5">
      <c r="C127" s="9"/>
      <c r="D127" s="64"/>
    </row>
    <row r="128" spans="2:5">
      <c r="B128" s="63"/>
      <c r="D128" s="64"/>
    </row>
    <row r="129" spans="2:4">
      <c r="B129" s="63"/>
      <c r="D129" s="64"/>
    </row>
    <row r="130" spans="2:4">
      <c r="D130" s="64"/>
    </row>
    <row r="131" spans="2:4">
      <c r="D131" s="64"/>
    </row>
    <row r="132" spans="2:4">
      <c r="D132" s="64"/>
    </row>
    <row r="133" spans="2:4">
      <c r="D133" s="64"/>
    </row>
    <row r="134" spans="2:4">
      <c r="D134" s="64"/>
    </row>
  </sheetData>
  <printOptions horizontalCentered="1"/>
  <pageMargins left="0.7" right="0.7" top="0.75" bottom="0.75" header="0.3" footer="0.3"/>
  <pageSetup scale="61" fitToWidth="0" orientation="portrait" r:id="rId1"/>
  <headerFooter>
    <oddHeader>&amp;RExhibit JJR-7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72BF-B38E-4424-81C9-79306F21924D}">
  <sheetPr>
    <pageSetUpPr fitToPage="1"/>
  </sheetPr>
  <dimension ref="A1:O661"/>
  <sheetViews>
    <sheetView zoomScaleNormal="100" zoomScaleSheetLayoutView="70" workbookViewId="0">
      <selection activeCell="M1" sqref="M1"/>
    </sheetView>
  </sheetViews>
  <sheetFormatPr defaultColWidth="9.109375" defaultRowHeight="13.2"/>
  <cols>
    <col min="1" max="1" width="3" style="78" customWidth="1"/>
    <col min="2" max="2" width="31.88671875" style="78" customWidth="1"/>
    <col min="3" max="3" width="5.6640625" style="78" bestFit="1" customWidth="1"/>
    <col min="4" max="4" width="13.33203125" style="78" customWidth="1"/>
    <col min="5" max="5" width="12.33203125" style="78" customWidth="1"/>
    <col min="6" max="6" width="14" style="78" customWidth="1"/>
    <col min="7" max="7" width="12" style="78" customWidth="1"/>
    <col min="8" max="8" width="12" style="169" customWidth="1"/>
    <col min="9" max="9" width="16.88671875" style="78" customWidth="1"/>
    <col min="10" max="10" width="11.5546875" style="78" customWidth="1"/>
    <col min="11" max="11" width="13.109375" style="78" customWidth="1"/>
    <col min="12" max="12" width="12.44140625" style="78" customWidth="1"/>
    <col min="13" max="13" width="13.88671875" style="78" customWidth="1"/>
    <col min="14" max="14" width="19" style="78" bestFit="1" customWidth="1"/>
    <col min="15" max="16384" width="9.109375" style="78"/>
  </cols>
  <sheetData>
    <row r="1" spans="1:15" ht="12.75" customHeight="1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424" t="s">
        <v>1761</v>
      </c>
    </row>
    <row r="2" spans="1:15">
      <c r="B2" s="438" t="s">
        <v>526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5" ht="12.75" customHeight="1">
      <c r="H3" s="391"/>
    </row>
    <row r="4" spans="1:15" ht="12.75" customHeight="1" thickBot="1">
      <c r="D4" s="391" t="s">
        <v>27</v>
      </c>
      <c r="E4" s="391" t="s">
        <v>28</v>
      </c>
      <c r="F4" s="391" t="s">
        <v>29</v>
      </c>
      <c r="G4" s="391" t="s">
        <v>30</v>
      </c>
      <c r="H4" s="391" t="s">
        <v>31</v>
      </c>
      <c r="I4" s="391" t="s">
        <v>32</v>
      </c>
      <c r="J4" s="391" t="s">
        <v>33</v>
      </c>
      <c r="K4" s="391" t="s">
        <v>34</v>
      </c>
      <c r="L4" s="391" t="s">
        <v>92</v>
      </c>
      <c r="M4" s="391" t="s">
        <v>93</v>
      </c>
      <c r="O4" s="80"/>
    </row>
    <row r="5" spans="1:15" ht="63" customHeight="1">
      <c r="A5" s="81"/>
      <c r="B5" s="234" t="s">
        <v>35</v>
      </c>
      <c r="C5" s="234" t="s">
        <v>36</v>
      </c>
      <c r="D5" s="236" t="s">
        <v>719</v>
      </c>
      <c r="E5" s="236" t="s">
        <v>720</v>
      </c>
      <c r="F5" s="236" t="s">
        <v>721</v>
      </c>
      <c r="G5" s="236" t="s">
        <v>722</v>
      </c>
      <c r="H5" s="236" t="s">
        <v>723</v>
      </c>
      <c r="I5" s="236" t="s">
        <v>724</v>
      </c>
      <c r="J5" s="236" t="s">
        <v>725</v>
      </c>
      <c r="K5" s="236" t="s">
        <v>346</v>
      </c>
      <c r="L5" s="236" t="s">
        <v>527</v>
      </c>
      <c r="M5" s="236" t="s">
        <v>528</v>
      </c>
    </row>
    <row r="6" spans="1:15" ht="12.75" customHeight="1">
      <c r="A6" s="81"/>
      <c r="D6" s="81"/>
      <c r="E6" s="81"/>
      <c r="F6" s="81"/>
      <c r="G6" s="81"/>
      <c r="H6" s="250"/>
      <c r="I6" s="81"/>
      <c r="J6" s="81"/>
      <c r="K6" s="81"/>
      <c r="L6" s="81"/>
      <c r="M6" s="81"/>
      <c r="O6" s="82"/>
    </row>
    <row r="7" spans="1:15">
      <c r="A7" s="83"/>
      <c r="B7" s="9" t="str">
        <f>'JJR-3 Proxy Selection'!A7</f>
        <v>ALLETE, Inc.</v>
      </c>
      <c r="C7" s="9" t="str">
        <f>'JJR-3 Proxy Selection'!B7</f>
        <v>ALE</v>
      </c>
      <c r="D7" s="84">
        <v>0.09</v>
      </c>
      <c r="E7" s="250">
        <v>3632.8</v>
      </c>
      <c r="F7" s="84">
        <v>0.59</v>
      </c>
      <c r="G7" s="85">
        <f t="shared" ref="G7:G24" si="0">F7*E7</f>
        <v>2143.3519999999999</v>
      </c>
      <c r="H7" s="250">
        <v>4725</v>
      </c>
      <c r="I7" s="249">
        <v>0.56999999999999995</v>
      </c>
      <c r="J7" s="85">
        <f>H7*I7</f>
        <v>2693.2499999999995</v>
      </c>
      <c r="K7" s="86">
        <f t="shared" ref="K7" si="1">IFERROR((J7/G7)^(1/5)-1, " ")</f>
        <v>4.6734728968323092E-2</v>
      </c>
      <c r="L7" s="87">
        <f t="shared" ref="L7" si="2">IFERROR(2*(1+K7)/(2+K7), " ")</f>
        <v>1.0228337987853855</v>
      </c>
      <c r="M7" s="88">
        <f t="shared" ref="M7" si="3">D7*L7</f>
        <v>9.2055041890684697E-2</v>
      </c>
    </row>
    <row r="8" spans="1:15">
      <c r="A8" s="83"/>
      <c r="B8" s="9" t="str">
        <f>'JJR-3 Proxy Selection'!A8</f>
        <v>Alliant Energy Corporation</v>
      </c>
      <c r="C8" s="9" t="str">
        <f>'JJR-3 Proxy Selection'!B8</f>
        <v>LNT</v>
      </c>
      <c r="D8" s="84">
        <v>0.105</v>
      </c>
      <c r="E8" s="250">
        <v>11362</v>
      </c>
      <c r="F8" s="249">
        <v>0.45700000000000002</v>
      </c>
      <c r="G8" s="85">
        <f t="shared" si="0"/>
        <v>5192.4340000000002</v>
      </c>
      <c r="H8" s="250">
        <v>14500</v>
      </c>
      <c r="I8" s="249">
        <v>0.46</v>
      </c>
      <c r="J8" s="85">
        <f t="shared" ref="J8:J24" si="4">H8*I8</f>
        <v>6670</v>
      </c>
      <c r="K8" s="86">
        <f t="shared" ref="K8:K24" si="5">IFERROR((J8/G8)^(1/5)-1, " ")</f>
        <v>5.1358837836429583E-2</v>
      </c>
      <c r="L8" s="87">
        <f t="shared" ref="L8:L24" si="6">IFERROR(2*(1+K8)/(2+K8), " ")</f>
        <v>1.0250364962429479</v>
      </c>
      <c r="M8" s="88">
        <f t="shared" ref="M8:M24" si="7">D8*L8</f>
        <v>0.10762883210550953</v>
      </c>
    </row>
    <row r="9" spans="1:15">
      <c r="A9" s="83"/>
      <c r="B9" s="9" t="str">
        <f>'JJR-3 Proxy Selection'!A9</f>
        <v>Ameren Corporation</v>
      </c>
      <c r="C9" s="9" t="str">
        <f>'JJR-3 Proxy Selection'!B9</f>
        <v>AEE</v>
      </c>
      <c r="D9" s="84">
        <v>0.1</v>
      </c>
      <c r="E9" s="250">
        <v>20158</v>
      </c>
      <c r="F9" s="249">
        <v>0.443</v>
      </c>
      <c r="G9" s="85">
        <f t="shared" si="0"/>
        <v>8929.9940000000006</v>
      </c>
      <c r="H9" s="250">
        <v>27100</v>
      </c>
      <c r="I9" s="249">
        <v>0.49</v>
      </c>
      <c r="J9" s="85">
        <f t="shared" si="4"/>
        <v>13279</v>
      </c>
      <c r="K9" s="86">
        <f t="shared" si="5"/>
        <v>8.2587082517423749E-2</v>
      </c>
      <c r="L9" s="87">
        <f t="shared" si="6"/>
        <v>1.0396560044046719</v>
      </c>
      <c r="M9" s="88">
        <f t="shared" si="7"/>
        <v>0.1039656004404672</v>
      </c>
    </row>
    <row r="10" spans="1:15">
      <c r="A10" s="83"/>
      <c r="B10" s="9" t="str">
        <f>'JJR-3 Proxy Selection'!A10</f>
        <v>American Electric Power Company, Inc.</v>
      </c>
      <c r="C10" s="9" t="str">
        <f>'JJR-3 Proxy Selection'!B10</f>
        <v>AEP</v>
      </c>
      <c r="D10" s="84">
        <v>0.11</v>
      </c>
      <c r="E10" s="250">
        <v>49537</v>
      </c>
      <c r="F10" s="249">
        <v>0.41499999999999998</v>
      </c>
      <c r="G10" s="85">
        <f t="shared" si="0"/>
        <v>20557.855</v>
      </c>
      <c r="H10" s="250">
        <v>75500</v>
      </c>
      <c r="I10" s="249">
        <v>0.4</v>
      </c>
      <c r="J10" s="85">
        <f t="shared" si="4"/>
        <v>30200</v>
      </c>
      <c r="K10" s="86">
        <f t="shared" si="5"/>
        <v>7.9955421187575704E-2</v>
      </c>
      <c r="L10" s="87">
        <f t="shared" si="6"/>
        <v>1.0384409302108621</v>
      </c>
      <c r="M10" s="88">
        <f t="shared" si="7"/>
        <v>0.11422850232319484</v>
      </c>
    </row>
    <row r="11" spans="1:15">
      <c r="A11" s="83"/>
      <c r="B11" s="9" t="str">
        <f>'JJR-3 Proxy Selection'!A11</f>
        <v>Duke Energy Corporation</v>
      </c>
      <c r="C11" s="9" t="str">
        <f>'JJR-3 Proxy Selection'!B11</f>
        <v>DUK</v>
      </c>
      <c r="D11" s="84">
        <v>8.5000000000000006E-2</v>
      </c>
      <c r="E11" s="250">
        <v>103825</v>
      </c>
      <c r="F11" s="249">
        <v>0.44500000000000001</v>
      </c>
      <c r="G11" s="85">
        <f t="shared" si="0"/>
        <v>46202.125</v>
      </c>
      <c r="H11" s="250">
        <v>121600</v>
      </c>
      <c r="I11" s="249">
        <v>0.435</v>
      </c>
      <c r="J11" s="85">
        <f t="shared" si="4"/>
        <v>52896</v>
      </c>
      <c r="K11" s="86">
        <f t="shared" si="5"/>
        <v>2.7429843050507996E-2</v>
      </c>
      <c r="L11" s="87">
        <f t="shared" si="6"/>
        <v>1.0135293673142525</v>
      </c>
      <c r="M11" s="88">
        <f t="shared" si="7"/>
        <v>8.6149996221711461E-2</v>
      </c>
    </row>
    <row r="12" spans="1:15">
      <c r="A12" s="83"/>
      <c r="B12" s="9" t="str">
        <f>'JJR-3 Proxy Selection'!A12</f>
        <v>Edison International</v>
      </c>
      <c r="C12" s="9" t="str">
        <f>'JJR-3 Proxy Selection'!B12</f>
        <v>EIX</v>
      </c>
      <c r="D12" s="84">
        <v>0.11</v>
      </c>
      <c r="E12" s="250">
        <v>33360</v>
      </c>
      <c r="F12" s="249">
        <v>0.39900000000000002</v>
      </c>
      <c r="G12" s="85">
        <f t="shared" ref="G12" si="8">F12*E12</f>
        <v>13310.640000000001</v>
      </c>
      <c r="H12" s="250">
        <v>46500</v>
      </c>
      <c r="I12" s="249">
        <v>0.375</v>
      </c>
      <c r="J12" s="85">
        <f t="shared" ref="J12" si="9">H12*I12</f>
        <v>17437.5</v>
      </c>
      <c r="K12" s="86">
        <f t="shared" ref="K12" si="10">IFERROR((J12/G12)^(1/5)-1, " ")</f>
        <v>5.5497129603765627E-2</v>
      </c>
      <c r="L12" s="87">
        <f t="shared" ref="L12" si="11">IFERROR(2*(1+K12)/(2+K12), " ")</f>
        <v>1.0269993710059151</v>
      </c>
      <c r="M12" s="88">
        <f t="shared" ref="M12" si="12">D12*L12</f>
        <v>0.11296993081065067</v>
      </c>
    </row>
    <row r="13" spans="1:15">
      <c r="A13" s="83"/>
      <c r="B13" s="9" t="str">
        <f>'JJR-3 Proxy Selection'!A13</f>
        <v>Entergy Corporation</v>
      </c>
      <c r="C13" s="9" t="str">
        <f>'JJR-3 Proxy Selection'!B13</f>
        <v>ETR</v>
      </c>
      <c r="D13" s="84">
        <v>0.11</v>
      </c>
      <c r="E13" s="250">
        <v>32386</v>
      </c>
      <c r="F13" s="249">
        <v>0.33700000000000002</v>
      </c>
      <c r="G13" s="85">
        <f t="shared" si="0"/>
        <v>10914.082</v>
      </c>
      <c r="H13" s="250">
        <v>40500</v>
      </c>
      <c r="I13" s="249">
        <v>0.35499999999999998</v>
      </c>
      <c r="J13" s="85">
        <f t="shared" si="4"/>
        <v>14377.5</v>
      </c>
      <c r="K13" s="86">
        <f t="shared" si="5"/>
        <v>5.6669647840073445E-2</v>
      </c>
      <c r="L13" s="87">
        <f t="shared" si="6"/>
        <v>1.0275540838070851</v>
      </c>
      <c r="M13" s="88">
        <f t="shared" si="7"/>
        <v>0.11303094921877936</v>
      </c>
    </row>
    <row r="14" spans="1:15">
      <c r="A14" s="83"/>
      <c r="B14" s="9" t="str">
        <f>'JJR-3 Proxy Selection'!A14</f>
        <v>Exelon Corporation</v>
      </c>
      <c r="C14" s="9" t="str">
        <f>'JJR-3 Proxy Selection'!B14</f>
        <v>EXC</v>
      </c>
      <c r="D14" s="84">
        <v>8.5000000000000006E-2</v>
      </c>
      <c r="E14" s="250">
        <v>69050</v>
      </c>
      <c r="F14" s="249">
        <v>0.48</v>
      </c>
      <c r="G14" s="85">
        <f t="shared" si="0"/>
        <v>33144</v>
      </c>
      <c r="H14" s="250">
        <v>83200</v>
      </c>
      <c r="I14" s="249">
        <v>0.495</v>
      </c>
      <c r="J14" s="85">
        <f t="shared" si="4"/>
        <v>41184</v>
      </c>
      <c r="K14" s="86">
        <f t="shared" si="5"/>
        <v>4.439484849392028E-2</v>
      </c>
      <c r="L14" s="87">
        <f t="shared" si="6"/>
        <v>1.0217153983373739</v>
      </c>
      <c r="M14" s="88">
        <f t="shared" si="7"/>
        <v>8.6845808858676793E-2</v>
      </c>
    </row>
    <row r="15" spans="1:15">
      <c r="A15" s="83"/>
      <c r="B15" s="9" t="str">
        <f>'JJR-3 Proxy Selection'!A15</f>
        <v xml:space="preserve">Evergy, Inc. </v>
      </c>
      <c r="C15" s="9" t="str">
        <f>'JJR-3 Proxy Selection'!B15</f>
        <v>EVRG</v>
      </c>
      <c r="D15" s="84">
        <v>0.09</v>
      </c>
      <c r="E15" s="250">
        <v>17924</v>
      </c>
      <c r="F15" s="249">
        <v>0.49</v>
      </c>
      <c r="G15" s="85">
        <f t="shared" si="0"/>
        <v>8782.76</v>
      </c>
      <c r="H15" s="250">
        <v>21500</v>
      </c>
      <c r="I15" s="249">
        <v>0.48499999999999999</v>
      </c>
      <c r="J15" s="85">
        <f t="shared" si="4"/>
        <v>10427.5</v>
      </c>
      <c r="K15" s="86">
        <f t="shared" si="5"/>
        <v>3.4927284376862433E-2</v>
      </c>
      <c r="L15" s="87">
        <f t="shared" si="6"/>
        <v>1.0171638980149398</v>
      </c>
      <c r="M15" s="88">
        <f t="shared" si="7"/>
        <v>9.1544750821344584E-2</v>
      </c>
    </row>
    <row r="16" spans="1:15">
      <c r="A16" s="83"/>
      <c r="B16" s="9" t="str">
        <f>'JJR-3 Proxy Selection'!A16</f>
        <v>Hawaiian Electric Industries, Inc.</v>
      </c>
      <c r="C16" s="9" t="str">
        <f>'JJR-3 Proxy Selection'!B16</f>
        <v>HE</v>
      </c>
      <c r="D16" s="84">
        <v>8.5000000000000006E-2</v>
      </c>
      <c r="E16" s="250">
        <v>4176.8999999999996</v>
      </c>
      <c r="F16" s="249">
        <v>0.54600000000000004</v>
      </c>
      <c r="G16" s="85">
        <f t="shared" si="0"/>
        <v>2280.5873999999999</v>
      </c>
      <c r="H16" s="250">
        <v>5375</v>
      </c>
      <c r="I16" s="249">
        <v>0.52500000000000002</v>
      </c>
      <c r="J16" s="85">
        <f t="shared" si="4"/>
        <v>2821.875</v>
      </c>
      <c r="K16" s="86">
        <f t="shared" si="5"/>
        <v>4.3513832432084953E-2</v>
      </c>
      <c r="L16" s="87">
        <f t="shared" si="6"/>
        <v>1.0212936324391291</v>
      </c>
      <c r="M16" s="88">
        <f t="shared" si="7"/>
        <v>8.6809958757325972E-2</v>
      </c>
    </row>
    <row r="17" spans="1:14">
      <c r="A17" s="83"/>
      <c r="B17" s="9" t="str">
        <f>'JJR-3 Proxy Selection'!A17</f>
        <v>IDACORP, Inc.</v>
      </c>
      <c r="C17" s="9" t="str">
        <f>'JJR-3 Proxy Selection'!B17</f>
        <v>IDA</v>
      </c>
      <c r="D17" s="84">
        <v>9.5000000000000001E-2</v>
      </c>
      <c r="E17" s="250">
        <v>4201.3</v>
      </c>
      <c r="F17" s="249">
        <v>0.58699999999999997</v>
      </c>
      <c r="G17" s="85">
        <f t="shared" si="0"/>
        <v>2466.1630999999998</v>
      </c>
      <c r="H17" s="250">
        <v>5375</v>
      </c>
      <c r="I17" s="249">
        <v>0.55500000000000005</v>
      </c>
      <c r="J17" s="85">
        <f t="shared" si="4"/>
        <v>2983.1250000000005</v>
      </c>
      <c r="K17" s="86">
        <f t="shared" si="5"/>
        <v>3.8795193004333761E-2</v>
      </c>
      <c r="L17" s="87">
        <f t="shared" si="6"/>
        <v>1.0190284895400239</v>
      </c>
      <c r="M17" s="88">
        <f t="shared" si="7"/>
        <v>9.6807706506302271E-2</v>
      </c>
    </row>
    <row r="18" spans="1:14">
      <c r="A18" s="83"/>
      <c r="B18" s="9" t="str">
        <f>'JJR-3 Proxy Selection'!A18</f>
        <v>NextEra Energy, Inc.</v>
      </c>
      <c r="C18" s="9" t="str">
        <f>'JJR-3 Proxy Selection'!B18</f>
        <v>NEE</v>
      </c>
      <c r="D18" s="84">
        <v>0.125</v>
      </c>
      <c r="E18" s="250">
        <v>78450</v>
      </c>
      <c r="F18" s="249">
        <v>0.46500000000000002</v>
      </c>
      <c r="G18" s="85">
        <f t="shared" si="0"/>
        <v>36479.25</v>
      </c>
      <c r="H18" s="250">
        <v>110500</v>
      </c>
      <c r="I18" s="249">
        <v>0.48</v>
      </c>
      <c r="J18" s="85">
        <f t="shared" si="4"/>
        <v>53040</v>
      </c>
      <c r="K18" s="86">
        <f t="shared" si="5"/>
        <v>7.7733848284387008E-2</v>
      </c>
      <c r="L18" s="87">
        <f t="shared" si="6"/>
        <v>1.0374128035448684</v>
      </c>
      <c r="M18" s="88">
        <f t="shared" si="7"/>
        <v>0.12967660044310855</v>
      </c>
    </row>
    <row r="19" spans="1:14">
      <c r="A19" s="83"/>
      <c r="B19" s="9" t="str">
        <f>'JJR-3 Proxy Selection'!A19</f>
        <v>NorthWestern Corporation</v>
      </c>
      <c r="C19" s="9" t="str">
        <f>'JJR-3 Proxy Selection'!B19</f>
        <v>NWE</v>
      </c>
      <c r="D19" s="84">
        <v>0.09</v>
      </c>
      <c r="E19" s="250">
        <v>4289.8</v>
      </c>
      <c r="F19" s="249">
        <v>0.47499999999999998</v>
      </c>
      <c r="G19" s="85">
        <f t="shared" si="0"/>
        <v>2037.655</v>
      </c>
      <c r="H19" s="250">
        <v>4675</v>
      </c>
      <c r="I19" s="249">
        <v>0.52</v>
      </c>
      <c r="J19" s="85">
        <f t="shared" si="4"/>
        <v>2431</v>
      </c>
      <c r="K19" s="86">
        <f t="shared" si="5"/>
        <v>3.5931074993460266E-2</v>
      </c>
      <c r="L19" s="87">
        <f t="shared" si="6"/>
        <v>1.0176484731898774</v>
      </c>
      <c r="M19" s="88">
        <f t="shared" si="7"/>
        <v>9.1588362587088967E-2</v>
      </c>
    </row>
    <row r="20" spans="1:14">
      <c r="A20" s="83"/>
      <c r="B20" s="9" t="str">
        <f>'JJR-3 Proxy Selection'!A20</f>
        <v>OGE Energy Corp.</v>
      </c>
      <c r="C20" s="9" t="str">
        <f>'JJR-3 Proxy Selection'!B20</f>
        <v>OGE</v>
      </c>
      <c r="D20" s="84">
        <v>0.13</v>
      </c>
      <c r="E20" s="250">
        <v>7126.2</v>
      </c>
      <c r="F20" s="249">
        <v>0.51</v>
      </c>
      <c r="G20" s="85">
        <f t="shared" si="0"/>
        <v>3634.3620000000001</v>
      </c>
      <c r="H20" s="250">
        <v>8375</v>
      </c>
      <c r="I20" s="249">
        <v>0.51</v>
      </c>
      <c r="J20" s="85">
        <f t="shared" si="4"/>
        <v>4271.25</v>
      </c>
      <c r="K20" s="86">
        <f t="shared" si="5"/>
        <v>3.2821718346141893E-2</v>
      </c>
      <c r="L20" s="87">
        <f t="shared" si="6"/>
        <v>1.0161458912259385</v>
      </c>
      <c r="M20" s="88">
        <f t="shared" si="7"/>
        <v>0.132098965859372</v>
      </c>
    </row>
    <row r="21" spans="1:14">
      <c r="A21" s="83"/>
      <c r="B21" s="9" t="str">
        <f>'JJR-3 Proxy Selection'!A21</f>
        <v>Otter Tail Corporation</v>
      </c>
      <c r="C21" s="9" t="str">
        <f>'JJR-3 Proxy Selection'!B21</f>
        <v>OTTR</v>
      </c>
      <c r="D21" s="84">
        <v>0.125</v>
      </c>
      <c r="E21" s="250">
        <v>1495.4</v>
      </c>
      <c r="F21" s="249">
        <v>0.58199999999999996</v>
      </c>
      <c r="G21" s="85">
        <f t="shared" si="0"/>
        <v>870.32280000000003</v>
      </c>
      <c r="H21" s="250">
        <v>1825</v>
      </c>
      <c r="I21" s="249">
        <v>0.59499999999999997</v>
      </c>
      <c r="J21" s="85">
        <f t="shared" si="4"/>
        <v>1085.875</v>
      </c>
      <c r="K21" s="86">
        <f t="shared" si="5"/>
        <v>4.5249322467556086E-2</v>
      </c>
      <c r="L21" s="87">
        <f t="shared" si="6"/>
        <v>1.022124110723559</v>
      </c>
      <c r="M21" s="88">
        <f t="shared" si="7"/>
        <v>0.12776551384044488</v>
      </c>
    </row>
    <row r="22" spans="1:14">
      <c r="A22" s="83"/>
      <c r="B22" s="9" t="str">
        <f>'JJR-3 Proxy Selection'!A22</f>
        <v>Pinnacle West Capital Corporation</v>
      </c>
      <c r="C22" s="9" t="str">
        <f>'JJR-3 Proxy Selection'!B22</f>
        <v>PNW</v>
      </c>
      <c r="D22" s="84">
        <v>0.105</v>
      </c>
      <c r="E22" s="250">
        <v>10263</v>
      </c>
      <c r="F22" s="249">
        <v>0.52900000000000003</v>
      </c>
      <c r="G22" s="85">
        <f t="shared" si="0"/>
        <v>5429.1270000000004</v>
      </c>
      <c r="H22" s="250">
        <v>16025</v>
      </c>
      <c r="I22" s="249">
        <v>0.43</v>
      </c>
      <c r="J22" s="85">
        <f t="shared" si="4"/>
        <v>6890.75</v>
      </c>
      <c r="K22" s="86">
        <f t="shared" si="5"/>
        <v>4.8835306901538589E-2</v>
      </c>
      <c r="L22" s="87">
        <f t="shared" si="6"/>
        <v>1.0238356429806907</v>
      </c>
      <c r="M22" s="88">
        <f t="shared" si="7"/>
        <v>0.10750274251297252</v>
      </c>
    </row>
    <row r="23" spans="1:14">
      <c r="A23" s="83"/>
      <c r="B23" s="9" t="str">
        <f>'JJR-3 Proxy Selection'!A23</f>
        <v>Portland General Electric Company</v>
      </c>
      <c r="C23" s="9" t="str">
        <f>'JJR-3 Proxy Selection'!B23</f>
        <v>POR</v>
      </c>
      <c r="D23" s="84">
        <v>9.5000000000000001E-2</v>
      </c>
      <c r="E23" s="250">
        <v>5323</v>
      </c>
      <c r="F23" s="249">
        <v>0.48699999999999999</v>
      </c>
      <c r="G23" s="85">
        <f t="shared" si="0"/>
        <v>2592.3009999999999</v>
      </c>
      <c r="H23" s="250">
        <v>6475</v>
      </c>
      <c r="I23" s="249">
        <v>0.46</v>
      </c>
      <c r="J23" s="85">
        <f t="shared" si="4"/>
        <v>2978.5</v>
      </c>
      <c r="K23" s="86">
        <f t="shared" si="5"/>
        <v>2.8164099296229095E-2</v>
      </c>
      <c r="L23" s="87">
        <f t="shared" si="6"/>
        <v>1.0138864992758732</v>
      </c>
      <c r="M23" s="88">
        <f t="shared" si="7"/>
        <v>9.6319217431207957E-2</v>
      </c>
    </row>
    <row r="24" spans="1:14">
      <c r="A24" s="83"/>
      <c r="B24" s="9" t="str">
        <f>'JJR-3 Proxy Selection'!A24</f>
        <v>Xcel Energy Inc.</v>
      </c>
      <c r="C24" s="9" t="str">
        <f>'JJR-3 Proxy Selection'!B24</f>
        <v>XEL</v>
      </c>
      <c r="D24" s="84">
        <v>0.105</v>
      </c>
      <c r="E24" s="250">
        <v>30646</v>
      </c>
      <c r="F24" s="249">
        <v>0.432</v>
      </c>
      <c r="G24" s="85">
        <f t="shared" si="0"/>
        <v>13239.072</v>
      </c>
      <c r="H24" s="250">
        <v>41500</v>
      </c>
      <c r="I24" s="249">
        <v>0.44500000000000001</v>
      </c>
      <c r="J24" s="85">
        <f t="shared" si="4"/>
        <v>18467.5</v>
      </c>
      <c r="K24" s="86">
        <f t="shared" si="5"/>
        <v>6.8833636520658326E-2</v>
      </c>
      <c r="L24" s="87">
        <f t="shared" si="6"/>
        <v>1.0332717118020287</v>
      </c>
      <c r="M24" s="88">
        <f t="shared" si="7"/>
        <v>0.10849352973921302</v>
      </c>
    </row>
    <row r="25" spans="1:14" ht="12.75" customHeight="1">
      <c r="A25" s="83"/>
      <c r="B25" s="89" t="s">
        <v>3</v>
      </c>
      <c r="C25" s="90"/>
      <c r="D25" s="91"/>
      <c r="E25" s="91"/>
      <c r="F25" s="91"/>
      <c r="G25" s="91"/>
      <c r="H25" s="91"/>
      <c r="I25" s="91"/>
      <c r="J25" s="91"/>
      <c r="K25" s="91"/>
      <c r="L25" s="92"/>
      <c r="M25" s="93">
        <f>AVERAGE(M7:M24)</f>
        <v>0.10474900057600306</v>
      </c>
    </row>
    <row r="26" spans="1:14" s="108" customFormat="1" ht="12.75" customHeight="1">
      <c r="A26" s="107"/>
      <c r="B26" s="108" t="s">
        <v>20</v>
      </c>
      <c r="C26" s="109"/>
      <c r="D26" s="110"/>
      <c r="E26" s="110"/>
      <c r="F26" s="110"/>
      <c r="G26" s="110"/>
      <c r="H26" s="110"/>
      <c r="I26" s="110"/>
      <c r="J26" s="110"/>
      <c r="K26" s="110"/>
      <c r="M26" s="94">
        <f>MEDIAN(M7:M24)</f>
        <v>0.10573417147671986</v>
      </c>
    </row>
    <row r="27" spans="1:14" s="108" customFormat="1" ht="12.75" customHeight="1">
      <c r="B27" s="111"/>
      <c r="F27" s="78"/>
      <c r="H27" s="109"/>
    </row>
    <row r="28" spans="1:14" ht="12.75" customHeight="1">
      <c r="B28" s="170" t="s">
        <v>83</v>
      </c>
      <c r="H28" s="391"/>
      <c r="I28" s="95"/>
      <c r="J28" s="96"/>
      <c r="N28" s="391"/>
    </row>
    <row r="29" spans="1:14" ht="12.75" customHeight="1">
      <c r="B29" s="97" t="s">
        <v>529</v>
      </c>
      <c r="G29" s="98"/>
      <c r="H29" s="171"/>
      <c r="I29" s="95"/>
      <c r="J29" s="100"/>
      <c r="K29" s="99"/>
      <c r="L29" s="99"/>
      <c r="M29" s="99"/>
      <c r="N29" s="101"/>
    </row>
    <row r="30" spans="1:14" ht="12.75" customHeight="1">
      <c r="B30" s="97" t="s">
        <v>361</v>
      </c>
      <c r="G30" s="102"/>
      <c r="H30" s="172"/>
      <c r="I30" s="95"/>
      <c r="J30" s="96"/>
      <c r="K30" s="102"/>
      <c r="L30" s="102"/>
      <c r="N30" s="102"/>
    </row>
    <row r="31" spans="1:14" ht="12.75" customHeight="1">
      <c r="B31" s="97" t="s">
        <v>530</v>
      </c>
      <c r="G31" s="103"/>
      <c r="H31" s="173"/>
      <c r="I31" s="95"/>
      <c r="J31" s="100"/>
      <c r="K31" s="103"/>
      <c r="L31" s="103"/>
      <c r="N31" s="103"/>
    </row>
    <row r="32" spans="1:14" ht="12.75" customHeight="1">
      <c r="B32" s="104" t="s">
        <v>531</v>
      </c>
      <c r="E32" s="105"/>
      <c r="H32" s="391"/>
      <c r="I32" s="95"/>
      <c r="J32" s="96"/>
    </row>
    <row r="33" spans="2:10" ht="12.75" customHeight="1">
      <c r="B33" s="97" t="s">
        <v>112</v>
      </c>
      <c r="H33" s="391"/>
      <c r="I33" s="95"/>
      <c r="J33" s="100"/>
    </row>
    <row r="34" spans="2:10" ht="12.75" customHeight="1">
      <c r="B34" s="97" t="s">
        <v>532</v>
      </c>
      <c r="H34" s="391"/>
      <c r="I34" s="95"/>
      <c r="J34" s="100"/>
    </row>
    <row r="35" spans="2:10" ht="12.75" customHeight="1">
      <c r="B35" s="104" t="s">
        <v>533</v>
      </c>
      <c r="H35" s="391"/>
      <c r="I35" s="95"/>
      <c r="J35" s="96"/>
    </row>
    <row r="36" spans="2:10" ht="12.75" customHeight="1">
      <c r="B36" s="104" t="s">
        <v>534</v>
      </c>
      <c r="H36" s="391"/>
      <c r="I36" s="95"/>
      <c r="J36" s="96"/>
    </row>
    <row r="37" spans="2:10" ht="12.75" customHeight="1">
      <c r="B37" s="104" t="s">
        <v>535</v>
      </c>
      <c r="H37" s="391"/>
      <c r="I37" s="95"/>
      <c r="J37" s="100"/>
    </row>
    <row r="38" spans="2:10" ht="12.75" customHeight="1">
      <c r="B38" s="104" t="s">
        <v>536</v>
      </c>
      <c r="H38" s="391"/>
      <c r="I38" s="95"/>
      <c r="J38" s="96"/>
    </row>
    <row r="39" spans="2:10" ht="12.75" customHeight="1">
      <c r="B39" s="104"/>
      <c r="H39" s="391"/>
      <c r="I39" s="95"/>
      <c r="J39" s="96"/>
    </row>
    <row r="40" spans="2:10" ht="12.75" customHeight="1">
      <c r="B40" s="104"/>
      <c r="H40" s="391"/>
      <c r="I40" s="95"/>
      <c r="J40" s="100"/>
    </row>
    <row r="41" spans="2:10" ht="12.75" customHeight="1">
      <c r="B41" s="104"/>
      <c r="H41" s="391"/>
      <c r="I41" s="106"/>
      <c r="J41" s="100"/>
    </row>
    <row r="42" spans="2:10" ht="12.75" customHeight="1">
      <c r="H42" s="391"/>
    </row>
    <row r="43" spans="2:10" ht="12.75" customHeight="1">
      <c r="H43" s="391"/>
    </row>
    <row r="44" spans="2:10" ht="12.75" customHeight="1">
      <c r="H44" s="391"/>
    </row>
    <row r="45" spans="2:10" ht="12.75" customHeight="1">
      <c r="H45" s="391"/>
    </row>
    <row r="46" spans="2:10" ht="12.75" customHeight="1">
      <c r="H46" s="391"/>
    </row>
    <row r="47" spans="2:10" ht="12.75" customHeight="1">
      <c r="H47" s="391"/>
    </row>
    <row r="48" spans="2:10" ht="12.75" customHeight="1">
      <c r="H48" s="391"/>
    </row>
    <row r="49" spans="8:8" ht="12.75" customHeight="1">
      <c r="H49" s="391"/>
    </row>
    <row r="50" spans="8:8" ht="12.75" customHeight="1"/>
    <row r="51" spans="8:8" ht="12.75" customHeight="1"/>
    <row r="52" spans="8:8" ht="12.75" customHeight="1"/>
    <row r="53" spans="8:8" ht="12.75" customHeight="1"/>
    <row r="54" spans="8:8" ht="12.75" customHeight="1"/>
    <row r="55" spans="8:8" ht="12.75" customHeight="1"/>
    <row r="56" spans="8:8" ht="12.75" customHeight="1"/>
    <row r="57" spans="8:8" ht="12.75" customHeight="1"/>
    <row r="58" spans="8:8" ht="12.75" customHeight="1"/>
    <row r="59" spans="8:8" ht="12.75" customHeight="1"/>
    <row r="60" spans="8:8" ht="12.75" customHeight="1"/>
    <row r="61" spans="8:8" ht="12.75" customHeight="1"/>
    <row r="62" spans="8:8" ht="12.75" customHeight="1"/>
    <row r="63" spans="8:8" ht="12.75" customHeight="1"/>
    <row r="64" spans="8: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</sheetData>
  <mergeCells count="1">
    <mergeCell ref="B2:M2"/>
  </mergeCells>
  <conditionalFormatting sqref="D25:K26 D7:D24 F7:J24">
    <cfRule type="expression" dxfId="20" priority="14">
      <formula>$D7="Yes"</formula>
    </cfRule>
  </conditionalFormatting>
  <conditionalFormatting sqref="B7:C24">
    <cfRule type="expression" dxfId="19" priority="12">
      <formula>"(blank)"</formula>
    </cfRule>
  </conditionalFormatting>
  <conditionalFormatting sqref="B7:C24">
    <cfRule type="expression" dxfId="18" priority="13">
      <formula>#REF!</formula>
    </cfRule>
  </conditionalFormatting>
  <conditionalFormatting sqref="E32">
    <cfRule type="expression" dxfId="17" priority="15">
      <formula>$D15="Yes"</formula>
    </cfRule>
  </conditionalFormatting>
  <conditionalFormatting sqref="I37:J37 I40:J41">
    <cfRule type="expression" dxfId="16" priority="10">
      <formula>"(blank)"</formula>
    </cfRule>
  </conditionalFormatting>
  <conditionalFormatting sqref="I37:J37 I40:J41">
    <cfRule type="expression" dxfId="15" priority="11">
      <formula>#REF!</formula>
    </cfRule>
  </conditionalFormatting>
  <conditionalFormatting sqref="I29:J29">
    <cfRule type="expression" dxfId="14" priority="8">
      <formula>"(blank)"</formula>
    </cfRule>
  </conditionalFormatting>
  <conditionalFormatting sqref="I29:J29">
    <cfRule type="expression" dxfId="13" priority="9">
      <formula>#REF!</formula>
    </cfRule>
  </conditionalFormatting>
  <conditionalFormatting sqref="I31:J31">
    <cfRule type="expression" dxfId="12" priority="6">
      <formula>"(blank)"</formula>
    </cfRule>
  </conditionalFormatting>
  <conditionalFormatting sqref="I31:J31">
    <cfRule type="expression" dxfId="11" priority="7">
      <formula>#REF!</formula>
    </cfRule>
  </conditionalFormatting>
  <conditionalFormatting sqref="I33:J34">
    <cfRule type="expression" dxfId="10" priority="4">
      <formula>"(blank)"</formula>
    </cfRule>
  </conditionalFormatting>
  <conditionalFormatting sqref="I33:J34">
    <cfRule type="expression" dxfId="9" priority="5">
      <formula>#REF!</formula>
    </cfRule>
  </conditionalFormatting>
  <conditionalFormatting sqref="E8:E24">
    <cfRule type="expression" dxfId="8" priority="32">
      <formula>$D8="Yes"</formula>
    </cfRule>
  </conditionalFormatting>
  <conditionalFormatting sqref="E13">
    <cfRule type="expression" dxfId="7" priority="34">
      <formula>$D15="Yes"</formula>
    </cfRule>
  </conditionalFormatting>
  <conditionalFormatting sqref="O7:O24">
    <cfRule type="containsText" dxfId="6" priority="3" operator="containsText" text="false">
      <formula>NOT(ISERROR(SEARCH("false",O7)))</formula>
    </cfRule>
  </conditionalFormatting>
  <conditionalFormatting sqref="E7">
    <cfRule type="expression" dxfId="5" priority="2">
      <formula>$D7="Yes"</formula>
    </cfRule>
  </conditionalFormatting>
  <conditionalFormatting sqref="H6">
    <cfRule type="expression" dxfId="4" priority="1">
      <formula>$D6="Yes"</formula>
    </cfRule>
  </conditionalFormatting>
  <pageMargins left="0.7" right="0.7" top="0.75" bottom="0.75" header="0.3" footer="0.3"/>
  <pageSetup scale="72" orientation="landscape" useFirstPageNumber="1" r:id="rId1"/>
  <headerFooter>
    <oddHeader>&amp;RExhibit JJR-8
Page 1 of 1</oddHeader>
  </headerFooter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5CE3-042B-457D-A330-CED4E92AAF5E}">
  <dimension ref="B1:E54"/>
  <sheetViews>
    <sheetView zoomScale="85" zoomScaleNormal="85" zoomScaleSheetLayoutView="100" zoomScalePageLayoutView="70" workbookViewId="0">
      <selection activeCell="E1" sqref="E1"/>
    </sheetView>
  </sheetViews>
  <sheetFormatPr defaultRowHeight="13.2"/>
  <cols>
    <col min="1" max="1" width="10.6640625" customWidth="1"/>
    <col min="2" max="2" width="40.6640625" customWidth="1"/>
    <col min="3" max="4" width="15.6640625" customWidth="1"/>
    <col min="5" max="5" width="10.6640625" customWidth="1"/>
  </cols>
  <sheetData>
    <row r="1" spans="2:5">
      <c r="E1" t="s">
        <v>1760</v>
      </c>
    </row>
    <row r="2" spans="2:5">
      <c r="B2" s="435" t="s">
        <v>537</v>
      </c>
      <c r="C2" s="435"/>
      <c r="D2" s="435"/>
      <c r="E2" s="390"/>
    </row>
    <row r="3" spans="2:5">
      <c r="B3" s="434" t="s">
        <v>728</v>
      </c>
      <c r="C3" s="435"/>
      <c r="D3" s="435"/>
      <c r="E3" s="390"/>
    </row>
    <row r="5" spans="2:5" ht="13.8" thickBot="1">
      <c r="B5" s="365"/>
      <c r="C5" s="365"/>
      <c r="D5" s="387" t="s">
        <v>27</v>
      </c>
      <c r="E5" s="390" t="s">
        <v>28</v>
      </c>
    </row>
    <row r="6" spans="2:5" ht="39.6">
      <c r="B6" s="343" t="s">
        <v>35</v>
      </c>
      <c r="C6" s="341" t="s">
        <v>36</v>
      </c>
      <c r="D6" s="347" t="s">
        <v>538</v>
      </c>
      <c r="E6" s="233" t="s">
        <v>539</v>
      </c>
    </row>
    <row r="7" spans="2:5">
      <c r="B7" s="163"/>
      <c r="C7" s="164"/>
      <c r="D7" s="165"/>
      <c r="E7" s="166"/>
    </row>
    <row r="8" spans="2:5">
      <c r="B8" s="257" t="s">
        <v>540</v>
      </c>
      <c r="C8" s="14" t="s">
        <v>541</v>
      </c>
      <c r="D8" s="167">
        <f>1.032667251*E28</f>
        <v>2.0392194946302666</v>
      </c>
      <c r="E8" s="166"/>
    </row>
    <row r="9" spans="2:5">
      <c r="B9" s="149" t="s">
        <v>74</v>
      </c>
      <c r="C9" s="390" t="s">
        <v>75</v>
      </c>
      <c r="D9" s="167">
        <v>1.9165377000000001</v>
      </c>
      <c r="E9" s="166">
        <v>2.2004999999999999</v>
      </c>
    </row>
    <row r="10" spans="2:5">
      <c r="B10" s="149" t="s">
        <v>70</v>
      </c>
      <c r="C10" s="390" t="s">
        <v>71</v>
      </c>
      <c r="D10" s="167">
        <v>3.3004987999999997</v>
      </c>
      <c r="E10" s="166">
        <v>1.5874999999999999</v>
      </c>
    </row>
    <row r="11" spans="2:5">
      <c r="B11" s="149" t="s">
        <v>43</v>
      </c>
      <c r="C11" s="390" t="s">
        <v>44</v>
      </c>
      <c r="D11" s="167">
        <v>3.5062076000000002</v>
      </c>
      <c r="E11" s="166">
        <v>1.528</v>
      </c>
    </row>
    <row r="12" spans="2:5">
      <c r="B12" s="149" t="s">
        <v>78</v>
      </c>
      <c r="C12" s="390" t="s">
        <v>79</v>
      </c>
      <c r="D12" s="167">
        <v>4.2521580999999999</v>
      </c>
      <c r="E12" s="166">
        <v>1.6273</v>
      </c>
    </row>
    <row r="13" spans="2:5">
      <c r="B13" s="149" t="s">
        <v>63</v>
      </c>
      <c r="C13" s="390" t="s">
        <v>64</v>
      </c>
      <c r="D13" s="167">
        <v>4.8553644</v>
      </c>
      <c r="E13" s="166">
        <v>2.0771999999999999</v>
      </c>
    </row>
    <row r="14" spans="2:5">
      <c r="B14" s="149" t="s">
        <v>66</v>
      </c>
      <c r="C14" s="390" t="s">
        <v>67</v>
      </c>
      <c r="D14" s="167">
        <v>5.0454093000000002</v>
      </c>
      <c r="E14" s="166">
        <v>1.9708999999999999</v>
      </c>
    </row>
    <row r="15" spans="2:5">
      <c r="B15" s="149" t="s">
        <v>72</v>
      </c>
      <c r="C15" s="390" t="s">
        <v>73</v>
      </c>
      <c r="D15" s="167">
        <v>6.4726847999999997</v>
      </c>
      <c r="E15" s="166">
        <v>1.7822</v>
      </c>
    </row>
    <row r="16" spans="2:5">
      <c r="B16" s="149" t="s">
        <v>76</v>
      </c>
      <c r="C16" s="390" t="s">
        <v>77</v>
      </c>
      <c r="D16" s="167">
        <v>9.1674617000000005</v>
      </c>
      <c r="E16" s="166">
        <v>1.6273</v>
      </c>
    </row>
    <row r="17" spans="2:5">
      <c r="B17" s="149" t="s">
        <v>61</v>
      </c>
      <c r="C17" s="390" t="s">
        <v>62</v>
      </c>
      <c r="D17" s="167">
        <v>13.512904600000001</v>
      </c>
      <c r="E17" s="166">
        <v>1.5472999999999999</v>
      </c>
    </row>
    <row r="18" spans="2:5">
      <c r="B18" s="149" t="s">
        <v>47</v>
      </c>
      <c r="C18" s="390" t="s">
        <v>48</v>
      </c>
      <c r="D18" s="167">
        <v>13.533557699999999</v>
      </c>
      <c r="E18" s="166">
        <v>2.3793000000000002</v>
      </c>
    </row>
    <row r="19" spans="2:5">
      <c r="B19" s="149" t="s">
        <v>57</v>
      </c>
      <c r="C19" s="390" t="s">
        <v>58</v>
      </c>
      <c r="D19" s="167">
        <v>20.000276399999997</v>
      </c>
      <c r="E19" s="166">
        <v>1.8305</v>
      </c>
    </row>
    <row r="20" spans="2:5">
      <c r="B20" s="149" t="s">
        <v>50</v>
      </c>
      <c r="C20" s="390" t="s">
        <v>51</v>
      </c>
      <c r="D20" s="167">
        <v>20.7801574</v>
      </c>
      <c r="E20" s="166">
        <v>2.3249</v>
      </c>
    </row>
    <row r="21" spans="2:5">
      <c r="B21" s="149" t="s">
        <v>1139</v>
      </c>
      <c r="C21" s="390" t="s">
        <v>1140</v>
      </c>
      <c r="D21" s="167">
        <v>22.229320999999999</v>
      </c>
      <c r="E21" s="166">
        <v>1.5824</v>
      </c>
    </row>
    <row r="22" spans="2:5">
      <c r="B22" s="149" t="s">
        <v>80</v>
      </c>
      <c r="C22" s="390" t="s">
        <v>81</v>
      </c>
      <c r="D22" s="167">
        <v>35.759023900000003</v>
      </c>
      <c r="E22" s="166">
        <v>2.4534000000000002</v>
      </c>
    </row>
    <row r="23" spans="2:5">
      <c r="B23" s="149" t="s">
        <v>53</v>
      </c>
      <c r="C23" s="390" t="s">
        <v>54</v>
      </c>
      <c r="D23" s="167">
        <v>42.067261100000003</v>
      </c>
      <c r="E23" s="166">
        <v>2.0425</v>
      </c>
    </row>
    <row r="24" spans="2:5">
      <c r="B24" s="149" t="s">
        <v>59</v>
      </c>
      <c r="C24" s="390" t="s">
        <v>60</v>
      </c>
      <c r="D24" s="167">
        <v>42.7234841</v>
      </c>
      <c r="E24" s="166">
        <v>1.3110999999999999</v>
      </c>
    </row>
    <row r="25" spans="2:5">
      <c r="B25" s="149" t="s">
        <v>55</v>
      </c>
      <c r="C25" s="420" t="s">
        <v>56</v>
      </c>
      <c r="D25" s="167">
        <v>74.252470500000001</v>
      </c>
      <c r="E25" s="166">
        <v>1.6141000000000001</v>
      </c>
    </row>
    <row r="26" spans="2:5">
      <c r="B26" s="149" t="s">
        <v>68</v>
      </c>
      <c r="C26" s="390" t="s">
        <v>69</v>
      </c>
      <c r="D26" s="167">
        <v>148.18612469999999</v>
      </c>
      <c r="E26" s="224">
        <v>4.0583999999999998</v>
      </c>
    </row>
    <row r="27" spans="2:5">
      <c r="B27" s="149"/>
      <c r="C27" s="390"/>
      <c r="D27" s="167"/>
      <c r="E27" s="168"/>
    </row>
    <row r="28" spans="2:5">
      <c r="B28" s="149" t="s">
        <v>542</v>
      </c>
      <c r="C28" s="390"/>
      <c r="D28" s="167">
        <f>AVERAGE(D9:D26)</f>
        <v>26.197827988888889</v>
      </c>
      <c r="E28" s="167">
        <f>AVERAGE(E9:E26)</f>
        <v>1.9747111111111113</v>
      </c>
    </row>
    <row r="29" spans="2:5">
      <c r="B29" s="149" t="s">
        <v>543</v>
      </c>
      <c r="C29" s="390"/>
      <c r="D29" s="167">
        <f>MEDIAN(D9:D26)</f>
        <v>13.523231150000001</v>
      </c>
      <c r="E29" s="167">
        <f>MEDIAN(E9:E26)</f>
        <v>1.8063500000000001</v>
      </c>
    </row>
    <row r="30" spans="2:5">
      <c r="C30" s="390"/>
      <c r="D30" s="168"/>
      <c r="E30" s="168"/>
    </row>
    <row r="31" spans="2:5">
      <c r="C31" s="390"/>
      <c r="D31" s="168"/>
    </row>
    <row r="50" spans="2:2">
      <c r="B50" s="16" t="s">
        <v>109</v>
      </c>
    </row>
    <row r="51" spans="2:2">
      <c r="B51" s="10" t="s">
        <v>729</v>
      </c>
    </row>
    <row r="52" spans="2:2">
      <c r="B52" s="257" t="s">
        <v>544</v>
      </c>
    </row>
    <row r="53" spans="2:2">
      <c r="B53" s="257" t="s">
        <v>545</v>
      </c>
    </row>
    <row r="54" spans="2:2">
      <c r="B54" s="257" t="s">
        <v>1753</v>
      </c>
    </row>
  </sheetData>
  <sortState xmlns:xlrd2="http://schemas.microsoft.com/office/spreadsheetml/2017/richdata2" ref="B9:D26">
    <sortCondition ref="D9:D26"/>
  </sortState>
  <mergeCells count="2">
    <mergeCell ref="B2:D2"/>
    <mergeCell ref="B3:D3"/>
  </mergeCells>
  <printOptions horizontalCentered="1"/>
  <pageMargins left="0.7" right="0.7" top="0.75" bottom="0.75" header="0.3" footer="0.3"/>
  <pageSetup scale="97" orientation="portrait" useFirstPageNumber="1" r:id="rId1"/>
  <headerFooter>
    <oddHeader>&amp;RExhibit JJR-9
Page &amp;P of 1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AB22F-D536-4F2F-B7EE-0A2D1D92D8D6}">
  <dimension ref="A1:N114"/>
  <sheetViews>
    <sheetView workbookViewId="0">
      <selection activeCell="L9" sqref="L9"/>
    </sheetView>
  </sheetViews>
  <sheetFormatPr defaultRowHeight="13.2"/>
  <cols>
    <col min="1" max="1" width="3.44140625" customWidth="1"/>
    <col min="2" max="2" width="27.88671875" customWidth="1"/>
    <col min="3" max="3" width="8" customWidth="1"/>
    <col min="4" max="9" width="11.6640625" customWidth="1"/>
    <col min="10" max="10" width="13.88671875" style="351" customWidth="1"/>
  </cols>
  <sheetData>
    <row r="1" spans="1:13">
      <c r="K1" t="s">
        <v>1759</v>
      </c>
    </row>
    <row r="2" spans="1:13">
      <c r="D2" s="434" t="s">
        <v>730</v>
      </c>
      <c r="E2" s="434"/>
      <c r="F2" s="434"/>
      <c r="G2" s="434"/>
      <c r="H2" s="434"/>
      <c r="I2" s="434"/>
      <c r="J2" s="434"/>
    </row>
    <row r="3" spans="1:13">
      <c r="D3" s="434" t="s">
        <v>546</v>
      </c>
      <c r="E3" s="435"/>
      <c r="F3" s="435"/>
      <c r="G3" s="435"/>
      <c r="H3" s="435"/>
      <c r="I3" s="435"/>
      <c r="J3" s="435"/>
      <c r="K3" s="357"/>
      <c r="L3" s="357"/>
      <c r="M3" s="357"/>
    </row>
    <row r="4" spans="1:13">
      <c r="D4" s="10"/>
      <c r="E4" s="10"/>
      <c r="F4" s="10"/>
      <c r="G4" s="10"/>
      <c r="H4" s="10"/>
      <c r="I4" s="10"/>
      <c r="J4" s="389"/>
    </row>
    <row r="5" spans="1:13" ht="13.8" thickBot="1">
      <c r="A5" s="365"/>
      <c r="B5" s="365"/>
      <c r="C5" s="365"/>
      <c r="D5" s="369" t="s">
        <v>27</v>
      </c>
      <c r="E5" s="369" t="s">
        <v>28</v>
      </c>
      <c r="F5" s="369" t="s">
        <v>29</v>
      </c>
      <c r="G5" s="369" t="s">
        <v>30</v>
      </c>
      <c r="H5" s="369" t="s">
        <v>31</v>
      </c>
      <c r="I5" s="369" t="s">
        <v>32</v>
      </c>
      <c r="J5" s="369" t="s">
        <v>33</v>
      </c>
    </row>
    <row r="6" spans="1:13">
      <c r="D6" s="13"/>
      <c r="E6" s="13"/>
      <c r="F6" s="13"/>
      <c r="G6" s="13"/>
      <c r="H6" s="13"/>
      <c r="I6" s="13"/>
      <c r="J6" s="370" t="s">
        <v>732</v>
      </c>
    </row>
    <row r="7" spans="1:13">
      <c r="D7" s="352"/>
      <c r="E7" s="352"/>
      <c r="F7" s="352"/>
      <c r="G7" s="352"/>
      <c r="H7" s="352"/>
      <c r="I7" s="352"/>
      <c r="J7" s="389" t="s">
        <v>547</v>
      </c>
    </row>
    <row r="8" spans="1:13">
      <c r="D8" s="352"/>
      <c r="E8" s="352"/>
      <c r="F8" s="352"/>
      <c r="G8" s="352"/>
      <c r="H8" s="352"/>
      <c r="I8" s="352"/>
      <c r="J8" s="389">
        <v>2020</v>
      </c>
    </row>
    <row r="9" spans="1:13">
      <c r="D9" s="286">
        <v>2020</v>
      </c>
      <c r="E9" s="286">
        <v>2022</v>
      </c>
      <c r="F9" s="286">
        <f>E9+1</f>
        <v>2023</v>
      </c>
      <c r="G9" s="286" t="s">
        <v>731</v>
      </c>
      <c r="H9" s="286" t="s">
        <v>731</v>
      </c>
      <c r="I9" s="286" t="s">
        <v>731</v>
      </c>
      <c r="J9" s="286" t="s">
        <v>548</v>
      </c>
    </row>
    <row r="11" spans="1:13">
      <c r="A11" s="11" t="s">
        <v>43</v>
      </c>
      <c r="C11" s="31" t="s">
        <v>44</v>
      </c>
      <c r="J11" s="390"/>
    </row>
    <row r="12" spans="1:13">
      <c r="B12" t="s">
        <v>549</v>
      </c>
      <c r="D12" s="359"/>
      <c r="E12" s="359">
        <v>3.7</v>
      </c>
      <c r="F12" s="359">
        <f>AVERAGE(E12,G12)</f>
        <v>5.2249999999999996</v>
      </c>
      <c r="G12" s="359">
        <v>6.75</v>
      </c>
      <c r="H12" s="359">
        <f>G12</f>
        <v>6.75</v>
      </c>
      <c r="I12" s="359">
        <f>H12</f>
        <v>6.75</v>
      </c>
      <c r="J12" s="390"/>
    </row>
    <row r="13" spans="1:13">
      <c r="B13" t="s">
        <v>550</v>
      </c>
      <c r="E13">
        <v>52.75</v>
      </c>
      <c r="F13" s="397">
        <f>AVERAGE(E13,G13)</f>
        <v>52.875</v>
      </c>
      <c r="G13" s="397">
        <v>53</v>
      </c>
      <c r="H13" s="397">
        <f>G13</f>
        <v>53</v>
      </c>
      <c r="I13" s="397">
        <f>H13</f>
        <v>53</v>
      </c>
      <c r="J13" s="3"/>
    </row>
    <row r="14" spans="1:13">
      <c r="B14" t="s">
        <v>551</v>
      </c>
      <c r="D14" s="360"/>
      <c r="E14" s="360">
        <f>E12*E13</f>
        <v>195.17500000000001</v>
      </c>
      <c r="F14" s="360">
        <f t="shared" ref="F14:I14" si="0">F12*F13</f>
        <v>276.27187499999997</v>
      </c>
      <c r="G14" s="360">
        <f t="shared" si="0"/>
        <v>357.75</v>
      </c>
      <c r="H14" s="360">
        <f t="shared" si="0"/>
        <v>357.75</v>
      </c>
      <c r="I14" s="360">
        <f t="shared" si="0"/>
        <v>357.75</v>
      </c>
      <c r="J14" s="361">
        <f>SUM(E14:I14)/D15</f>
        <v>0.31915224690082644</v>
      </c>
    </row>
    <row r="15" spans="1:13">
      <c r="B15" t="s">
        <v>548</v>
      </c>
      <c r="D15" s="374">
        <v>4840</v>
      </c>
      <c r="E15" s="374"/>
      <c r="F15" s="374"/>
      <c r="G15" s="374"/>
      <c r="H15" s="374"/>
      <c r="I15" s="374"/>
      <c r="J15" s="30"/>
    </row>
    <row r="16" spans="1:13">
      <c r="A16" s="11" t="s">
        <v>47</v>
      </c>
      <c r="C16" s="31" t="s">
        <v>48</v>
      </c>
      <c r="J16" s="3"/>
    </row>
    <row r="17" spans="1:10">
      <c r="A17" s="11"/>
      <c r="B17" t="s">
        <v>549</v>
      </c>
      <c r="D17" s="95"/>
      <c r="E17" s="353">
        <v>5.4</v>
      </c>
      <c r="F17" s="353">
        <f>AVERAGE(E17,G17)</f>
        <v>5.4749999999999996</v>
      </c>
      <c r="G17" s="353">
        <v>5.55</v>
      </c>
      <c r="H17" s="353">
        <f>G17</f>
        <v>5.55</v>
      </c>
      <c r="I17" s="353">
        <f>H17</f>
        <v>5.55</v>
      </c>
      <c r="J17" s="178"/>
    </row>
    <row r="18" spans="1:10">
      <c r="A18" s="11"/>
      <c r="B18" t="s">
        <v>550</v>
      </c>
      <c r="D18" s="354"/>
      <c r="E18" s="355">
        <v>260</v>
      </c>
      <c r="F18" s="355">
        <f>AVERAGE(E18,G18)</f>
        <v>265</v>
      </c>
      <c r="G18" s="355">
        <v>270</v>
      </c>
      <c r="H18" s="355">
        <f>G18</f>
        <v>270</v>
      </c>
      <c r="I18" s="355">
        <f>H18</f>
        <v>270</v>
      </c>
      <c r="J18" s="358"/>
    </row>
    <row r="19" spans="1:10">
      <c r="A19" s="11"/>
      <c r="B19" t="s">
        <v>551</v>
      </c>
      <c r="D19" s="95"/>
      <c r="E19" s="356">
        <f>E17*E18</f>
        <v>1404</v>
      </c>
      <c r="F19" s="356">
        <f t="shared" ref="F19:I19" si="1">F17*F18</f>
        <v>1450.875</v>
      </c>
      <c r="G19" s="356">
        <f t="shared" si="1"/>
        <v>1498.5</v>
      </c>
      <c r="H19" s="356">
        <f t="shared" si="1"/>
        <v>1498.5</v>
      </c>
      <c r="I19" s="356">
        <f t="shared" si="1"/>
        <v>1498.5</v>
      </c>
      <c r="J19" s="3">
        <f>SUM(E19:I19)/D20</f>
        <v>0.52941335350043217</v>
      </c>
    </row>
    <row r="20" spans="1:10">
      <c r="A20" s="11"/>
      <c r="B20" t="s">
        <v>548</v>
      </c>
      <c r="D20" s="356">
        <v>13884</v>
      </c>
      <c r="E20" s="95"/>
      <c r="F20" s="95"/>
      <c r="G20" s="95"/>
      <c r="H20" s="95"/>
      <c r="I20" s="95"/>
      <c r="J20" s="178"/>
    </row>
    <row r="21" spans="1:10" s="149" customFormat="1">
      <c r="A21" s="11" t="s">
        <v>50</v>
      </c>
      <c r="B21" s="31"/>
      <c r="C21" s="31" t="s">
        <v>51</v>
      </c>
      <c r="J21" s="398"/>
    </row>
    <row r="22" spans="1:10" s="149" customFormat="1">
      <c r="B22" s="149" t="s">
        <v>549</v>
      </c>
      <c r="D22" s="399"/>
      <c r="E22" s="399">
        <v>11.7</v>
      </c>
      <c r="F22" s="399">
        <f>AVERAGE(E22,G22)</f>
        <v>12.225</v>
      </c>
      <c r="G22" s="399">
        <v>12.75</v>
      </c>
      <c r="H22" s="399">
        <f>G22</f>
        <v>12.75</v>
      </c>
      <c r="I22" s="399">
        <f>H22</f>
        <v>12.75</v>
      </c>
      <c r="J22" s="398"/>
    </row>
    <row r="23" spans="1:10" s="149" customFormat="1">
      <c r="A23" s="11"/>
      <c r="B23" s="149" t="s">
        <v>550</v>
      </c>
      <c r="C23" s="31"/>
      <c r="E23" s="403">
        <v>265</v>
      </c>
      <c r="F23" s="403">
        <f>AVERAGE(E23,G23)</f>
        <v>272.5</v>
      </c>
      <c r="G23" s="403">
        <v>280</v>
      </c>
      <c r="H23" s="403">
        <f>G23</f>
        <v>280</v>
      </c>
      <c r="I23" s="403">
        <f>H23</f>
        <v>280</v>
      </c>
      <c r="J23" s="398"/>
    </row>
    <row r="24" spans="1:10" s="149" customFormat="1">
      <c r="A24" s="11"/>
      <c r="B24" s="149" t="s">
        <v>551</v>
      </c>
      <c r="C24" s="31"/>
      <c r="D24" s="400"/>
      <c r="E24" s="400">
        <f>E22*E23</f>
        <v>3100.5</v>
      </c>
      <c r="F24" s="400">
        <f t="shared" ref="F24:I24" si="2">F22*F23</f>
        <v>3331.3125</v>
      </c>
      <c r="G24" s="400">
        <f t="shared" si="2"/>
        <v>3570</v>
      </c>
      <c r="H24" s="400">
        <f t="shared" si="2"/>
        <v>3570</v>
      </c>
      <c r="I24" s="400">
        <f t="shared" si="2"/>
        <v>3570</v>
      </c>
      <c r="J24" s="401">
        <f>SUM(E24:I24)/D25</f>
        <v>0.63945284813668068</v>
      </c>
    </row>
    <row r="25" spans="1:10" s="149" customFormat="1">
      <c r="A25" s="11"/>
      <c r="B25" s="149" t="s">
        <v>548</v>
      </c>
      <c r="C25" s="31"/>
      <c r="D25" s="399">
        <v>26807</v>
      </c>
      <c r="E25" s="399"/>
      <c r="F25" s="399"/>
      <c r="G25" s="399"/>
      <c r="H25" s="399"/>
      <c r="I25" s="399"/>
      <c r="J25" s="398"/>
    </row>
    <row r="26" spans="1:10" s="149" customFormat="1">
      <c r="A26" s="11" t="s">
        <v>53</v>
      </c>
      <c r="B26" s="31"/>
      <c r="C26" s="31" t="s">
        <v>54</v>
      </c>
      <c r="J26" s="398"/>
    </row>
    <row r="27" spans="1:10" s="149" customFormat="1">
      <c r="A27" s="11"/>
      <c r="B27" s="149" t="s">
        <v>549</v>
      </c>
      <c r="C27" s="31"/>
      <c r="D27" s="399"/>
      <c r="E27" s="399">
        <v>15.65</v>
      </c>
      <c r="F27" s="399">
        <f>AVERAGE(E27,G27)</f>
        <v>14.824999999999999</v>
      </c>
      <c r="G27" s="399">
        <v>14</v>
      </c>
      <c r="H27" s="399">
        <f>G27</f>
        <v>14</v>
      </c>
      <c r="I27" s="399">
        <f>H27</f>
        <v>14</v>
      </c>
      <c r="J27" s="398"/>
    </row>
    <row r="28" spans="1:10" s="149" customFormat="1">
      <c r="A28" s="11"/>
      <c r="B28" s="149" t="s">
        <v>550</v>
      </c>
      <c r="C28" s="31"/>
      <c r="E28" s="403">
        <v>530</v>
      </c>
      <c r="F28" s="403">
        <f>AVERAGE(E28,G28)</f>
        <v>540</v>
      </c>
      <c r="G28" s="403">
        <v>550</v>
      </c>
      <c r="H28" s="403">
        <f>G28</f>
        <v>550</v>
      </c>
      <c r="I28" s="403">
        <f>H28</f>
        <v>550</v>
      </c>
      <c r="J28" s="398"/>
    </row>
    <row r="29" spans="1:10" s="149" customFormat="1">
      <c r="A29" s="11"/>
      <c r="B29" s="149" t="s">
        <v>551</v>
      </c>
      <c r="C29" s="31"/>
      <c r="D29" s="400"/>
      <c r="E29" s="400">
        <f>E27*E28</f>
        <v>8294.5</v>
      </c>
      <c r="F29" s="400">
        <f t="shared" ref="F29:I29" si="3">F27*F28</f>
        <v>8005.5</v>
      </c>
      <c r="G29" s="400">
        <f t="shared" si="3"/>
        <v>7700</v>
      </c>
      <c r="H29" s="400">
        <f t="shared" si="3"/>
        <v>7700</v>
      </c>
      <c r="I29" s="400">
        <f t="shared" si="3"/>
        <v>7700</v>
      </c>
      <c r="J29" s="401">
        <f>SUM(E29:I29)/D30</f>
        <v>0.61656912146724674</v>
      </c>
    </row>
    <row r="30" spans="1:10" s="149" customFormat="1">
      <c r="A30" s="11"/>
      <c r="B30" s="149" t="s">
        <v>548</v>
      </c>
      <c r="C30" s="31"/>
      <c r="D30" s="399">
        <v>63902</v>
      </c>
      <c r="E30" s="399"/>
      <c r="F30" s="399"/>
      <c r="G30" s="399"/>
      <c r="H30" s="399"/>
      <c r="I30" s="399"/>
      <c r="J30" s="398"/>
    </row>
    <row r="31" spans="1:10" s="149" customFormat="1">
      <c r="A31" s="11" t="s">
        <v>55</v>
      </c>
      <c r="B31" s="31"/>
      <c r="C31" s="31" t="s">
        <v>56</v>
      </c>
      <c r="J31" s="398"/>
    </row>
    <row r="32" spans="1:10" s="149" customFormat="1">
      <c r="A32" s="11"/>
      <c r="B32" s="149" t="s">
        <v>549</v>
      </c>
      <c r="C32" s="31"/>
      <c r="D32" s="399"/>
      <c r="E32" s="399">
        <v>14.6</v>
      </c>
      <c r="F32" s="399">
        <f>AVERAGE(E32,G32)</f>
        <v>14.3</v>
      </c>
      <c r="G32" s="399">
        <v>14</v>
      </c>
      <c r="H32" s="399">
        <f>G32</f>
        <v>14</v>
      </c>
      <c r="I32" s="399">
        <f>H32</f>
        <v>14</v>
      </c>
      <c r="J32" s="398"/>
    </row>
    <row r="33" spans="1:14" s="149" customFormat="1">
      <c r="A33" s="11"/>
      <c r="B33" s="149" t="s">
        <v>550</v>
      </c>
      <c r="C33" s="31"/>
      <c r="E33" s="403">
        <v>764</v>
      </c>
      <c r="F33" s="403">
        <f>AVERAGE(E33,G33)</f>
        <v>764</v>
      </c>
      <c r="G33" s="403">
        <v>764</v>
      </c>
      <c r="H33" s="403">
        <f>G33</f>
        <v>764</v>
      </c>
      <c r="I33" s="403">
        <f>H33</f>
        <v>764</v>
      </c>
      <c r="J33" s="398"/>
    </row>
    <row r="34" spans="1:14" s="149" customFormat="1">
      <c r="A34" s="11"/>
      <c r="B34" s="149" t="s">
        <v>551</v>
      </c>
      <c r="C34" s="31"/>
      <c r="D34" s="400"/>
      <c r="E34" s="400">
        <f>E32*E33</f>
        <v>11154.4</v>
      </c>
      <c r="F34" s="400">
        <f t="shared" ref="F34:I34" si="4">F32*F33</f>
        <v>10925.2</v>
      </c>
      <c r="G34" s="400">
        <f t="shared" si="4"/>
        <v>10696</v>
      </c>
      <c r="H34" s="400">
        <f t="shared" si="4"/>
        <v>10696</v>
      </c>
      <c r="I34" s="400">
        <f t="shared" si="4"/>
        <v>10696</v>
      </c>
      <c r="J34" s="401">
        <f>SUM(E34:I34)/D35</f>
        <v>0.49935561189214106</v>
      </c>
    </row>
    <row r="35" spans="1:14" s="149" customFormat="1">
      <c r="A35" s="11"/>
      <c r="B35" s="149" t="s">
        <v>548</v>
      </c>
      <c r="C35" s="31"/>
      <c r="D35" s="399">
        <v>108475</v>
      </c>
      <c r="E35" s="399"/>
      <c r="F35" s="399"/>
      <c r="G35" s="399"/>
      <c r="H35" s="399"/>
      <c r="I35" s="399"/>
      <c r="J35" s="398"/>
    </row>
    <row r="36" spans="1:14" s="149" customFormat="1">
      <c r="A36" s="11" t="s">
        <v>1139</v>
      </c>
      <c r="C36" s="31" t="s">
        <v>1140</v>
      </c>
      <c r="D36" s="399"/>
      <c r="E36" s="399"/>
      <c r="F36" s="399"/>
      <c r="G36" s="399"/>
      <c r="H36" s="399"/>
      <c r="I36" s="399"/>
      <c r="J36" s="398"/>
    </row>
    <row r="37" spans="1:14" s="149" customFormat="1">
      <c r="A37" s="11"/>
      <c r="B37" s="149" t="s">
        <v>549</v>
      </c>
      <c r="C37" s="31"/>
      <c r="D37" s="399"/>
      <c r="E37" s="399">
        <v>13.65</v>
      </c>
      <c r="F37" s="399">
        <f>AVERAGE(E37,G37)</f>
        <v>13.7</v>
      </c>
      <c r="G37" s="399">
        <v>13.75</v>
      </c>
      <c r="H37" s="399">
        <f>G37</f>
        <v>13.75</v>
      </c>
      <c r="I37" s="399">
        <f>H37</f>
        <v>13.75</v>
      </c>
      <c r="J37" s="398"/>
    </row>
    <row r="38" spans="1:14" s="149" customFormat="1">
      <c r="A38" s="11"/>
      <c r="B38" s="149" t="s">
        <v>550</v>
      </c>
      <c r="C38" s="31"/>
      <c r="E38" s="403">
        <v>395</v>
      </c>
      <c r="F38" s="403">
        <f>AVERAGE(E38,G38)</f>
        <v>395</v>
      </c>
      <c r="G38" s="403">
        <v>395</v>
      </c>
      <c r="H38" s="403">
        <f>G38</f>
        <v>395</v>
      </c>
      <c r="I38" s="403">
        <f>H38</f>
        <v>395</v>
      </c>
      <c r="J38" s="398"/>
    </row>
    <row r="39" spans="1:14" s="149" customFormat="1">
      <c r="A39" s="11"/>
      <c r="B39" s="149" t="s">
        <v>551</v>
      </c>
      <c r="C39" s="31"/>
      <c r="D39" s="400"/>
      <c r="E39" s="400">
        <f>E37*E38</f>
        <v>5391.75</v>
      </c>
      <c r="F39" s="400">
        <f t="shared" ref="F39:I39" si="5">F37*F38</f>
        <v>5411.5</v>
      </c>
      <c r="G39" s="400">
        <f t="shared" si="5"/>
        <v>5431.25</v>
      </c>
      <c r="H39" s="400">
        <f t="shared" si="5"/>
        <v>5431.25</v>
      </c>
      <c r="I39" s="400">
        <f t="shared" si="5"/>
        <v>5431.25</v>
      </c>
      <c r="J39" s="401">
        <f>SUM(E39:I39)/D40</f>
        <v>0.61187761092920856</v>
      </c>
    </row>
    <row r="40" spans="1:14" s="149" customFormat="1">
      <c r="A40" s="11"/>
      <c r="B40" s="149" t="s">
        <v>548</v>
      </c>
      <c r="C40" s="31"/>
      <c r="D40" s="399">
        <v>44285</v>
      </c>
      <c r="E40" s="399"/>
      <c r="F40" s="399"/>
      <c r="G40" s="399"/>
      <c r="H40" s="399"/>
      <c r="I40" s="399"/>
      <c r="J40" s="398"/>
    </row>
    <row r="41" spans="1:14" s="149" customFormat="1">
      <c r="A41" s="11" t="s">
        <v>57</v>
      </c>
      <c r="B41" s="31"/>
      <c r="C41" s="31" t="s">
        <v>58</v>
      </c>
      <c r="J41" s="398"/>
    </row>
    <row r="42" spans="1:14" s="149" customFormat="1">
      <c r="A42" s="11"/>
      <c r="B42" s="149" t="s">
        <v>549</v>
      </c>
      <c r="C42" s="31"/>
      <c r="D42" s="399"/>
      <c r="E42" s="399">
        <v>17.3</v>
      </c>
      <c r="F42" s="399">
        <f>AVERAGE(E42,G42)</f>
        <v>18.149999999999999</v>
      </c>
      <c r="G42" s="399">
        <v>19</v>
      </c>
      <c r="H42" s="399">
        <f>G42</f>
        <v>19</v>
      </c>
      <c r="I42" s="399">
        <f>H42</f>
        <v>19</v>
      </c>
      <c r="J42" s="398"/>
    </row>
    <row r="43" spans="1:14" s="149" customFormat="1">
      <c r="A43" s="11"/>
      <c r="B43" s="149" t="s">
        <v>550</v>
      </c>
      <c r="C43" s="31"/>
      <c r="E43" s="403">
        <v>206</v>
      </c>
      <c r="F43" s="403">
        <f>AVERAGE(E43,G43)</f>
        <v>208</v>
      </c>
      <c r="G43" s="403">
        <v>210</v>
      </c>
      <c r="H43" s="403">
        <f>G43</f>
        <v>210</v>
      </c>
      <c r="I43" s="403">
        <f>H43</f>
        <v>210</v>
      </c>
      <c r="J43" s="398"/>
    </row>
    <row r="44" spans="1:14" s="149" customFormat="1">
      <c r="A44" s="11"/>
      <c r="B44" s="149" t="s">
        <v>551</v>
      </c>
      <c r="C44" s="31"/>
      <c r="D44" s="400"/>
      <c r="E44" s="400">
        <f>E42*E43</f>
        <v>3563.8</v>
      </c>
      <c r="F44" s="400">
        <f t="shared" ref="F44:I44" si="6">F42*F43</f>
        <v>3775.2</v>
      </c>
      <c r="G44" s="400">
        <f t="shared" si="6"/>
        <v>3990</v>
      </c>
      <c r="H44" s="400">
        <f t="shared" si="6"/>
        <v>3990</v>
      </c>
      <c r="I44" s="400">
        <f t="shared" si="6"/>
        <v>3990</v>
      </c>
      <c r="J44" s="401">
        <f>SUM(E44:I44)/D45</f>
        <v>0.49697578050600982</v>
      </c>
    </row>
    <row r="45" spans="1:14" s="149" customFormat="1">
      <c r="A45" s="11"/>
      <c r="B45" s="149" t="s">
        <v>548</v>
      </c>
      <c r="C45" s="31"/>
      <c r="D45" s="399">
        <v>38853</v>
      </c>
      <c r="E45" s="399"/>
      <c r="F45" s="399"/>
      <c r="G45" s="399"/>
      <c r="H45" s="399"/>
      <c r="I45" s="399"/>
      <c r="J45" s="398"/>
      <c r="L45" s="402"/>
      <c r="M45" s="402"/>
      <c r="N45" s="402"/>
    </row>
    <row r="46" spans="1:14" s="149" customFormat="1">
      <c r="A46" s="11" t="s">
        <v>59</v>
      </c>
      <c r="B46" s="31"/>
      <c r="C46" s="31" t="s">
        <v>60</v>
      </c>
      <c r="J46" s="398"/>
      <c r="L46" s="402"/>
      <c r="M46" s="402"/>
      <c r="N46" s="402"/>
    </row>
    <row r="47" spans="1:14" s="149" customFormat="1">
      <c r="B47" s="149" t="s">
        <v>549</v>
      </c>
      <c r="D47" s="399"/>
      <c r="E47" s="399">
        <v>7.35</v>
      </c>
      <c r="F47" s="399">
        <f>AVERAGE(E47,G47)</f>
        <v>7.4249999999999998</v>
      </c>
      <c r="G47" s="399">
        <v>7.5</v>
      </c>
      <c r="H47" s="399">
        <f>G47</f>
        <v>7.5</v>
      </c>
      <c r="I47" s="399">
        <f>H47</f>
        <v>7.5</v>
      </c>
      <c r="J47" s="398"/>
      <c r="L47" s="402"/>
      <c r="M47" s="402"/>
      <c r="N47" s="402"/>
    </row>
    <row r="48" spans="1:14" s="149" customFormat="1">
      <c r="B48" s="149" t="s">
        <v>550</v>
      </c>
      <c r="E48" s="403">
        <v>982</v>
      </c>
      <c r="F48" s="403">
        <f>AVERAGE(E48,G48)</f>
        <v>986</v>
      </c>
      <c r="G48" s="403">
        <v>990</v>
      </c>
      <c r="H48" s="403">
        <f>G48</f>
        <v>990</v>
      </c>
      <c r="I48" s="403">
        <f>H48</f>
        <v>990</v>
      </c>
      <c r="J48" s="398"/>
      <c r="L48" s="402"/>
      <c r="M48" s="402"/>
      <c r="N48" s="402"/>
    </row>
    <row r="49" spans="1:14" s="149" customFormat="1">
      <c r="B49" s="149" t="s">
        <v>551</v>
      </c>
      <c r="D49" s="400"/>
      <c r="E49" s="400">
        <f>E47*E48</f>
        <v>7217.7</v>
      </c>
      <c r="F49" s="400">
        <f t="shared" ref="F49:I49" si="7">F47*F48</f>
        <v>7321.05</v>
      </c>
      <c r="G49" s="400">
        <f t="shared" si="7"/>
        <v>7425</v>
      </c>
      <c r="H49" s="400">
        <f t="shared" si="7"/>
        <v>7425</v>
      </c>
      <c r="I49" s="400">
        <f t="shared" si="7"/>
        <v>7425</v>
      </c>
      <c r="J49" s="401">
        <f>SUM(E49:I49)/D50</f>
        <v>0.44380650994575044</v>
      </c>
      <c r="L49" s="402"/>
      <c r="M49" s="402"/>
      <c r="N49" s="402"/>
    </row>
    <row r="50" spans="1:14" s="149" customFormat="1">
      <c r="B50" s="149" t="s">
        <v>548</v>
      </c>
      <c r="D50" s="399">
        <v>82950</v>
      </c>
      <c r="E50" s="399"/>
      <c r="F50" s="399"/>
      <c r="G50" s="399"/>
      <c r="H50" s="399"/>
      <c r="I50" s="399"/>
      <c r="J50" s="398"/>
      <c r="L50" s="402"/>
      <c r="M50" s="402"/>
      <c r="N50" s="402"/>
    </row>
    <row r="51" spans="1:14" s="149" customFormat="1">
      <c r="A51" s="11" t="s">
        <v>61</v>
      </c>
      <c r="B51" s="31"/>
      <c r="C51" s="31" t="s">
        <v>62</v>
      </c>
      <c r="J51" s="398"/>
      <c r="L51" s="402"/>
      <c r="M51" s="402"/>
      <c r="N51" s="402"/>
    </row>
    <row r="52" spans="1:14" s="149" customFormat="1">
      <c r="B52" s="149" t="s">
        <v>549</v>
      </c>
      <c r="D52" s="399"/>
      <c r="E52" s="399">
        <v>8</v>
      </c>
      <c r="F52" s="399">
        <f>AVERAGE(E52,G52)</f>
        <v>8</v>
      </c>
      <c r="G52" s="399">
        <v>8</v>
      </c>
      <c r="H52" s="399">
        <f>G52</f>
        <v>8</v>
      </c>
      <c r="I52" s="399">
        <f>H52</f>
        <v>8</v>
      </c>
      <c r="J52" s="398"/>
      <c r="L52" s="402"/>
      <c r="M52" s="402"/>
      <c r="N52" s="402"/>
    </row>
    <row r="53" spans="1:14" s="149" customFormat="1">
      <c r="B53" s="149" t="s">
        <v>550</v>
      </c>
      <c r="E53" s="403">
        <v>230</v>
      </c>
      <c r="F53" s="403">
        <f>AVERAGE(E53,G53)</f>
        <v>230</v>
      </c>
      <c r="G53" s="403">
        <v>230</v>
      </c>
      <c r="H53" s="403">
        <f>G53</f>
        <v>230</v>
      </c>
      <c r="I53" s="403">
        <f>H53</f>
        <v>230</v>
      </c>
      <c r="J53" s="398"/>
      <c r="L53" s="402"/>
      <c r="M53" s="402"/>
      <c r="N53" s="402"/>
    </row>
    <row r="54" spans="1:14" s="149" customFormat="1">
      <c r="B54" s="149" t="s">
        <v>551</v>
      </c>
      <c r="D54" s="400"/>
      <c r="E54" s="400">
        <f>E52*E53</f>
        <v>1840</v>
      </c>
      <c r="F54" s="400">
        <f t="shared" ref="F54:I54" si="8">F52*F53</f>
        <v>1840</v>
      </c>
      <c r="G54" s="400">
        <f t="shared" si="8"/>
        <v>1840</v>
      </c>
      <c r="H54" s="400">
        <f t="shared" si="8"/>
        <v>1840</v>
      </c>
      <c r="I54" s="400">
        <f t="shared" si="8"/>
        <v>1840</v>
      </c>
      <c r="J54" s="401">
        <f>SUM(E54:I54)/D55</f>
        <v>0.45757485327762859</v>
      </c>
      <c r="L54" s="402"/>
      <c r="M54" s="402"/>
      <c r="N54" s="402"/>
    </row>
    <row r="55" spans="1:14" s="149" customFormat="1">
      <c r="B55" s="149" t="s">
        <v>548</v>
      </c>
      <c r="D55" s="399">
        <v>20106</v>
      </c>
      <c r="E55" s="399"/>
      <c r="F55" s="399"/>
      <c r="G55" s="399"/>
      <c r="H55" s="399"/>
      <c r="I55" s="399"/>
      <c r="J55" s="398"/>
      <c r="L55" s="402"/>
      <c r="M55" s="402"/>
      <c r="N55" s="402"/>
    </row>
    <row r="56" spans="1:14" s="149" customFormat="1">
      <c r="A56" s="11" t="s">
        <v>63</v>
      </c>
      <c r="B56" s="31"/>
      <c r="C56" s="31" t="s">
        <v>64</v>
      </c>
      <c r="J56" s="373"/>
      <c r="L56" s="402"/>
      <c r="M56" s="402"/>
      <c r="N56" s="402"/>
    </row>
    <row r="57" spans="1:14" s="149" customFormat="1">
      <c r="B57" s="149" t="s">
        <v>549</v>
      </c>
      <c r="D57" s="399"/>
      <c r="E57" s="399">
        <v>3.4</v>
      </c>
      <c r="F57" s="399">
        <f>AVERAGE(E57,G57)</f>
        <v>3.95</v>
      </c>
      <c r="G57" s="399">
        <v>4.5</v>
      </c>
      <c r="H57" s="399">
        <f>G57</f>
        <v>4.5</v>
      </c>
      <c r="I57" s="399">
        <f>H57</f>
        <v>4.5</v>
      </c>
      <c r="J57" s="398"/>
      <c r="L57" s="402"/>
      <c r="M57" s="402"/>
      <c r="N57" s="402"/>
    </row>
    <row r="58" spans="1:14" s="149" customFormat="1">
      <c r="B58" s="149" t="s">
        <v>550</v>
      </c>
      <c r="E58" s="403">
        <v>111</v>
      </c>
      <c r="F58" s="403">
        <f>AVERAGE(E58,G58)</f>
        <v>112.5</v>
      </c>
      <c r="G58" s="403">
        <v>114</v>
      </c>
      <c r="H58" s="403">
        <f>G58</f>
        <v>114</v>
      </c>
      <c r="I58" s="403">
        <f>H58</f>
        <v>114</v>
      </c>
      <c r="J58" s="398"/>
      <c r="L58" s="402"/>
      <c r="M58" s="402"/>
      <c r="N58" s="402"/>
    </row>
    <row r="59" spans="1:14" s="149" customFormat="1">
      <c r="B59" s="149" t="s">
        <v>551</v>
      </c>
      <c r="D59" s="400"/>
      <c r="E59" s="400">
        <f>E57*E58</f>
        <v>377.4</v>
      </c>
      <c r="F59" s="400">
        <f t="shared" ref="F59:I59" si="9">F57*F58</f>
        <v>444.375</v>
      </c>
      <c r="G59" s="400">
        <f t="shared" si="9"/>
        <v>513</v>
      </c>
      <c r="H59" s="400">
        <f t="shared" si="9"/>
        <v>513</v>
      </c>
      <c r="I59" s="400">
        <f t="shared" si="9"/>
        <v>513</v>
      </c>
      <c r="J59" s="401">
        <f>SUM(E59:I59)/D60</f>
        <v>0.46202736026303426</v>
      </c>
      <c r="L59" s="402"/>
      <c r="M59" s="402"/>
      <c r="N59" s="402"/>
    </row>
    <row r="60" spans="1:14" s="149" customFormat="1">
      <c r="B60" s="149" t="s">
        <v>548</v>
      </c>
      <c r="D60" s="399">
        <v>5109.6000000000004</v>
      </c>
      <c r="E60" s="399"/>
      <c r="F60" s="399"/>
      <c r="G60" s="399"/>
      <c r="H60" s="399"/>
      <c r="I60" s="399"/>
      <c r="J60" s="398"/>
      <c r="L60" s="402"/>
      <c r="M60" s="402"/>
      <c r="N60" s="402"/>
    </row>
    <row r="61" spans="1:14" s="149" customFormat="1">
      <c r="A61" s="11" t="s">
        <v>66</v>
      </c>
      <c r="B61" s="31"/>
      <c r="C61" s="31" t="s">
        <v>67</v>
      </c>
      <c r="J61" s="373"/>
      <c r="L61" s="402"/>
      <c r="M61" s="402"/>
      <c r="N61" s="402"/>
    </row>
    <row r="62" spans="1:14" s="149" customFormat="1">
      <c r="B62" s="149" t="s">
        <v>549</v>
      </c>
      <c r="D62" s="399"/>
      <c r="E62" s="399">
        <v>6.95</v>
      </c>
      <c r="F62" s="399">
        <f>AVERAGE(E62,G62)</f>
        <v>6.9749999999999996</v>
      </c>
      <c r="G62" s="399">
        <v>7</v>
      </c>
      <c r="H62" s="399">
        <f>G62</f>
        <v>7</v>
      </c>
      <c r="I62" s="399">
        <f>H62</f>
        <v>7</v>
      </c>
      <c r="J62" s="404"/>
      <c r="L62" s="402"/>
      <c r="M62" s="402"/>
      <c r="N62" s="402"/>
    </row>
    <row r="63" spans="1:14" s="149" customFormat="1">
      <c r="B63" s="149" t="s">
        <v>550</v>
      </c>
      <c r="E63" s="149">
        <v>50.45</v>
      </c>
      <c r="F63" s="149">
        <f>AVERAGE(E63,G63)</f>
        <v>50.45</v>
      </c>
      <c r="G63" s="149">
        <v>50.45</v>
      </c>
      <c r="H63" s="149">
        <f>G63</f>
        <v>50.45</v>
      </c>
      <c r="I63" s="149">
        <f>H63</f>
        <v>50.45</v>
      </c>
      <c r="J63" s="398"/>
      <c r="L63" s="402"/>
      <c r="M63" s="402"/>
      <c r="N63" s="402"/>
    </row>
    <row r="64" spans="1:14" s="149" customFormat="1">
      <c r="B64" s="149" t="s">
        <v>551</v>
      </c>
      <c r="D64" s="400"/>
      <c r="E64" s="400">
        <f>E62*E63</f>
        <v>350.62750000000005</v>
      </c>
      <c r="F64" s="400">
        <f t="shared" ref="F64:I64" si="10">F62*F63</f>
        <v>351.88875000000002</v>
      </c>
      <c r="G64" s="400">
        <f t="shared" si="10"/>
        <v>353.15000000000003</v>
      </c>
      <c r="H64" s="400">
        <f t="shared" si="10"/>
        <v>353.15000000000003</v>
      </c>
      <c r="I64" s="400">
        <f t="shared" si="10"/>
        <v>353.15000000000003</v>
      </c>
      <c r="J64" s="401">
        <f>SUM(E64:I64)/D65</f>
        <v>0.38882627165397782</v>
      </c>
      <c r="L64" s="402"/>
      <c r="M64" s="402"/>
      <c r="N64" s="402"/>
    </row>
    <row r="65" spans="1:14" s="149" customFormat="1">
      <c r="B65" s="149" t="s">
        <v>548</v>
      </c>
      <c r="D65" s="399">
        <v>4531.5</v>
      </c>
      <c r="E65" s="399"/>
      <c r="F65" s="399"/>
      <c r="G65" s="399"/>
      <c r="H65" s="399"/>
      <c r="I65" s="399"/>
      <c r="J65" s="398"/>
      <c r="L65" s="402"/>
      <c r="M65" s="402"/>
      <c r="N65" s="402"/>
    </row>
    <row r="66" spans="1:14" s="149" customFormat="1">
      <c r="A66" s="11" t="s">
        <v>68</v>
      </c>
      <c r="B66" s="31"/>
      <c r="C66" s="31" t="s">
        <v>69</v>
      </c>
      <c r="J66" s="373"/>
      <c r="L66" s="402"/>
      <c r="M66" s="402"/>
      <c r="N66" s="402"/>
    </row>
    <row r="67" spans="1:14" s="149" customFormat="1">
      <c r="B67" s="149" t="s">
        <v>549</v>
      </c>
      <c r="D67" s="399"/>
      <c r="E67" s="399">
        <v>7.6</v>
      </c>
      <c r="F67" s="399">
        <f>AVERAGE(E67,G67)</f>
        <v>8.3000000000000007</v>
      </c>
      <c r="G67" s="399">
        <v>9</v>
      </c>
      <c r="H67" s="399">
        <f>G67</f>
        <v>9</v>
      </c>
      <c r="I67" s="399">
        <f>H67</f>
        <v>9</v>
      </c>
      <c r="J67" s="398"/>
      <c r="L67" s="402"/>
      <c r="M67" s="402"/>
      <c r="N67" s="402"/>
    </row>
    <row r="68" spans="1:14" s="149" customFormat="1">
      <c r="B68" s="149" t="s">
        <v>550</v>
      </c>
      <c r="E68" s="403">
        <v>1980</v>
      </c>
      <c r="F68" s="403">
        <f>AVERAGE(E68,G68)</f>
        <v>2002.5</v>
      </c>
      <c r="G68" s="403">
        <v>2025</v>
      </c>
      <c r="H68" s="403">
        <f>G68</f>
        <v>2025</v>
      </c>
      <c r="I68" s="403">
        <f>H68</f>
        <v>2025</v>
      </c>
      <c r="J68" s="398"/>
      <c r="L68" s="402"/>
      <c r="M68" s="402"/>
      <c r="N68" s="402"/>
    </row>
    <row r="69" spans="1:14" s="149" customFormat="1">
      <c r="B69" s="149" t="s">
        <v>551</v>
      </c>
      <c r="D69" s="400"/>
      <c r="E69" s="400">
        <f>E67*E68</f>
        <v>15048</v>
      </c>
      <c r="F69" s="400">
        <f t="shared" ref="F69:I69" si="11">F67*F68</f>
        <v>16620.75</v>
      </c>
      <c r="G69" s="400">
        <f t="shared" si="11"/>
        <v>18225</v>
      </c>
      <c r="H69" s="400">
        <f t="shared" si="11"/>
        <v>18225</v>
      </c>
      <c r="I69" s="400">
        <f t="shared" si="11"/>
        <v>18225</v>
      </c>
      <c r="J69" s="401">
        <f>SUM(E69:I69)/D70</f>
        <v>0.94053298911800265</v>
      </c>
      <c r="L69" s="402"/>
      <c r="M69" s="402"/>
      <c r="N69" s="402"/>
    </row>
    <row r="70" spans="1:14" s="149" customFormat="1">
      <c r="B70" s="149" t="s">
        <v>548</v>
      </c>
      <c r="D70" s="399">
        <v>91803</v>
      </c>
      <c r="E70" s="399"/>
      <c r="F70" s="399"/>
      <c r="G70" s="399"/>
      <c r="H70" s="399"/>
      <c r="I70" s="399"/>
      <c r="J70" s="398"/>
      <c r="L70" s="402"/>
      <c r="M70" s="402"/>
      <c r="N70" s="402"/>
    </row>
    <row r="71" spans="1:14" s="149" customFormat="1">
      <c r="A71" s="11" t="s">
        <v>70</v>
      </c>
      <c r="B71" s="31"/>
      <c r="C71" s="31" t="s">
        <v>71</v>
      </c>
      <c r="J71" s="373"/>
      <c r="L71" s="402"/>
      <c r="M71" s="402"/>
      <c r="N71" s="402"/>
    </row>
    <row r="72" spans="1:14" s="149" customFormat="1">
      <c r="B72" s="149" t="s">
        <v>549</v>
      </c>
      <c r="D72" s="399"/>
      <c r="E72" s="399">
        <v>8.75</v>
      </c>
      <c r="F72" s="399">
        <f>AVERAGE(E72,G72)</f>
        <v>8.125</v>
      </c>
      <c r="G72" s="399">
        <v>7.5</v>
      </c>
      <c r="H72" s="399">
        <f>G72</f>
        <v>7.5</v>
      </c>
      <c r="I72" s="399">
        <f>H72</f>
        <v>7.5</v>
      </c>
      <c r="J72" s="398"/>
      <c r="L72" s="402"/>
      <c r="M72" s="402"/>
      <c r="N72" s="402"/>
    </row>
    <row r="73" spans="1:14" s="149" customFormat="1">
      <c r="B73" s="149" t="s">
        <v>550</v>
      </c>
      <c r="E73" s="403">
        <v>51.5</v>
      </c>
      <c r="F73" s="403">
        <f>AVERAGE(E73,G73)</f>
        <v>52.25</v>
      </c>
      <c r="G73" s="403">
        <v>53</v>
      </c>
      <c r="H73" s="403">
        <f>G73</f>
        <v>53</v>
      </c>
      <c r="I73" s="403">
        <f>H73</f>
        <v>53</v>
      </c>
      <c r="J73" s="398"/>
      <c r="L73" s="402"/>
      <c r="M73" s="402"/>
      <c r="N73" s="402"/>
    </row>
    <row r="74" spans="1:14" s="149" customFormat="1">
      <c r="B74" s="149" t="s">
        <v>551</v>
      </c>
      <c r="D74" s="400"/>
      <c r="E74" s="400">
        <f>E72*E73</f>
        <v>450.625</v>
      </c>
      <c r="F74" s="400">
        <f t="shared" ref="F74:I74" si="12">F72*F73</f>
        <v>424.53125</v>
      </c>
      <c r="G74" s="400">
        <f t="shared" si="12"/>
        <v>397.5</v>
      </c>
      <c r="H74" s="400">
        <f t="shared" si="12"/>
        <v>397.5</v>
      </c>
      <c r="I74" s="400">
        <f t="shared" si="12"/>
        <v>397.5</v>
      </c>
      <c r="J74" s="401">
        <f>SUM(E74:I74)/D75</f>
        <v>0.43984263651641181</v>
      </c>
      <c r="L74" s="402"/>
      <c r="M74" s="402"/>
      <c r="N74" s="402"/>
    </row>
    <row r="75" spans="1:14" s="149" customFormat="1">
      <c r="B75" s="149" t="s">
        <v>548</v>
      </c>
      <c r="D75" s="399">
        <v>4700.8999999999996</v>
      </c>
      <c r="E75" s="399"/>
      <c r="F75" s="399"/>
      <c r="G75" s="399"/>
      <c r="H75" s="399"/>
      <c r="I75" s="399"/>
      <c r="J75" s="398"/>
      <c r="L75" s="402"/>
      <c r="M75" s="402"/>
      <c r="N75" s="402"/>
    </row>
    <row r="76" spans="1:14" s="149" customFormat="1">
      <c r="A76" s="11" t="s">
        <v>72</v>
      </c>
      <c r="B76" s="31"/>
      <c r="C76" s="31" t="s">
        <v>73</v>
      </c>
      <c r="J76" s="373"/>
      <c r="L76" s="402"/>
      <c r="M76" s="402"/>
      <c r="N76" s="402"/>
    </row>
    <row r="77" spans="1:14" s="149" customFormat="1">
      <c r="B77" s="149" t="s">
        <v>549</v>
      </c>
      <c r="D77" s="399"/>
      <c r="E77" s="399">
        <v>3.95</v>
      </c>
      <c r="F77" s="399">
        <f>AVERAGE(E77,G77)</f>
        <v>4.0999999999999996</v>
      </c>
      <c r="G77" s="399">
        <v>4.25</v>
      </c>
      <c r="H77" s="399">
        <f>G77</f>
        <v>4.25</v>
      </c>
      <c r="I77" s="399">
        <f>H77</f>
        <v>4.25</v>
      </c>
      <c r="J77" s="398"/>
      <c r="L77" s="402"/>
      <c r="M77" s="402"/>
      <c r="N77" s="402"/>
    </row>
    <row r="78" spans="1:14" s="149" customFormat="1">
      <c r="B78" s="149" t="s">
        <v>550</v>
      </c>
      <c r="E78" s="403">
        <v>200</v>
      </c>
      <c r="F78" s="403">
        <f>AVERAGE(E78,G78)</f>
        <v>200</v>
      </c>
      <c r="G78" s="403">
        <v>200</v>
      </c>
      <c r="H78" s="403">
        <f>G78</f>
        <v>200</v>
      </c>
      <c r="I78" s="403">
        <f>H78</f>
        <v>200</v>
      </c>
      <c r="J78" s="398"/>
      <c r="L78" s="402"/>
      <c r="M78" s="402"/>
      <c r="N78" s="402"/>
    </row>
    <row r="79" spans="1:14" s="149" customFormat="1">
      <c r="B79" s="149" t="s">
        <v>551</v>
      </c>
      <c r="D79" s="400"/>
      <c r="E79" s="400">
        <f>E77*E78</f>
        <v>790</v>
      </c>
      <c r="F79" s="400">
        <f t="shared" ref="F79:I79" si="13">F77*F78</f>
        <v>819.99999999999989</v>
      </c>
      <c r="G79" s="400">
        <f t="shared" si="13"/>
        <v>850</v>
      </c>
      <c r="H79" s="400">
        <f t="shared" si="13"/>
        <v>850</v>
      </c>
      <c r="I79" s="400">
        <f t="shared" si="13"/>
        <v>850</v>
      </c>
      <c r="J79" s="401">
        <f>SUM(E79:I79)/D80</f>
        <v>0.44375226676338186</v>
      </c>
      <c r="L79" s="402"/>
      <c r="M79" s="402"/>
      <c r="N79" s="402"/>
    </row>
    <row r="80" spans="1:14" s="149" customFormat="1">
      <c r="B80" s="149" t="s">
        <v>548</v>
      </c>
      <c r="D80" s="399">
        <v>9374.6</v>
      </c>
      <c r="E80" s="399"/>
      <c r="F80" s="399"/>
      <c r="G80" s="399"/>
      <c r="H80" s="399"/>
      <c r="I80" s="399"/>
      <c r="J80" s="398"/>
      <c r="L80" s="402"/>
      <c r="M80" s="402"/>
      <c r="N80" s="402"/>
    </row>
    <row r="81" spans="1:14" s="149" customFormat="1">
      <c r="A81" s="11" t="s">
        <v>74</v>
      </c>
      <c r="B81" s="31"/>
      <c r="C81" s="31" t="s">
        <v>75</v>
      </c>
      <c r="J81" s="373"/>
      <c r="L81" s="402"/>
      <c r="M81" s="402"/>
      <c r="N81" s="402"/>
    </row>
    <row r="82" spans="1:14" s="149" customFormat="1">
      <c r="B82" s="149" t="s">
        <v>549</v>
      </c>
      <c r="D82" s="399"/>
      <c r="E82" s="399">
        <v>5.55</v>
      </c>
      <c r="F82" s="399">
        <f>AVERAGE(E82,G82)</f>
        <v>4.1500000000000004</v>
      </c>
      <c r="G82" s="399">
        <v>2.75</v>
      </c>
      <c r="H82" s="399">
        <f>G82</f>
        <v>2.75</v>
      </c>
      <c r="I82" s="399">
        <f>H82</f>
        <v>2.75</v>
      </c>
      <c r="J82" s="398"/>
      <c r="L82" s="402"/>
      <c r="M82" s="402"/>
      <c r="N82" s="402"/>
    </row>
    <row r="83" spans="1:14" s="149" customFormat="1">
      <c r="B83" s="149" t="s">
        <v>550</v>
      </c>
      <c r="E83" s="403">
        <v>41.7</v>
      </c>
      <c r="F83" s="403">
        <f>AVERAGE(E83,G83)</f>
        <v>41.85</v>
      </c>
      <c r="G83" s="403">
        <v>42</v>
      </c>
      <c r="H83" s="403">
        <f>G83</f>
        <v>42</v>
      </c>
      <c r="I83" s="403">
        <f>H83</f>
        <v>42</v>
      </c>
      <c r="J83" s="398"/>
      <c r="L83" s="402"/>
      <c r="M83" s="402"/>
      <c r="N83" s="402"/>
    </row>
    <row r="84" spans="1:14" s="149" customFormat="1">
      <c r="B84" s="149" t="s">
        <v>551</v>
      </c>
      <c r="D84" s="400"/>
      <c r="E84" s="400">
        <f>E82*E83</f>
        <v>231.435</v>
      </c>
      <c r="F84" s="400">
        <f t="shared" ref="F84:I84" si="14">F82*F83</f>
        <v>173.67750000000001</v>
      </c>
      <c r="G84" s="400">
        <f t="shared" si="14"/>
        <v>115.5</v>
      </c>
      <c r="H84" s="400">
        <f t="shared" si="14"/>
        <v>115.5</v>
      </c>
      <c r="I84" s="400">
        <f t="shared" si="14"/>
        <v>115.5</v>
      </c>
      <c r="J84" s="401">
        <f>SUM(E84:I84)/D85</f>
        <v>0.3667654808959156</v>
      </c>
      <c r="L84" s="402"/>
      <c r="M84" s="402"/>
      <c r="N84" s="402"/>
    </row>
    <row r="85" spans="1:14" s="149" customFormat="1">
      <c r="B85" s="149" t="s">
        <v>548</v>
      </c>
      <c r="D85" s="399">
        <v>2049.3000000000002</v>
      </c>
      <c r="E85" s="399"/>
      <c r="F85" s="399"/>
      <c r="G85" s="399"/>
      <c r="H85" s="399"/>
      <c r="I85" s="399"/>
      <c r="J85" s="398"/>
      <c r="L85" s="402"/>
      <c r="M85" s="402"/>
      <c r="N85" s="402"/>
    </row>
    <row r="86" spans="1:14" s="149" customFormat="1">
      <c r="A86" s="11" t="s">
        <v>76</v>
      </c>
      <c r="B86" s="31"/>
      <c r="C86" s="31" t="s">
        <v>77</v>
      </c>
      <c r="J86" s="398"/>
      <c r="L86" s="402"/>
      <c r="M86" s="402"/>
      <c r="N86" s="402"/>
    </row>
    <row r="87" spans="1:14" s="149" customFormat="1">
      <c r="B87" s="149" t="s">
        <v>549</v>
      </c>
      <c r="D87" s="399"/>
      <c r="E87" s="399">
        <v>15.2</v>
      </c>
      <c r="F87" s="399">
        <f>AVERAGE(E87,G87)</f>
        <v>13.475</v>
      </c>
      <c r="G87" s="399">
        <v>11.75</v>
      </c>
      <c r="H87" s="399">
        <f>G87</f>
        <v>11.75</v>
      </c>
      <c r="I87" s="399">
        <f>H87</f>
        <v>11.75</v>
      </c>
      <c r="J87" s="398"/>
      <c r="L87" s="402"/>
      <c r="M87" s="402"/>
      <c r="N87" s="402"/>
    </row>
    <row r="88" spans="1:14" s="149" customFormat="1">
      <c r="B88" s="149" t="s">
        <v>550</v>
      </c>
      <c r="E88" s="403">
        <v>113</v>
      </c>
      <c r="F88" s="403">
        <f>AVERAGE(E88,G88)</f>
        <v>115.5</v>
      </c>
      <c r="G88" s="403">
        <v>118</v>
      </c>
      <c r="H88" s="403">
        <f>G88</f>
        <v>118</v>
      </c>
      <c r="I88" s="403">
        <f>H88</f>
        <v>118</v>
      </c>
      <c r="J88" s="398"/>
      <c r="L88" s="402"/>
      <c r="M88" s="402"/>
      <c r="N88" s="402"/>
    </row>
    <row r="89" spans="1:14" s="149" customFormat="1">
      <c r="B89" s="149" t="s">
        <v>551</v>
      </c>
      <c r="D89" s="400"/>
      <c r="E89" s="400">
        <f>E87*E88</f>
        <v>1717.6</v>
      </c>
      <c r="F89" s="400">
        <f t="shared" ref="F89:I89" si="15">F87*F88</f>
        <v>1556.3625</v>
      </c>
      <c r="G89" s="400">
        <f t="shared" si="15"/>
        <v>1386.5</v>
      </c>
      <c r="H89" s="400">
        <f t="shared" si="15"/>
        <v>1386.5</v>
      </c>
      <c r="I89" s="400">
        <f t="shared" si="15"/>
        <v>1386.5</v>
      </c>
      <c r="J89" s="401">
        <f>SUM(E89:I89)/D90</f>
        <v>0.51184070095710255</v>
      </c>
      <c r="L89" s="402"/>
      <c r="M89" s="402"/>
      <c r="N89" s="402"/>
    </row>
    <row r="90" spans="1:14" s="149" customFormat="1">
      <c r="B90" s="149" t="s">
        <v>548</v>
      </c>
      <c r="D90" s="399">
        <v>14523</v>
      </c>
      <c r="E90" s="399"/>
      <c r="F90" s="399"/>
      <c r="G90" s="399"/>
      <c r="H90" s="399"/>
      <c r="I90" s="399"/>
      <c r="J90" s="398"/>
      <c r="L90" s="402"/>
      <c r="M90" s="402"/>
      <c r="N90" s="402"/>
    </row>
    <row r="91" spans="1:14" s="149" customFormat="1">
      <c r="A91" s="11" t="s">
        <v>78</v>
      </c>
      <c r="B91" s="31"/>
      <c r="C91" s="31" t="s">
        <v>79</v>
      </c>
      <c r="J91" s="398"/>
      <c r="L91" s="402"/>
      <c r="M91" s="402"/>
      <c r="N91" s="402"/>
    </row>
    <row r="92" spans="1:14" s="149" customFormat="1">
      <c r="B92" s="149" t="s">
        <v>549</v>
      </c>
      <c r="D92" s="399"/>
      <c r="E92" s="399">
        <v>7.45</v>
      </c>
      <c r="F92" s="399">
        <f>AVERAGE(E92,G92)</f>
        <v>6.7249999999999996</v>
      </c>
      <c r="G92" s="399">
        <v>6</v>
      </c>
      <c r="H92" s="399">
        <f>G92</f>
        <v>6</v>
      </c>
      <c r="I92" s="399">
        <f>H92</f>
        <v>6</v>
      </c>
      <c r="J92" s="398"/>
    </row>
    <row r="93" spans="1:14" s="149" customFormat="1">
      <c r="B93" s="149" t="s">
        <v>550</v>
      </c>
      <c r="E93" s="403">
        <v>89.65</v>
      </c>
      <c r="F93" s="403">
        <f>AVERAGE(E93,G93)</f>
        <v>89.825000000000003</v>
      </c>
      <c r="G93" s="403">
        <v>90</v>
      </c>
      <c r="H93" s="403">
        <f>G93</f>
        <v>90</v>
      </c>
      <c r="I93" s="403">
        <f>H93</f>
        <v>90</v>
      </c>
      <c r="J93" s="398"/>
    </row>
    <row r="94" spans="1:14" s="149" customFormat="1">
      <c r="B94" s="149" t="s">
        <v>551</v>
      </c>
      <c r="D94" s="400"/>
      <c r="E94" s="400">
        <f>E92*E93</f>
        <v>667.89250000000004</v>
      </c>
      <c r="F94" s="400">
        <f t="shared" ref="F94:I94" si="16">F92*F93</f>
        <v>604.073125</v>
      </c>
      <c r="G94" s="400">
        <f t="shared" si="16"/>
        <v>540</v>
      </c>
      <c r="H94" s="400">
        <f t="shared" si="16"/>
        <v>540</v>
      </c>
      <c r="I94" s="400">
        <f t="shared" si="16"/>
        <v>540</v>
      </c>
      <c r="J94" s="401">
        <f>SUM(E94:I94)/D95</f>
        <v>0.40384940999860353</v>
      </c>
    </row>
    <row r="95" spans="1:14" s="149" customFormat="1">
      <c r="B95" s="149" t="s">
        <v>548</v>
      </c>
      <c r="D95" s="399">
        <v>7161</v>
      </c>
      <c r="E95" s="399"/>
      <c r="F95" s="399"/>
      <c r="G95" s="399"/>
      <c r="H95" s="399"/>
      <c r="I95" s="399"/>
      <c r="J95" s="398"/>
    </row>
    <row r="96" spans="1:14" s="149" customFormat="1">
      <c r="A96" s="11" t="s">
        <v>80</v>
      </c>
      <c r="B96" s="31"/>
      <c r="C96" s="31" t="s">
        <v>81</v>
      </c>
      <c r="J96" s="398"/>
    </row>
    <row r="97" spans="1:10" s="149" customFormat="1">
      <c r="B97" s="149" t="s">
        <v>549</v>
      </c>
      <c r="D97" s="399"/>
      <c r="E97" s="399">
        <v>7.7</v>
      </c>
      <c r="F97" s="399">
        <f>AVERAGE(E97,G97)</f>
        <v>7.9749999999999996</v>
      </c>
      <c r="G97" s="399">
        <v>8.25</v>
      </c>
      <c r="H97" s="399">
        <f>G97</f>
        <v>8.25</v>
      </c>
      <c r="I97" s="399">
        <f>H97</f>
        <v>8.25</v>
      </c>
      <c r="J97" s="398"/>
    </row>
    <row r="98" spans="1:10" s="149" customFormat="1">
      <c r="B98" s="149" t="s">
        <v>550</v>
      </c>
      <c r="E98" s="149">
        <v>542</v>
      </c>
      <c r="F98" s="149">
        <f>AVERAGE(E98,G98)</f>
        <v>548.5</v>
      </c>
      <c r="G98" s="149">
        <v>555</v>
      </c>
      <c r="H98" s="149">
        <f>G98</f>
        <v>555</v>
      </c>
      <c r="I98" s="149">
        <f>H98</f>
        <v>555</v>
      </c>
      <c r="J98" s="398"/>
    </row>
    <row r="99" spans="1:10" s="149" customFormat="1">
      <c r="B99" s="149" t="s">
        <v>551</v>
      </c>
      <c r="D99" s="400"/>
      <c r="E99" s="400">
        <f>E97*E98</f>
        <v>4173.4000000000005</v>
      </c>
      <c r="F99" s="400">
        <f t="shared" ref="F99:I99" si="17">F97*F98</f>
        <v>4374.2874999999995</v>
      </c>
      <c r="G99" s="400">
        <f t="shared" si="17"/>
        <v>4578.75</v>
      </c>
      <c r="H99" s="400">
        <f t="shared" si="17"/>
        <v>4578.75</v>
      </c>
      <c r="I99" s="400">
        <f t="shared" si="17"/>
        <v>4578.75</v>
      </c>
      <c r="J99" s="401">
        <f>SUM(E99:I99)/D100</f>
        <v>0.56439321986677815</v>
      </c>
    </row>
    <row r="100" spans="1:10" s="149" customFormat="1">
      <c r="B100" s="149" t="s">
        <v>548</v>
      </c>
      <c r="D100" s="399">
        <v>39483</v>
      </c>
      <c r="E100" s="399"/>
      <c r="F100" s="399"/>
      <c r="G100" s="399"/>
      <c r="H100" s="399"/>
      <c r="I100" s="399"/>
      <c r="J100" s="398"/>
    </row>
    <row r="101" spans="1:10" s="149" customFormat="1">
      <c r="J101" s="373"/>
    </row>
    <row r="102" spans="1:10" s="149" customFormat="1">
      <c r="A102" s="257" t="s">
        <v>552</v>
      </c>
      <c r="C102" s="257" t="s">
        <v>541</v>
      </c>
      <c r="J102" s="373"/>
    </row>
    <row r="103" spans="1:10" s="149" customFormat="1">
      <c r="B103" s="257" t="s">
        <v>553</v>
      </c>
      <c r="J103" s="398">
        <f>SUM(J106)/D104</f>
        <v>0.81479254359591102</v>
      </c>
    </row>
    <row r="104" spans="1:10" s="149" customFormat="1">
      <c r="B104" s="257" t="s">
        <v>554</v>
      </c>
      <c r="D104" s="399">
        <v>1663</v>
      </c>
      <c r="J104" s="373"/>
    </row>
    <row r="105" spans="1:10" s="149" customFormat="1">
      <c r="B105" s="257"/>
      <c r="D105" s="399"/>
      <c r="J105" s="373"/>
    </row>
    <row r="106" spans="1:10" s="149" customFormat="1">
      <c r="F106" s="257" t="s">
        <v>555</v>
      </c>
      <c r="J106" s="418">
        <v>1355</v>
      </c>
    </row>
    <row r="107" spans="1:10" s="149" customFormat="1">
      <c r="F107" s="257" t="s">
        <v>556</v>
      </c>
      <c r="J107" s="418">
        <f>J106/5</f>
        <v>271</v>
      </c>
    </row>
    <row r="108" spans="1:10" s="149" customFormat="1">
      <c r="F108" s="149" t="s">
        <v>543</v>
      </c>
      <c r="J108" s="405">
        <f>MEDIAN(J14:J99)</f>
        <v>0.47950157038452201</v>
      </c>
    </row>
    <row r="109" spans="1:10" s="149" customFormat="1">
      <c r="F109" s="257" t="s">
        <v>557</v>
      </c>
      <c r="J109" s="406">
        <f>J103/J108</f>
        <v>1.6992489575008323</v>
      </c>
    </row>
    <row r="110" spans="1:10">
      <c r="A110" s="290" t="s">
        <v>83</v>
      </c>
      <c r="B110" s="290"/>
      <c r="J110" s="390"/>
    </row>
    <row r="111" spans="1:10">
      <c r="A111" s="10" t="s">
        <v>733</v>
      </c>
      <c r="B111" s="10"/>
      <c r="J111" s="362"/>
    </row>
    <row r="112" spans="1:10">
      <c r="A112" s="10" t="s">
        <v>558</v>
      </c>
      <c r="B112" s="10"/>
      <c r="J112" s="390"/>
    </row>
    <row r="113" spans="1:10" s="149" customFormat="1">
      <c r="A113" s="257" t="s">
        <v>559</v>
      </c>
      <c r="B113" s="257"/>
      <c r="J113" s="373"/>
    </row>
    <row r="114" spans="1:10" s="149" customFormat="1">
      <c r="A114" s="257" t="s">
        <v>560</v>
      </c>
      <c r="J114" s="373"/>
    </row>
  </sheetData>
  <mergeCells count="2">
    <mergeCell ref="D2:J2"/>
    <mergeCell ref="D3:J3"/>
  </mergeCells>
  <pageMargins left="0.7" right="0.7" top="0.75" bottom="0.75" header="0.3" footer="0.3"/>
  <headerFooter>
    <oddHeader>&amp;CSchedule JJR-10.1
Page 1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8E46-006C-4F41-9873-E2B2DA2F80F1}">
  <dimension ref="C1:K61"/>
  <sheetViews>
    <sheetView zoomScale="115" zoomScaleNormal="115" workbookViewId="0">
      <selection activeCell="L4" sqref="L4"/>
    </sheetView>
  </sheetViews>
  <sheetFormatPr defaultRowHeight="13.2"/>
  <cols>
    <col min="4" max="4" width="24.44140625" customWidth="1"/>
    <col min="7" max="7" width="13.33203125" customWidth="1"/>
  </cols>
  <sheetData>
    <row r="1" spans="3:11">
      <c r="K1" t="s">
        <v>1758</v>
      </c>
    </row>
    <row r="2" spans="3:11">
      <c r="D2" s="434" t="s">
        <v>730</v>
      </c>
      <c r="E2" s="434"/>
      <c r="F2" s="434"/>
      <c r="G2" s="434"/>
      <c r="H2" s="434"/>
      <c r="I2" s="434"/>
    </row>
    <row r="4" spans="3:11">
      <c r="C4" s="5"/>
    </row>
    <row r="32" spans="5:5">
      <c r="E32" s="363" t="s">
        <v>1754</v>
      </c>
    </row>
    <row r="34" spans="4:10" ht="13.8" thickBot="1">
      <c r="D34" s="366" t="s">
        <v>35</v>
      </c>
      <c r="E34" s="365"/>
      <c r="F34" s="365"/>
      <c r="G34" s="369" t="s">
        <v>561</v>
      </c>
    </row>
    <row r="35" spans="4:10">
      <c r="D35" s="13"/>
      <c r="E35" s="12"/>
      <c r="F35" s="12"/>
      <c r="G35" s="370"/>
    </row>
    <row r="36" spans="4:10">
      <c r="D36" s="11" t="s">
        <v>43</v>
      </c>
      <c r="E36" s="31" t="s">
        <v>44</v>
      </c>
      <c r="G36" s="367">
        <f>INDEX('JJR-10.1 CapEx 1'!J:J, MATCH(E36, 'JJR-10.1 CapEx 1'!C:C, 0)+3,0)</f>
        <v>0.31915224690082644</v>
      </c>
      <c r="I36">
        <v>0</v>
      </c>
      <c r="J36" s="368">
        <f>$G$56</f>
        <v>0.47950157038452201</v>
      </c>
    </row>
    <row r="37" spans="4:10">
      <c r="D37" s="11" t="s">
        <v>74</v>
      </c>
      <c r="E37" s="31" t="s">
        <v>75</v>
      </c>
      <c r="G37" s="367">
        <f>INDEX('JJR-10.1 CapEx 1'!J:J, MATCH(E37, 'JJR-10.1 CapEx 1'!C:C, 0)+3,0)</f>
        <v>0.3667654808959156</v>
      </c>
      <c r="I37">
        <v>10</v>
      </c>
      <c r="J37" s="368">
        <f>$G$56</f>
        <v>0.47950157038452201</v>
      </c>
    </row>
    <row r="38" spans="4:10">
      <c r="D38" s="11" t="s">
        <v>66</v>
      </c>
      <c r="E38" s="31" t="s">
        <v>67</v>
      </c>
      <c r="G38" s="367">
        <f>INDEX('JJR-10.1 CapEx 1'!J:J, MATCH(E38, 'JJR-10.1 CapEx 1'!C:C, 0)+3,0)</f>
        <v>0.38882627165397782</v>
      </c>
      <c r="I38" s="368"/>
    </row>
    <row r="39" spans="4:10">
      <c r="D39" s="11" t="s">
        <v>78</v>
      </c>
      <c r="E39" s="31" t="s">
        <v>79</v>
      </c>
      <c r="G39" s="367">
        <f>INDEX('JJR-10.1 CapEx 1'!J:J, MATCH(E39, 'JJR-10.1 CapEx 1'!C:C, 0)+3,0)</f>
        <v>0.40384940999860353</v>
      </c>
      <c r="I39" s="368"/>
    </row>
    <row r="40" spans="4:10">
      <c r="D40" s="11" t="s">
        <v>70</v>
      </c>
      <c r="E40" s="31" t="s">
        <v>71</v>
      </c>
      <c r="G40" s="367">
        <f>INDEX('JJR-10.1 CapEx 1'!J:J, MATCH(E40, 'JJR-10.1 CapEx 1'!C:C, 0)+3,0)</f>
        <v>0.43984263651641181</v>
      </c>
      <c r="I40" s="368"/>
    </row>
    <row r="41" spans="4:10">
      <c r="D41" s="11" t="s">
        <v>72</v>
      </c>
      <c r="E41" s="31" t="s">
        <v>73</v>
      </c>
      <c r="G41" s="367">
        <f>INDEX('JJR-10.1 CapEx 1'!J:J, MATCH(E41, 'JJR-10.1 CapEx 1'!C:C, 0)+3,0)</f>
        <v>0.44375226676338186</v>
      </c>
      <c r="I41" s="368"/>
    </row>
    <row r="42" spans="4:10">
      <c r="D42" s="11" t="s">
        <v>59</v>
      </c>
      <c r="E42" s="31" t="s">
        <v>60</v>
      </c>
      <c r="G42" s="367">
        <f>INDEX('JJR-10.1 CapEx 1'!J:J, MATCH(E42, 'JJR-10.1 CapEx 1'!C:C, 0)+3,0)</f>
        <v>0.44380650994575044</v>
      </c>
      <c r="I42" s="368"/>
    </row>
    <row r="43" spans="4:10">
      <c r="D43" s="11" t="s">
        <v>61</v>
      </c>
      <c r="E43" s="31" t="s">
        <v>62</v>
      </c>
      <c r="G43" s="367">
        <f>INDEX('JJR-10.1 CapEx 1'!J:J, MATCH(E43, 'JJR-10.1 CapEx 1'!C:C, 0)+3,0)</f>
        <v>0.45757485327762859</v>
      </c>
      <c r="I43" s="368"/>
    </row>
    <row r="44" spans="4:10">
      <c r="D44" s="11" t="s">
        <v>63</v>
      </c>
      <c r="E44" s="31" t="s">
        <v>64</v>
      </c>
      <c r="G44" s="367">
        <f>INDEX('JJR-10.1 CapEx 1'!J:J, MATCH(E44, 'JJR-10.1 CapEx 1'!C:C, 0)+3,0)</f>
        <v>0.46202736026303426</v>
      </c>
      <c r="I44" s="368"/>
    </row>
    <row r="45" spans="4:10">
      <c r="D45" s="11" t="s">
        <v>57</v>
      </c>
      <c r="E45" s="31" t="s">
        <v>58</v>
      </c>
      <c r="G45" s="367">
        <f>INDEX('JJR-10.1 CapEx 1'!J:J, MATCH(E45, 'JJR-10.1 CapEx 1'!C:C, 0)+3,0)</f>
        <v>0.49697578050600982</v>
      </c>
      <c r="I45" s="368"/>
    </row>
    <row r="46" spans="4:10">
      <c r="D46" s="11" t="s">
        <v>55</v>
      </c>
      <c r="E46" s="31" t="s">
        <v>56</v>
      </c>
      <c r="G46" s="367">
        <f>INDEX('JJR-10.1 CapEx 1'!J:J, MATCH(E46, 'JJR-10.1 CapEx 1'!C:C, 0)+3,0)</f>
        <v>0.49935561189214106</v>
      </c>
      <c r="I46" s="368"/>
    </row>
    <row r="47" spans="4:10">
      <c r="D47" s="11" t="s">
        <v>76</v>
      </c>
      <c r="E47" s="31" t="s">
        <v>77</v>
      </c>
      <c r="G47" s="367">
        <f>INDEX('JJR-10.1 CapEx 1'!J:J, MATCH(E47, 'JJR-10.1 CapEx 1'!C:C, 0)+3,0)</f>
        <v>0.51184070095710255</v>
      </c>
      <c r="I47" s="368"/>
    </row>
    <row r="48" spans="4:10">
      <c r="D48" s="11" t="s">
        <v>47</v>
      </c>
      <c r="E48" s="31" t="s">
        <v>48</v>
      </c>
      <c r="G48" s="367">
        <f>INDEX('JJR-10.1 CapEx 1'!J:J, MATCH(E48, 'JJR-10.1 CapEx 1'!C:C, 0)+3,0)</f>
        <v>0.52941335350043217</v>
      </c>
      <c r="I48" s="368"/>
    </row>
    <row r="49" spans="4:10">
      <c r="D49" s="11" t="s">
        <v>80</v>
      </c>
      <c r="E49" s="31" t="s">
        <v>81</v>
      </c>
      <c r="G49" s="367">
        <f>INDEX('JJR-10.1 CapEx 1'!J:J, MATCH(E49, 'JJR-10.1 CapEx 1'!C:C, 0)+3,0)</f>
        <v>0.56439321986677815</v>
      </c>
      <c r="I49" s="368"/>
    </row>
    <row r="50" spans="4:10">
      <c r="D50" s="11" t="s">
        <v>1139</v>
      </c>
      <c r="E50" s="31" t="s">
        <v>1140</v>
      </c>
      <c r="G50" s="367">
        <f>INDEX('JJR-10.1 CapEx 1'!J:J, MATCH(E50, 'JJR-10.1 CapEx 1'!C:C, 0)+3,0)</f>
        <v>0.61187761092920856</v>
      </c>
      <c r="J50" s="368"/>
    </row>
    <row r="51" spans="4:10">
      <c r="D51" s="11" t="s">
        <v>53</v>
      </c>
      <c r="E51" s="31" t="s">
        <v>54</v>
      </c>
      <c r="G51" s="367">
        <f>INDEX('JJR-10.1 CapEx 1'!J:J, MATCH(E51, 'JJR-10.1 CapEx 1'!C:C, 0)+3,0)</f>
        <v>0.61656912146724674</v>
      </c>
      <c r="I51" s="368"/>
    </row>
    <row r="52" spans="4:10">
      <c r="D52" s="11" t="s">
        <v>50</v>
      </c>
      <c r="E52" s="31" t="s">
        <v>51</v>
      </c>
      <c r="G52" s="367">
        <f>INDEX('JJR-10.1 CapEx 1'!J:J, MATCH(E52, 'JJR-10.1 CapEx 1'!C:C, 0)+3,0)</f>
        <v>0.63945284813668068</v>
      </c>
      <c r="I52" s="368"/>
    </row>
    <row r="53" spans="4:10">
      <c r="D53" s="11" t="s">
        <v>552</v>
      </c>
      <c r="E53" s="31" t="s">
        <v>541</v>
      </c>
      <c r="G53" s="367">
        <f>INDEX('JJR-10.1 CapEx 1'!J:J, MATCH(E53, 'JJR-10.1 CapEx 1'!C:C, 0)+1,0)</f>
        <v>0.81479254359591102</v>
      </c>
      <c r="I53" s="368"/>
    </row>
    <row r="54" spans="4:10">
      <c r="D54" s="11" t="s">
        <v>68</v>
      </c>
      <c r="E54" s="31" t="s">
        <v>69</v>
      </c>
      <c r="G54" s="367">
        <f>INDEX('JJR-10.1 CapEx 1'!J:J, MATCH(E54, 'JJR-10.1 CapEx 1'!C:C, 0)+3,0)</f>
        <v>0.94053298911800265</v>
      </c>
      <c r="I54" s="368"/>
    </row>
    <row r="56" spans="4:10">
      <c r="D56" s="364" t="s">
        <v>543</v>
      </c>
      <c r="E56" s="163"/>
      <c r="F56" s="163"/>
      <c r="G56" s="372">
        <f>MEDIAN(G36:G52,G54)</f>
        <v>0.47950157038452201</v>
      </c>
    </row>
    <row r="57" spans="4:10" ht="13.8" thickBot="1">
      <c r="D57" s="366" t="s">
        <v>562</v>
      </c>
      <c r="E57" s="365"/>
      <c r="F57" s="365"/>
      <c r="G57" s="386">
        <f>'JJR-10.1 CapEx 1'!J103/'JJR-10.2 CapEx 2'!G56</f>
        <v>1.6992489575008323</v>
      </c>
    </row>
    <row r="58" spans="4:10">
      <c r="G58" s="371"/>
    </row>
    <row r="59" spans="4:10">
      <c r="D59" s="16" t="s">
        <v>83</v>
      </c>
    </row>
    <row r="60" spans="4:10">
      <c r="D60" s="10" t="s">
        <v>1755</v>
      </c>
    </row>
    <row r="61" spans="4:10">
      <c r="D61" s="10" t="s">
        <v>563</v>
      </c>
    </row>
  </sheetData>
  <sortState xmlns:xlrd2="http://schemas.microsoft.com/office/spreadsheetml/2017/richdata2" ref="D36:G54">
    <sortCondition ref="G36:G54"/>
  </sortState>
  <mergeCells count="1">
    <mergeCell ref="D2:I2"/>
  </mergeCells>
  <pageMargins left="0.7" right="0.7" top="0.75" bottom="0.75" header="0.3" footer="0.3"/>
  <headerFooter>
    <oddHeader>&amp;CSchedule JJR-10.2
Page 1 of 1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BCD9-1D57-44F8-8406-273D7B0027B1}">
  <dimension ref="A1:Q151"/>
  <sheetViews>
    <sheetView zoomScaleNormal="100" zoomScaleSheetLayoutView="100" zoomScalePageLayoutView="90" workbookViewId="0">
      <selection activeCell="K1" sqref="K1"/>
    </sheetView>
  </sheetViews>
  <sheetFormatPr defaultColWidth="9.109375" defaultRowHeight="13.2"/>
  <cols>
    <col min="1" max="1" width="39" style="106" customWidth="1"/>
    <col min="2" max="2" width="17.5546875" style="106" bestFit="1" customWidth="1"/>
    <col min="3" max="3" width="11.6640625" style="106" bestFit="1" customWidth="1"/>
    <col min="4" max="4" width="1.5546875" style="106" customWidth="1"/>
    <col min="5" max="5" width="23.6640625" style="106" bestFit="1" customWidth="1"/>
    <col min="6" max="6" width="17.88671875" style="106" customWidth="1"/>
    <col min="7" max="8" width="9.33203125" style="160" customWidth="1"/>
    <col min="9" max="9" width="10.5546875" style="160" bestFit="1" customWidth="1"/>
    <col min="10" max="10" width="11.6640625" style="160" bestFit="1" customWidth="1"/>
    <col min="11" max="11" width="18.33203125" style="106" customWidth="1"/>
    <col min="12" max="17" width="9.109375" style="95"/>
    <col min="18" max="16384" width="9.109375" style="106"/>
  </cols>
  <sheetData>
    <row r="1" spans="1:11">
      <c r="K1" s="106" t="s">
        <v>1757</v>
      </c>
    </row>
    <row r="2" spans="1:11">
      <c r="A2" s="120" t="s">
        <v>564</v>
      </c>
      <c r="B2" s="120"/>
      <c r="C2" s="120"/>
      <c r="D2" s="120"/>
      <c r="E2" s="120"/>
      <c r="F2" s="120"/>
      <c r="G2" s="190"/>
      <c r="H2" s="190"/>
      <c r="I2" s="190"/>
      <c r="J2" s="190"/>
      <c r="K2" s="121"/>
    </row>
    <row r="3" spans="1:11">
      <c r="A3" s="120" t="s">
        <v>565</v>
      </c>
      <c r="B3" s="120"/>
      <c r="C3" s="120"/>
      <c r="D3" s="120"/>
      <c r="E3" s="120"/>
      <c r="F3" s="120"/>
      <c r="G3" s="190"/>
      <c r="H3" s="190"/>
      <c r="I3" s="190"/>
      <c r="J3" s="190"/>
      <c r="K3" s="121"/>
    </row>
    <row r="5" spans="1:11" ht="13.8" thickBot="1">
      <c r="B5" s="442" t="s">
        <v>27</v>
      </c>
      <c r="C5" s="442"/>
      <c r="E5" s="442" t="s">
        <v>28</v>
      </c>
      <c r="F5" s="442"/>
      <c r="G5" s="443" t="s">
        <v>29</v>
      </c>
      <c r="H5" s="443"/>
      <c r="I5" s="443"/>
      <c r="J5" s="443"/>
      <c r="K5" s="394" t="s">
        <v>30</v>
      </c>
    </row>
    <row r="6" spans="1:11">
      <c r="G6" s="440" t="s">
        <v>566</v>
      </c>
      <c r="H6" s="440"/>
      <c r="I6" s="441" t="s">
        <v>567</v>
      </c>
      <c r="J6" s="441"/>
      <c r="K6" s="150"/>
    </row>
    <row r="7" spans="1:11">
      <c r="I7" s="191" t="s">
        <v>568</v>
      </c>
      <c r="J7" s="191" t="s">
        <v>569</v>
      </c>
      <c r="K7" s="150" t="s">
        <v>570</v>
      </c>
    </row>
    <row r="8" spans="1:11">
      <c r="A8" s="125" t="s">
        <v>571</v>
      </c>
      <c r="B8" s="200" t="s">
        <v>572</v>
      </c>
      <c r="C8" s="193" t="s">
        <v>573</v>
      </c>
      <c r="D8" s="201"/>
      <c r="E8" s="200" t="s">
        <v>574</v>
      </c>
      <c r="F8" s="200" t="s">
        <v>575</v>
      </c>
      <c r="G8" s="393" t="s">
        <v>576</v>
      </c>
      <c r="H8" s="393" t="s">
        <v>577</v>
      </c>
      <c r="I8" s="393" t="s">
        <v>578</v>
      </c>
      <c r="J8" s="393" t="s">
        <v>579</v>
      </c>
      <c r="K8" s="125" t="s">
        <v>575</v>
      </c>
    </row>
    <row r="9" spans="1:11">
      <c r="A9" s="106" t="s">
        <v>43</v>
      </c>
      <c r="B9" s="126" t="s">
        <v>580</v>
      </c>
      <c r="C9" s="106" t="s">
        <v>581</v>
      </c>
      <c r="D9" s="96">
        <v>1</v>
      </c>
      <c r="E9" s="127" t="s">
        <v>582</v>
      </c>
      <c r="F9" s="150" t="s">
        <v>19</v>
      </c>
      <c r="G9" s="188"/>
      <c r="H9" s="189"/>
      <c r="I9" s="123"/>
      <c r="J9" s="123" t="s">
        <v>583</v>
      </c>
      <c r="K9" s="127" t="s">
        <v>577</v>
      </c>
    </row>
    <row r="10" spans="1:11">
      <c r="A10" s="106" t="s">
        <v>47</v>
      </c>
      <c r="B10" s="157" t="s">
        <v>584</v>
      </c>
      <c r="C10" s="158" t="s">
        <v>581</v>
      </c>
      <c r="D10" s="96">
        <v>1</v>
      </c>
      <c r="E10" s="127" t="s">
        <v>585</v>
      </c>
      <c r="F10" s="159" t="s">
        <v>19</v>
      </c>
      <c r="G10" s="123"/>
      <c r="H10" s="123"/>
      <c r="I10" s="123"/>
      <c r="J10" s="123"/>
      <c r="K10" s="159" t="s">
        <v>586</v>
      </c>
    </row>
    <row r="11" spans="1:11">
      <c r="B11" s="157" t="s">
        <v>584</v>
      </c>
      <c r="C11" s="158" t="s">
        <v>587</v>
      </c>
      <c r="D11" s="96">
        <v>1</v>
      </c>
      <c r="E11" s="127" t="s">
        <v>585</v>
      </c>
      <c r="F11" s="159" t="s">
        <v>19</v>
      </c>
      <c r="G11" s="123"/>
      <c r="H11" s="123"/>
      <c r="I11" s="123"/>
      <c r="J11" s="123"/>
      <c r="K11" s="159" t="s">
        <v>586</v>
      </c>
    </row>
    <row r="12" spans="1:11">
      <c r="B12" s="157" t="s">
        <v>588</v>
      </c>
      <c r="C12" s="158" t="s">
        <v>581</v>
      </c>
      <c r="D12" s="96">
        <v>1</v>
      </c>
      <c r="E12" s="127" t="s">
        <v>582</v>
      </c>
      <c r="F12" s="159" t="s">
        <v>19</v>
      </c>
      <c r="G12" s="123"/>
      <c r="H12" s="123"/>
      <c r="I12" s="123"/>
      <c r="J12" s="123"/>
      <c r="K12" s="159" t="s">
        <v>589</v>
      </c>
    </row>
    <row r="13" spans="1:11">
      <c r="B13" s="157" t="s">
        <v>588</v>
      </c>
      <c r="C13" s="158" t="s">
        <v>587</v>
      </c>
      <c r="D13" s="96">
        <v>1</v>
      </c>
      <c r="E13" s="127" t="s">
        <v>582</v>
      </c>
      <c r="F13" s="159" t="s">
        <v>19</v>
      </c>
      <c r="G13" s="123"/>
      <c r="H13" s="123"/>
      <c r="I13" s="123"/>
      <c r="J13" s="123"/>
      <c r="K13" s="159" t="s">
        <v>589</v>
      </c>
    </row>
    <row r="14" spans="1:11">
      <c r="A14" s="129" t="s">
        <v>50</v>
      </c>
      <c r="B14" s="118" t="s">
        <v>590</v>
      </c>
      <c r="C14" s="128" t="s">
        <v>581</v>
      </c>
      <c r="D14" s="150">
        <v>1</v>
      </c>
      <c r="E14" s="127" t="s">
        <v>585</v>
      </c>
      <c r="F14" s="150" t="s">
        <v>19</v>
      </c>
      <c r="G14" s="123"/>
      <c r="H14" s="123"/>
      <c r="I14" s="123"/>
      <c r="J14" s="123"/>
      <c r="K14" s="150" t="s">
        <v>577</v>
      </c>
    </row>
    <row r="15" spans="1:11">
      <c r="B15" s="118" t="s">
        <v>590</v>
      </c>
      <c r="C15" s="128" t="s">
        <v>587</v>
      </c>
      <c r="D15" s="150">
        <v>1</v>
      </c>
      <c r="E15" s="127" t="s">
        <v>582</v>
      </c>
      <c r="F15" s="150" t="s">
        <v>19</v>
      </c>
      <c r="G15" s="123"/>
      <c r="H15" s="123" t="s">
        <v>591</v>
      </c>
      <c r="I15" s="123"/>
      <c r="J15" s="123" t="s">
        <v>591</v>
      </c>
      <c r="K15" s="150" t="s">
        <v>577</v>
      </c>
    </row>
    <row r="16" spans="1:11">
      <c r="B16" s="118" t="s">
        <v>592</v>
      </c>
      <c r="C16" s="128" t="s">
        <v>581</v>
      </c>
      <c r="D16" s="150">
        <v>1</v>
      </c>
      <c r="E16" s="127" t="s">
        <v>585</v>
      </c>
      <c r="F16" s="150" t="s">
        <v>593</v>
      </c>
      <c r="G16" s="123"/>
      <c r="H16" s="123" t="s">
        <v>591</v>
      </c>
      <c r="I16" s="123"/>
      <c r="J16" s="123" t="s">
        <v>591</v>
      </c>
      <c r="K16" s="150" t="s">
        <v>589</v>
      </c>
    </row>
    <row r="17" spans="1:11">
      <c r="B17" s="118" t="s">
        <v>592</v>
      </c>
      <c r="C17" s="128" t="s">
        <v>587</v>
      </c>
      <c r="D17" s="150">
        <v>1</v>
      </c>
      <c r="E17" s="127" t="s">
        <v>585</v>
      </c>
      <c r="F17" s="150" t="s">
        <v>593</v>
      </c>
      <c r="G17" s="123"/>
      <c r="H17" s="123" t="s">
        <v>591</v>
      </c>
      <c r="I17" s="123"/>
      <c r="J17" s="123" t="s">
        <v>591</v>
      </c>
      <c r="K17" s="150" t="s">
        <v>589</v>
      </c>
    </row>
    <row r="18" spans="1:11">
      <c r="A18" s="106" t="s">
        <v>53</v>
      </c>
      <c r="B18" s="118" t="s">
        <v>594</v>
      </c>
      <c r="C18" s="128" t="s">
        <v>581</v>
      </c>
      <c r="D18" s="150">
        <v>1</v>
      </c>
      <c r="E18" s="127" t="s">
        <v>585</v>
      </c>
      <c r="F18" s="150" t="s">
        <v>593</v>
      </c>
      <c r="G18" s="123"/>
      <c r="H18" s="123" t="s">
        <v>591</v>
      </c>
      <c r="I18" s="123" t="s">
        <v>591</v>
      </c>
      <c r="J18" s="123"/>
      <c r="K18" s="150" t="s">
        <v>589</v>
      </c>
    </row>
    <row r="19" spans="1:11">
      <c r="B19" s="118" t="s">
        <v>595</v>
      </c>
      <c r="C19" s="128" t="s">
        <v>581</v>
      </c>
      <c r="D19" s="150">
        <v>1</v>
      </c>
      <c r="E19" s="127" t="s">
        <v>582</v>
      </c>
      <c r="F19" s="150" t="s">
        <v>593</v>
      </c>
      <c r="G19" s="123"/>
      <c r="H19" s="123" t="s">
        <v>591</v>
      </c>
      <c r="I19" s="123"/>
      <c r="J19" s="123" t="s">
        <v>591</v>
      </c>
      <c r="K19" s="150" t="s">
        <v>596</v>
      </c>
    </row>
    <row r="20" spans="1:11">
      <c r="B20" s="118" t="s">
        <v>597</v>
      </c>
      <c r="C20" s="128" t="s">
        <v>581</v>
      </c>
      <c r="D20" s="150">
        <v>1</v>
      </c>
      <c r="E20" s="127" t="s">
        <v>582</v>
      </c>
      <c r="F20" s="127" t="s">
        <v>19</v>
      </c>
      <c r="G20" s="123"/>
      <c r="H20" s="123" t="s">
        <v>591</v>
      </c>
      <c r="I20" s="123"/>
      <c r="J20" s="123"/>
      <c r="K20" s="150" t="s">
        <v>45</v>
      </c>
    </row>
    <row r="21" spans="1:11">
      <c r="B21" s="118" t="s">
        <v>598</v>
      </c>
      <c r="C21" s="128" t="s">
        <v>581</v>
      </c>
      <c r="D21" s="150">
        <v>1</v>
      </c>
      <c r="E21" s="127" t="s">
        <v>585</v>
      </c>
      <c r="F21" s="127" t="s">
        <v>19</v>
      </c>
      <c r="G21" s="123"/>
      <c r="H21" s="123" t="s">
        <v>591</v>
      </c>
      <c r="I21" s="123"/>
      <c r="J21" s="123"/>
      <c r="K21" s="150" t="s">
        <v>599</v>
      </c>
    </row>
    <row r="22" spans="1:11">
      <c r="B22" s="118" t="s">
        <v>600</v>
      </c>
      <c r="C22" s="128" t="s">
        <v>581</v>
      </c>
      <c r="D22" s="150">
        <v>1</v>
      </c>
      <c r="E22" s="127" t="s">
        <v>582</v>
      </c>
      <c r="F22" s="127" t="s">
        <v>19</v>
      </c>
      <c r="G22" s="123"/>
      <c r="H22" s="123"/>
      <c r="I22" s="123"/>
      <c r="J22" s="123"/>
      <c r="K22" s="150" t="s">
        <v>599</v>
      </c>
    </row>
    <row r="23" spans="1:11">
      <c r="B23" s="118" t="s">
        <v>601</v>
      </c>
      <c r="C23" s="128" t="s">
        <v>581</v>
      </c>
      <c r="D23" s="150">
        <v>1</v>
      </c>
      <c r="E23" s="127" t="s">
        <v>602</v>
      </c>
      <c r="F23" s="127" t="s">
        <v>593</v>
      </c>
      <c r="G23" s="123"/>
      <c r="H23" s="123" t="s">
        <v>591</v>
      </c>
      <c r="I23" s="123"/>
      <c r="J23" s="123" t="s">
        <v>591</v>
      </c>
      <c r="K23" s="150" t="s">
        <v>577</v>
      </c>
    </row>
    <row r="24" spans="1:11">
      <c r="B24" s="118" t="s">
        <v>603</v>
      </c>
      <c r="C24" s="128" t="s">
        <v>581</v>
      </c>
      <c r="D24" s="150">
        <v>1</v>
      </c>
      <c r="E24" s="127" t="s">
        <v>585</v>
      </c>
      <c r="F24" s="127" t="s">
        <v>593</v>
      </c>
      <c r="G24" s="123"/>
      <c r="H24" s="123" t="s">
        <v>591</v>
      </c>
      <c r="I24" s="123"/>
      <c r="J24" s="123" t="s">
        <v>591</v>
      </c>
      <c r="K24" s="150" t="s">
        <v>45</v>
      </c>
    </row>
    <row r="25" spans="1:11">
      <c r="B25" s="118" t="s">
        <v>604</v>
      </c>
      <c r="C25" s="128" t="s">
        <v>581</v>
      </c>
      <c r="D25" s="150">
        <v>1</v>
      </c>
      <c r="E25" s="127" t="s">
        <v>582</v>
      </c>
      <c r="F25" s="127" t="s">
        <v>19</v>
      </c>
      <c r="G25" s="123"/>
      <c r="H25" s="123"/>
      <c r="I25" s="123"/>
      <c r="J25" s="123"/>
      <c r="K25" s="150" t="s">
        <v>45</v>
      </c>
    </row>
    <row r="26" spans="1:11">
      <c r="B26" s="118" t="s">
        <v>605</v>
      </c>
      <c r="C26" s="128" t="s">
        <v>581</v>
      </c>
      <c r="D26" s="150">
        <v>1</v>
      </c>
      <c r="E26" s="127" t="s">
        <v>585</v>
      </c>
      <c r="F26" s="127" t="s">
        <v>593</v>
      </c>
      <c r="G26" s="123"/>
      <c r="H26" s="123"/>
      <c r="I26" s="123"/>
      <c r="J26" s="123" t="s">
        <v>591</v>
      </c>
      <c r="K26" s="150" t="s">
        <v>606</v>
      </c>
    </row>
    <row r="27" spans="1:11">
      <c r="B27" s="118" t="s">
        <v>607</v>
      </c>
      <c r="C27" s="128" t="s">
        <v>581</v>
      </c>
      <c r="D27" s="150">
        <v>1</v>
      </c>
      <c r="E27" s="127" t="s">
        <v>585</v>
      </c>
      <c r="F27" s="127" t="s">
        <v>593</v>
      </c>
      <c r="G27" s="123"/>
      <c r="H27" s="123"/>
      <c r="I27" s="123" t="s">
        <v>591</v>
      </c>
      <c r="J27" s="123"/>
      <c r="K27" s="150" t="s">
        <v>596</v>
      </c>
    </row>
    <row r="28" spans="1:11">
      <c r="B28" s="118" t="s">
        <v>608</v>
      </c>
      <c r="C28" s="128" t="s">
        <v>581</v>
      </c>
      <c r="D28" s="150">
        <v>1</v>
      </c>
      <c r="E28" s="127" t="s">
        <v>585</v>
      </c>
      <c r="F28" s="127" t="s">
        <v>19</v>
      </c>
      <c r="G28" s="123"/>
      <c r="H28" s="123"/>
      <c r="I28" s="123"/>
      <c r="J28" s="123"/>
      <c r="K28" s="150" t="s">
        <v>599</v>
      </c>
    </row>
    <row r="29" spans="1:11">
      <c r="A29" s="106" t="s">
        <v>55</v>
      </c>
      <c r="B29" s="118" t="s">
        <v>609</v>
      </c>
      <c r="C29" s="128" t="s">
        <v>581</v>
      </c>
      <c r="D29" s="150">
        <v>1</v>
      </c>
      <c r="E29" s="127" t="s">
        <v>582</v>
      </c>
      <c r="F29" s="127" t="s">
        <v>19</v>
      </c>
      <c r="G29" s="123"/>
      <c r="H29" s="123"/>
      <c r="I29" s="123" t="s">
        <v>591</v>
      </c>
      <c r="J29" s="123"/>
      <c r="K29" s="150" t="s">
        <v>45</v>
      </c>
    </row>
    <row r="30" spans="1:11">
      <c r="B30" s="118" t="s">
        <v>595</v>
      </c>
      <c r="C30" s="128" t="s">
        <v>581</v>
      </c>
      <c r="D30" s="150">
        <v>1</v>
      </c>
      <c r="E30" s="96" t="s">
        <v>585</v>
      </c>
      <c r="F30" s="127" t="s">
        <v>593</v>
      </c>
      <c r="G30" s="123"/>
      <c r="H30" s="123" t="s">
        <v>591</v>
      </c>
      <c r="I30" s="123" t="s">
        <v>591</v>
      </c>
      <c r="J30" s="123" t="s">
        <v>591</v>
      </c>
      <c r="K30" s="150" t="s">
        <v>45</v>
      </c>
    </row>
    <row r="31" spans="1:11">
      <c r="B31" s="118" t="s">
        <v>597</v>
      </c>
      <c r="C31" s="128" t="s">
        <v>581</v>
      </c>
      <c r="D31" s="150">
        <v>1</v>
      </c>
      <c r="E31" s="127" t="s">
        <v>582</v>
      </c>
      <c r="F31" s="127" t="s">
        <v>19</v>
      </c>
      <c r="G31" s="123"/>
      <c r="H31" s="123" t="s">
        <v>591</v>
      </c>
      <c r="I31" s="123"/>
      <c r="J31" s="123"/>
      <c r="K31" s="150" t="s">
        <v>45</v>
      </c>
    </row>
    <row r="32" spans="1:11">
      <c r="B32" s="118" t="s">
        <v>597</v>
      </c>
      <c r="C32" s="128" t="s">
        <v>587</v>
      </c>
      <c r="D32" s="150">
        <v>1</v>
      </c>
      <c r="E32" s="127" t="s">
        <v>582</v>
      </c>
      <c r="F32" s="127" t="s">
        <v>19</v>
      </c>
      <c r="G32" s="123"/>
      <c r="H32" s="123" t="s">
        <v>591</v>
      </c>
      <c r="I32" s="123"/>
      <c r="J32" s="123"/>
      <c r="K32" s="150" t="s">
        <v>45</v>
      </c>
    </row>
    <row r="33" spans="1:11">
      <c r="B33" s="118" t="s">
        <v>610</v>
      </c>
      <c r="C33" s="128" t="s">
        <v>581</v>
      </c>
      <c r="D33" s="150">
        <v>1</v>
      </c>
      <c r="E33" s="127" t="s">
        <v>585</v>
      </c>
      <c r="F33" s="127" t="s">
        <v>593</v>
      </c>
      <c r="G33" s="123"/>
      <c r="H33" s="123"/>
      <c r="I33" s="123"/>
      <c r="J33" s="123"/>
      <c r="K33" s="150" t="s">
        <v>599</v>
      </c>
    </row>
    <row r="34" spans="1:11">
      <c r="B34" s="118" t="s">
        <v>610</v>
      </c>
      <c r="C34" s="128" t="s">
        <v>587</v>
      </c>
      <c r="D34" s="150">
        <v>1</v>
      </c>
      <c r="E34" s="127" t="s">
        <v>585</v>
      </c>
      <c r="F34" s="127" t="s">
        <v>593</v>
      </c>
      <c r="G34" s="123" t="s">
        <v>591</v>
      </c>
      <c r="H34" s="123"/>
      <c r="I34" s="123"/>
      <c r="J34" s="123" t="s">
        <v>591</v>
      </c>
      <c r="K34" s="150" t="s">
        <v>599</v>
      </c>
    </row>
    <row r="35" spans="1:11">
      <c r="B35" s="118" t="s">
        <v>601</v>
      </c>
      <c r="C35" s="128" t="s">
        <v>581</v>
      </c>
      <c r="D35" s="150">
        <v>1</v>
      </c>
      <c r="E35" s="127" t="s">
        <v>602</v>
      </c>
      <c r="F35" s="127" t="s">
        <v>593</v>
      </c>
      <c r="G35" s="123"/>
      <c r="H35" s="123" t="s">
        <v>591</v>
      </c>
      <c r="I35" s="123"/>
      <c r="J35" s="123" t="s">
        <v>591</v>
      </c>
      <c r="K35" s="150" t="s">
        <v>577</v>
      </c>
    </row>
    <row r="36" spans="1:11">
      <c r="B36" s="118" t="s">
        <v>601</v>
      </c>
      <c r="C36" s="128" t="s">
        <v>587</v>
      </c>
      <c r="D36" s="150">
        <v>1</v>
      </c>
      <c r="E36" s="96" t="s">
        <v>602</v>
      </c>
      <c r="F36" s="127" t="s">
        <v>593</v>
      </c>
      <c r="G36" s="123"/>
      <c r="H36" s="123"/>
      <c r="I36" s="123"/>
      <c r="J36" s="123" t="s">
        <v>591</v>
      </c>
      <c r="K36" s="150" t="s">
        <v>577</v>
      </c>
    </row>
    <row r="37" spans="1:11">
      <c r="B37" s="118" t="s">
        <v>611</v>
      </c>
      <c r="C37" s="128" t="s">
        <v>581</v>
      </c>
      <c r="D37" s="150">
        <v>1</v>
      </c>
      <c r="E37" s="127" t="s">
        <v>585</v>
      </c>
      <c r="F37" s="127" t="s">
        <v>612</v>
      </c>
      <c r="G37" s="123"/>
      <c r="H37" s="123"/>
      <c r="I37" s="123"/>
      <c r="J37" s="123"/>
      <c r="K37" s="150" t="s">
        <v>45</v>
      </c>
    </row>
    <row r="38" spans="1:11">
      <c r="B38" s="118" t="s">
        <v>611</v>
      </c>
      <c r="C38" s="128" t="s">
        <v>587</v>
      </c>
      <c r="D38" s="150">
        <v>1</v>
      </c>
      <c r="E38" s="127" t="s">
        <v>585</v>
      </c>
      <c r="F38" s="127" t="s">
        <v>612</v>
      </c>
      <c r="G38" s="123"/>
      <c r="H38" s="123" t="s">
        <v>591</v>
      </c>
      <c r="I38" s="123"/>
      <c r="J38" s="123"/>
      <c r="K38" s="150" t="s">
        <v>45</v>
      </c>
    </row>
    <row r="39" spans="1:11">
      <c r="B39" s="118" t="s">
        <v>604</v>
      </c>
      <c r="C39" s="128" t="s">
        <v>587</v>
      </c>
      <c r="D39" s="150">
        <v>1</v>
      </c>
      <c r="E39" s="127" t="s">
        <v>582</v>
      </c>
      <c r="F39" s="127" t="s">
        <v>19</v>
      </c>
      <c r="G39" s="123"/>
      <c r="H39" s="123" t="s">
        <v>591</v>
      </c>
      <c r="I39" s="123"/>
      <c r="J39" s="123" t="s">
        <v>591</v>
      </c>
      <c r="K39" s="150" t="s">
        <v>45</v>
      </c>
    </row>
    <row r="40" spans="1:11">
      <c r="A40" s="106" t="s">
        <v>1139</v>
      </c>
      <c r="B40" s="95" t="s">
        <v>1749</v>
      </c>
      <c r="C40" s="128" t="s">
        <v>581</v>
      </c>
      <c r="D40" s="150">
        <v>1</v>
      </c>
      <c r="E40" s="96" t="s">
        <v>582</v>
      </c>
      <c r="F40" s="96" t="s">
        <v>19</v>
      </c>
      <c r="G40" s="123" t="s">
        <v>591</v>
      </c>
      <c r="H40" s="123"/>
      <c r="I40" s="123"/>
      <c r="J40" s="123"/>
      <c r="K40" s="150" t="s">
        <v>589</v>
      </c>
    </row>
    <row r="41" spans="1:11">
      <c r="A41" s="118" t="s">
        <v>57</v>
      </c>
      <c r="B41" s="157" t="s">
        <v>594</v>
      </c>
      <c r="C41" s="158" t="s">
        <v>581</v>
      </c>
      <c r="D41" s="150">
        <v>1</v>
      </c>
      <c r="E41" s="96" t="s">
        <v>582</v>
      </c>
      <c r="F41" s="96" t="s">
        <v>19</v>
      </c>
      <c r="G41" s="123"/>
      <c r="H41" s="123" t="s">
        <v>591</v>
      </c>
      <c r="I41" s="123" t="s">
        <v>591</v>
      </c>
      <c r="J41" s="123" t="s">
        <v>591</v>
      </c>
      <c r="K41" s="159" t="s">
        <v>586</v>
      </c>
    </row>
    <row r="42" spans="1:11">
      <c r="B42" s="157" t="s">
        <v>613</v>
      </c>
      <c r="C42" s="158" t="s">
        <v>581</v>
      </c>
      <c r="D42" s="150">
        <v>1</v>
      </c>
      <c r="E42" s="127" t="s">
        <v>585</v>
      </c>
      <c r="F42" s="96" t="s">
        <v>19</v>
      </c>
      <c r="G42" s="123"/>
      <c r="H42" s="123" t="s">
        <v>591</v>
      </c>
      <c r="I42" s="123" t="s">
        <v>591</v>
      </c>
      <c r="J42" s="123"/>
      <c r="K42" s="159" t="s">
        <v>577</v>
      </c>
    </row>
    <row r="43" spans="1:11">
      <c r="B43" s="157" t="s">
        <v>613</v>
      </c>
      <c r="C43" s="158" t="s">
        <v>587</v>
      </c>
      <c r="D43" s="150">
        <v>1</v>
      </c>
      <c r="E43" s="127" t="s">
        <v>585</v>
      </c>
      <c r="F43" s="96" t="s">
        <v>19</v>
      </c>
      <c r="G43" s="123"/>
      <c r="H43" s="192"/>
      <c r="I43" s="123"/>
      <c r="J43" s="192"/>
      <c r="K43" s="159" t="s">
        <v>577</v>
      </c>
    </row>
    <row r="44" spans="1:11">
      <c r="B44" s="157" t="s">
        <v>598</v>
      </c>
      <c r="C44" s="158" t="s">
        <v>581</v>
      </c>
      <c r="D44" s="150">
        <v>1</v>
      </c>
      <c r="E44" s="127" t="s">
        <v>585</v>
      </c>
      <c r="F44" s="96" t="s">
        <v>19</v>
      </c>
      <c r="G44" s="123"/>
      <c r="H44" s="123" t="s">
        <v>591</v>
      </c>
      <c r="I44" s="123" t="s">
        <v>591</v>
      </c>
      <c r="J44" s="123" t="s">
        <v>591</v>
      </c>
      <c r="K44" s="159" t="s">
        <v>577</v>
      </c>
    </row>
    <row r="45" spans="1:11">
      <c r="B45" s="157" t="s">
        <v>598</v>
      </c>
      <c r="C45" s="158" t="s">
        <v>587</v>
      </c>
      <c r="D45" s="150">
        <v>1</v>
      </c>
      <c r="E45" s="127" t="s">
        <v>585</v>
      </c>
      <c r="F45" s="96" t="s">
        <v>19</v>
      </c>
      <c r="G45" s="123"/>
      <c r="H45" s="123" t="s">
        <v>591</v>
      </c>
      <c r="I45" s="123"/>
      <c r="J45" s="123" t="s">
        <v>591</v>
      </c>
      <c r="K45" s="159" t="s">
        <v>577</v>
      </c>
    </row>
    <row r="46" spans="1:11">
      <c r="B46" s="157" t="s">
        <v>614</v>
      </c>
      <c r="C46" s="158" t="s">
        <v>581</v>
      </c>
      <c r="D46" s="150">
        <v>1</v>
      </c>
      <c r="E46" s="127" t="s">
        <v>582</v>
      </c>
      <c r="F46" s="96" t="s">
        <v>19</v>
      </c>
      <c r="G46" s="123"/>
      <c r="H46" s="123" t="s">
        <v>591</v>
      </c>
      <c r="I46" s="123"/>
      <c r="J46" s="123"/>
      <c r="K46" s="159" t="s">
        <v>577</v>
      </c>
    </row>
    <row r="47" spans="1:11">
      <c r="B47" s="157" t="s">
        <v>605</v>
      </c>
      <c r="C47" s="158" t="s">
        <v>581</v>
      </c>
      <c r="D47" s="150">
        <v>1</v>
      </c>
      <c r="E47" s="127" t="s">
        <v>585</v>
      </c>
      <c r="F47" s="96" t="s">
        <v>593</v>
      </c>
      <c r="G47" s="123"/>
      <c r="H47" s="192"/>
      <c r="I47" s="123"/>
      <c r="J47" s="123" t="s">
        <v>591</v>
      </c>
      <c r="K47" s="159" t="s">
        <v>589</v>
      </c>
    </row>
    <row r="48" spans="1:11">
      <c r="A48" s="106" t="s">
        <v>615</v>
      </c>
      <c r="B48" s="333" t="s">
        <v>616</v>
      </c>
      <c r="C48" s="334" t="s">
        <v>581</v>
      </c>
      <c r="D48" s="150">
        <v>1</v>
      </c>
      <c r="E48" s="96" t="s">
        <v>585</v>
      </c>
      <c r="F48" s="96" t="s">
        <v>19</v>
      </c>
      <c r="G48" s="123"/>
      <c r="H48" s="192"/>
      <c r="I48" s="123"/>
      <c r="J48" s="123" t="s">
        <v>591</v>
      </c>
      <c r="K48" s="159" t="s">
        <v>45</v>
      </c>
    </row>
    <row r="49" spans="1:11">
      <c r="B49" s="333" t="s">
        <v>616</v>
      </c>
      <c r="C49" s="334" t="s">
        <v>587</v>
      </c>
      <c r="D49" s="150">
        <v>1</v>
      </c>
      <c r="E49" s="96" t="s">
        <v>585</v>
      </c>
      <c r="F49" s="96" t="s">
        <v>19</v>
      </c>
      <c r="G49" s="123"/>
      <c r="H49" s="192"/>
      <c r="I49" s="123"/>
      <c r="J49" s="123" t="s">
        <v>591</v>
      </c>
      <c r="K49" s="159" t="s">
        <v>45</v>
      </c>
    </row>
    <row r="50" spans="1:11">
      <c r="B50" s="333" t="s">
        <v>617</v>
      </c>
      <c r="C50" s="334" t="s">
        <v>581</v>
      </c>
      <c r="D50" s="150">
        <v>1</v>
      </c>
      <c r="E50" s="96" t="s">
        <v>602</v>
      </c>
      <c r="F50" s="96" t="s">
        <v>19</v>
      </c>
      <c r="G50" s="123"/>
      <c r="H50" s="123" t="s">
        <v>591</v>
      </c>
      <c r="I50" s="123"/>
      <c r="J50" s="123" t="s">
        <v>591</v>
      </c>
      <c r="K50" s="159" t="s">
        <v>577</v>
      </c>
    </row>
    <row r="51" spans="1:11">
      <c r="B51" s="333" t="s">
        <v>590</v>
      </c>
      <c r="C51" s="334" t="s">
        <v>581</v>
      </c>
      <c r="D51" s="150">
        <v>1</v>
      </c>
      <c r="E51" s="96" t="s">
        <v>585</v>
      </c>
      <c r="F51" s="96" t="s">
        <v>19</v>
      </c>
      <c r="G51" s="123"/>
      <c r="H51" s="192"/>
      <c r="I51" s="123"/>
      <c r="J51" s="123" t="s">
        <v>591</v>
      </c>
      <c r="K51" s="159" t="s">
        <v>45</v>
      </c>
    </row>
    <row r="52" spans="1:11">
      <c r="B52" s="333" t="s">
        <v>618</v>
      </c>
      <c r="C52" s="334" t="s">
        <v>581</v>
      </c>
      <c r="D52" s="150">
        <v>1</v>
      </c>
      <c r="E52" s="96" t="s">
        <v>585</v>
      </c>
      <c r="F52" s="96" t="s">
        <v>19</v>
      </c>
      <c r="G52" s="123" t="s">
        <v>591</v>
      </c>
      <c r="H52" s="192"/>
      <c r="I52" s="123"/>
      <c r="J52" s="123"/>
      <c r="K52" s="159" t="s">
        <v>45</v>
      </c>
    </row>
    <row r="53" spans="1:11">
      <c r="B53" s="333" t="s">
        <v>618</v>
      </c>
      <c r="C53" s="334" t="s">
        <v>587</v>
      </c>
      <c r="D53" s="150">
        <v>1</v>
      </c>
      <c r="E53" s="96" t="s">
        <v>585</v>
      </c>
      <c r="F53" s="96" t="s">
        <v>19</v>
      </c>
      <c r="G53" s="123" t="s">
        <v>591</v>
      </c>
      <c r="H53" s="192"/>
      <c r="I53" s="123"/>
      <c r="J53" s="123" t="s">
        <v>591</v>
      </c>
      <c r="K53" s="159" t="s">
        <v>45</v>
      </c>
    </row>
    <row r="54" spans="1:11">
      <c r="B54" s="333" t="s">
        <v>619</v>
      </c>
      <c r="C54" s="334" t="s">
        <v>581</v>
      </c>
      <c r="D54" s="150">
        <v>1</v>
      </c>
      <c r="E54" s="96" t="s">
        <v>585</v>
      </c>
      <c r="F54" s="96" t="s">
        <v>593</v>
      </c>
      <c r="G54" s="123"/>
      <c r="H54" s="192"/>
      <c r="I54" s="123"/>
      <c r="J54" s="123" t="s">
        <v>591</v>
      </c>
      <c r="K54" s="159" t="s">
        <v>577</v>
      </c>
    </row>
    <row r="55" spans="1:11">
      <c r="B55" s="333" t="s">
        <v>620</v>
      </c>
      <c r="C55" s="334" t="s">
        <v>581</v>
      </c>
      <c r="D55" s="150">
        <v>1</v>
      </c>
      <c r="E55" s="96" t="s">
        <v>582</v>
      </c>
      <c r="F55" s="96" t="s">
        <v>593</v>
      </c>
      <c r="G55" s="123"/>
      <c r="H55" s="192"/>
      <c r="I55" s="123"/>
      <c r="J55" s="123" t="s">
        <v>591</v>
      </c>
      <c r="K55" s="159" t="s">
        <v>589</v>
      </c>
    </row>
    <row r="56" spans="1:11">
      <c r="B56" s="333" t="s">
        <v>620</v>
      </c>
      <c r="C56" s="334" t="s">
        <v>587</v>
      </c>
      <c r="D56" s="150">
        <v>1</v>
      </c>
      <c r="E56" s="96" t="s">
        <v>582</v>
      </c>
      <c r="F56" s="96" t="s">
        <v>593</v>
      </c>
      <c r="G56" s="123"/>
      <c r="H56" s="192"/>
      <c r="I56" s="123"/>
      <c r="J56" s="123" t="s">
        <v>591</v>
      </c>
      <c r="K56" s="159" t="s">
        <v>589</v>
      </c>
    </row>
    <row r="57" spans="1:11">
      <c r="A57" s="106" t="s">
        <v>621</v>
      </c>
      <c r="B57" s="118" t="s">
        <v>622</v>
      </c>
      <c r="C57" s="106" t="s">
        <v>581</v>
      </c>
      <c r="D57" s="150">
        <v>1</v>
      </c>
      <c r="E57" s="127" t="s">
        <v>585</v>
      </c>
      <c r="F57" s="127" t="s">
        <v>593</v>
      </c>
      <c r="G57" s="123"/>
      <c r="H57" s="123" t="s">
        <v>591</v>
      </c>
      <c r="I57" s="123"/>
      <c r="J57" s="123" t="s">
        <v>591</v>
      </c>
      <c r="K57" s="150" t="s">
        <v>45</v>
      </c>
    </row>
    <row r="58" spans="1:11">
      <c r="B58" s="118" t="s">
        <v>592</v>
      </c>
      <c r="C58" s="106" t="s">
        <v>581</v>
      </c>
      <c r="D58" s="150">
        <v>1</v>
      </c>
      <c r="E58" s="127" t="s">
        <v>585</v>
      </c>
      <c r="F58" s="127" t="s">
        <v>593</v>
      </c>
      <c r="G58" s="123"/>
      <c r="H58" s="123" t="s">
        <v>591</v>
      </c>
      <c r="I58" s="123"/>
      <c r="J58" s="123" t="s">
        <v>591</v>
      </c>
      <c r="K58" s="150" t="s">
        <v>589</v>
      </c>
    </row>
    <row r="59" spans="1:11">
      <c r="A59" s="106" t="s">
        <v>623</v>
      </c>
      <c r="B59" s="118" t="s">
        <v>624</v>
      </c>
      <c r="C59" s="128" t="s">
        <v>581</v>
      </c>
      <c r="D59" s="150">
        <v>1</v>
      </c>
      <c r="E59" s="96" t="s">
        <v>602</v>
      </c>
      <c r="F59" s="159" t="s">
        <v>19</v>
      </c>
      <c r="G59" s="123" t="s">
        <v>591</v>
      </c>
      <c r="H59" s="123"/>
      <c r="I59" s="123" t="s">
        <v>591</v>
      </c>
      <c r="J59" s="123" t="s">
        <v>591</v>
      </c>
      <c r="K59" s="159" t="s">
        <v>589</v>
      </c>
    </row>
    <row r="60" spans="1:11">
      <c r="A60" s="106" t="s">
        <v>625</v>
      </c>
      <c r="B60" s="157" t="s">
        <v>626</v>
      </c>
      <c r="C60" s="158" t="s">
        <v>581</v>
      </c>
      <c r="D60" s="150">
        <v>1</v>
      </c>
      <c r="E60" s="96" t="s">
        <v>602</v>
      </c>
      <c r="F60" s="159" t="s">
        <v>19</v>
      </c>
      <c r="G60" s="123" t="s">
        <v>591</v>
      </c>
      <c r="H60" s="123"/>
      <c r="I60" s="123"/>
      <c r="J60" s="123"/>
      <c r="K60" s="159" t="s">
        <v>586</v>
      </c>
    </row>
    <row r="61" spans="1:11">
      <c r="B61" s="157" t="s">
        <v>627</v>
      </c>
      <c r="C61" s="158" t="s">
        <v>581</v>
      </c>
      <c r="D61" s="150">
        <v>1</v>
      </c>
      <c r="E61" s="127" t="s">
        <v>602</v>
      </c>
      <c r="F61" s="159" t="s">
        <v>19</v>
      </c>
      <c r="G61" s="123"/>
      <c r="H61" s="123"/>
      <c r="I61" s="123"/>
      <c r="J61" s="123"/>
      <c r="K61" s="159" t="s">
        <v>589</v>
      </c>
    </row>
    <row r="62" spans="1:11">
      <c r="A62" s="106" t="s">
        <v>68</v>
      </c>
      <c r="B62" s="198" t="s">
        <v>609</v>
      </c>
      <c r="C62" s="199" t="s">
        <v>581</v>
      </c>
      <c r="D62" s="150">
        <v>1</v>
      </c>
      <c r="E62" s="127" t="s">
        <v>582</v>
      </c>
      <c r="F62" s="159" t="s">
        <v>19</v>
      </c>
      <c r="G62" s="123"/>
      <c r="H62" s="123"/>
      <c r="I62" s="123" t="s">
        <v>82</v>
      </c>
      <c r="J62" s="123"/>
      <c r="K62" s="159" t="s">
        <v>45</v>
      </c>
    </row>
    <row r="63" spans="1:11">
      <c r="B63" s="198" t="s">
        <v>609</v>
      </c>
      <c r="C63" s="199" t="s">
        <v>587</v>
      </c>
      <c r="D63" s="150">
        <v>1</v>
      </c>
      <c r="E63" s="127" t="s">
        <v>582</v>
      </c>
      <c r="F63" s="159" t="s">
        <v>19</v>
      </c>
      <c r="G63" s="123"/>
      <c r="H63" s="123"/>
      <c r="I63" s="123"/>
      <c r="J63" s="123" t="s">
        <v>591</v>
      </c>
      <c r="K63" s="159" t="s">
        <v>45</v>
      </c>
    </row>
    <row r="64" spans="1:11">
      <c r="B64" s="198" t="s">
        <v>605</v>
      </c>
      <c r="C64" s="199" t="s">
        <v>581</v>
      </c>
      <c r="D64" s="150">
        <v>1</v>
      </c>
      <c r="E64" s="127" t="s">
        <v>585</v>
      </c>
      <c r="F64" s="159" t="s">
        <v>593</v>
      </c>
      <c r="G64" s="123"/>
      <c r="H64" s="123"/>
      <c r="I64" s="123"/>
      <c r="J64" s="123" t="s">
        <v>591</v>
      </c>
      <c r="K64" s="159" t="s">
        <v>606</v>
      </c>
    </row>
    <row r="65" spans="1:11">
      <c r="A65" s="106" t="s">
        <v>70</v>
      </c>
      <c r="B65" s="175" t="s">
        <v>628</v>
      </c>
      <c r="C65" s="126" t="s">
        <v>581</v>
      </c>
      <c r="D65" s="150">
        <v>1</v>
      </c>
      <c r="E65" s="96" t="s">
        <v>585</v>
      </c>
      <c r="F65" s="159" t="s">
        <v>19</v>
      </c>
      <c r="G65" s="123"/>
      <c r="H65" s="123"/>
      <c r="I65" s="123"/>
      <c r="J65" s="123"/>
      <c r="K65" s="159" t="s">
        <v>589</v>
      </c>
    </row>
    <row r="66" spans="1:11">
      <c r="B66" s="175" t="s">
        <v>628</v>
      </c>
      <c r="C66" s="126" t="s">
        <v>587</v>
      </c>
      <c r="D66" s="150">
        <v>1</v>
      </c>
      <c r="E66" s="96" t="s">
        <v>585</v>
      </c>
      <c r="F66" s="159" t="s">
        <v>19</v>
      </c>
      <c r="G66" s="123"/>
      <c r="H66" s="123"/>
      <c r="I66" s="123"/>
      <c r="J66" s="123"/>
      <c r="K66" s="159" t="s">
        <v>589</v>
      </c>
    </row>
    <row r="67" spans="1:11">
      <c r="B67" s="175" t="s">
        <v>629</v>
      </c>
      <c r="C67" s="126" t="s">
        <v>587</v>
      </c>
      <c r="D67" s="150">
        <v>1</v>
      </c>
      <c r="E67" s="96" t="s">
        <v>585</v>
      </c>
      <c r="F67" s="159" t="s">
        <v>593</v>
      </c>
      <c r="G67" s="123"/>
      <c r="H67" s="123"/>
      <c r="I67" s="123"/>
      <c r="J67" s="123"/>
      <c r="K67" s="159" t="s">
        <v>45</v>
      </c>
    </row>
    <row r="68" spans="1:11">
      <c r="B68" s="175" t="s">
        <v>630</v>
      </c>
      <c r="C68" s="126" t="s">
        <v>581</v>
      </c>
      <c r="D68" s="150">
        <v>1</v>
      </c>
      <c r="E68" s="96" t="s">
        <v>585</v>
      </c>
      <c r="F68" s="159" t="s">
        <v>19</v>
      </c>
      <c r="G68" s="123"/>
      <c r="H68" s="123"/>
      <c r="I68" s="123"/>
      <c r="J68" s="123"/>
      <c r="K68" s="159" t="s">
        <v>589</v>
      </c>
    </row>
    <row r="69" spans="1:11">
      <c r="B69" s="175" t="s">
        <v>630</v>
      </c>
      <c r="C69" s="126" t="s">
        <v>587</v>
      </c>
      <c r="D69" s="150">
        <v>1</v>
      </c>
      <c r="E69" s="96" t="s">
        <v>585</v>
      </c>
      <c r="F69" s="159" t="s">
        <v>19</v>
      </c>
      <c r="G69" s="123"/>
      <c r="H69" s="123"/>
      <c r="I69" s="123"/>
      <c r="J69" s="123"/>
      <c r="K69" s="159" t="s">
        <v>589</v>
      </c>
    </row>
    <row r="70" spans="1:11">
      <c r="A70" s="106" t="s">
        <v>631</v>
      </c>
      <c r="B70" s="118" t="s">
        <v>594</v>
      </c>
      <c r="C70" s="128" t="s">
        <v>581</v>
      </c>
      <c r="D70" s="150">
        <v>1</v>
      </c>
      <c r="E70" s="96" t="s">
        <v>582</v>
      </c>
      <c r="F70" s="127" t="s">
        <v>593</v>
      </c>
      <c r="G70" s="123"/>
      <c r="H70" s="123" t="s">
        <v>591</v>
      </c>
      <c r="I70" s="123" t="s">
        <v>591</v>
      </c>
      <c r="J70" s="123"/>
      <c r="K70" s="150" t="s">
        <v>589</v>
      </c>
    </row>
    <row r="71" spans="1:11">
      <c r="B71" s="118" t="s">
        <v>603</v>
      </c>
      <c r="C71" s="128" t="s">
        <v>581</v>
      </c>
      <c r="D71" s="150">
        <v>1</v>
      </c>
      <c r="E71" s="96" t="s">
        <v>602</v>
      </c>
      <c r="F71" s="127" t="s">
        <v>593</v>
      </c>
      <c r="G71" s="123"/>
      <c r="H71" s="123" t="s">
        <v>591</v>
      </c>
      <c r="I71" s="123"/>
      <c r="J71" s="123" t="s">
        <v>591</v>
      </c>
      <c r="K71" s="150" t="s">
        <v>45</v>
      </c>
    </row>
    <row r="72" spans="1:11">
      <c r="A72" s="106" t="s">
        <v>74</v>
      </c>
      <c r="B72" s="95" t="s">
        <v>580</v>
      </c>
      <c r="C72" s="128" t="s">
        <v>581</v>
      </c>
      <c r="D72" s="150">
        <v>1</v>
      </c>
      <c r="E72" s="96" t="s">
        <v>582</v>
      </c>
      <c r="F72" s="96" t="s">
        <v>19</v>
      </c>
      <c r="G72" s="123"/>
      <c r="H72" s="123"/>
      <c r="I72" s="123"/>
      <c r="J72" s="123"/>
      <c r="K72" s="150" t="s">
        <v>577</v>
      </c>
    </row>
    <row r="73" spans="1:11">
      <c r="B73" s="95" t="s">
        <v>632</v>
      </c>
      <c r="C73" s="128" t="s">
        <v>581</v>
      </c>
      <c r="D73" s="150">
        <v>1</v>
      </c>
      <c r="E73" s="96" t="s">
        <v>582</v>
      </c>
      <c r="F73" s="96" t="s">
        <v>19</v>
      </c>
      <c r="G73" s="123"/>
      <c r="H73" s="123"/>
      <c r="I73" s="123" t="s">
        <v>591</v>
      </c>
      <c r="J73" s="123" t="s">
        <v>591</v>
      </c>
      <c r="K73" s="150" t="s">
        <v>596</v>
      </c>
    </row>
    <row r="74" spans="1:11">
      <c r="B74" s="95" t="s">
        <v>630</v>
      </c>
      <c r="C74" s="128" t="s">
        <v>581</v>
      </c>
      <c r="D74" s="150">
        <v>1</v>
      </c>
      <c r="E74" s="96" t="s">
        <v>585</v>
      </c>
      <c r="F74" s="159" t="s">
        <v>19</v>
      </c>
      <c r="G74" s="123"/>
      <c r="H74" s="123"/>
      <c r="I74" s="123" t="s">
        <v>591</v>
      </c>
      <c r="J74" s="123" t="s">
        <v>591</v>
      </c>
      <c r="K74" s="150" t="s">
        <v>589</v>
      </c>
    </row>
    <row r="75" spans="1:11">
      <c r="A75" s="106" t="s">
        <v>76</v>
      </c>
      <c r="B75" s="118" t="s">
        <v>633</v>
      </c>
      <c r="C75" s="128" t="s">
        <v>581</v>
      </c>
      <c r="D75" s="150">
        <v>1</v>
      </c>
      <c r="E75" s="96" t="s">
        <v>585</v>
      </c>
      <c r="F75" s="127" t="s">
        <v>593</v>
      </c>
      <c r="G75" s="123"/>
      <c r="H75" s="123" t="s">
        <v>591</v>
      </c>
      <c r="I75" s="123"/>
      <c r="J75" s="123"/>
      <c r="K75" s="159" t="s">
        <v>45</v>
      </c>
    </row>
    <row r="76" spans="1:11">
      <c r="A76" s="106" t="s">
        <v>78</v>
      </c>
      <c r="B76" s="118" t="s">
        <v>627</v>
      </c>
      <c r="C76" s="128" t="s">
        <v>581</v>
      </c>
      <c r="D76" s="150">
        <v>1</v>
      </c>
      <c r="E76" s="96" t="s">
        <v>582</v>
      </c>
      <c r="F76" s="159" t="s">
        <v>19</v>
      </c>
      <c r="G76" s="123"/>
      <c r="H76" s="123" t="s">
        <v>591</v>
      </c>
      <c r="I76" s="123" t="s">
        <v>591</v>
      </c>
      <c r="J76" s="123"/>
      <c r="K76" s="159" t="s">
        <v>589</v>
      </c>
    </row>
    <row r="77" spans="1:11">
      <c r="A77" s="106" t="s">
        <v>80</v>
      </c>
      <c r="B77" s="106" t="s">
        <v>634</v>
      </c>
      <c r="C77" s="106" t="s">
        <v>581</v>
      </c>
      <c r="D77" s="150">
        <v>1</v>
      </c>
      <c r="E77" s="127" t="s">
        <v>585</v>
      </c>
      <c r="F77" s="150" t="s">
        <v>19</v>
      </c>
      <c r="G77" s="123"/>
      <c r="H77" s="123"/>
      <c r="I77" s="123" t="s">
        <v>591</v>
      </c>
      <c r="J77" s="123" t="s">
        <v>591</v>
      </c>
      <c r="K77" s="150" t="s">
        <v>577</v>
      </c>
    </row>
    <row r="78" spans="1:11">
      <c r="B78" s="106" t="s">
        <v>634</v>
      </c>
      <c r="C78" s="106" t="s">
        <v>587</v>
      </c>
      <c r="D78" s="150">
        <v>1</v>
      </c>
      <c r="E78" s="127" t="s">
        <v>585</v>
      </c>
      <c r="F78" s="150" t="s">
        <v>19</v>
      </c>
      <c r="G78" s="123"/>
      <c r="H78" s="123" t="s">
        <v>591</v>
      </c>
      <c r="I78" s="123"/>
      <c r="J78" s="123" t="s">
        <v>591</v>
      </c>
      <c r="K78" s="150" t="s">
        <v>577</v>
      </c>
    </row>
    <row r="79" spans="1:11">
      <c r="B79" s="118" t="s">
        <v>580</v>
      </c>
      <c r="C79" s="128" t="s">
        <v>581</v>
      </c>
      <c r="D79" s="150">
        <v>1</v>
      </c>
      <c r="E79" s="127" t="s">
        <v>582</v>
      </c>
      <c r="F79" s="150" t="s">
        <v>19</v>
      </c>
      <c r="G79" s="123"/>
      <c r="H79" s="123" t="s">
        <v>591</v>
      </c>
      <c r="I79" s="123"/>
      <c r="J79" s="123"/>
      <c r="K79" s="150" t="s">
        <v>577</v>
      </c>
    </row>
    <row r="80" spans="1:11">
      <c r="B80" s="118" t="s">
        <v>580</v>
      </c>
      <c r="C80" s="128" t="s">
        <v>587</v>
      </c>
      <c r="D80" s="150">
        <v>1</v>
      </c>
      <c r="E80" s="127" t="s">
        <v>582</v>
      </c>
      <c r="F80" s="150" t="s">
        <v>19</v>
      </c>
      <c r="G80" s="123"/>
      <c r="H80" s="123"/>
      <c r="I80" s="123"/>
      <c r="J80" s="123" t="s">
        <v>591</v>
      </c>
      <c r="K80" s="150" t="s">
        <v>577</v>
      </c>
    </row>
    <row r="81" spans="1:11">
      <c r="B81" s="118" t="s">
        <v>635</v>
      </c>
      <c r="C81" s="128" t="s">
        <v>581</v>
      </c>
      <c r="D81" s="150">
        <v>1</v>
      </c>
      <c r="E81" s="127" t="s">
        <v>585</v>
      </c>
      <c r="F81" s="150" t="s">
        <v>593</v>
      </c>
      <c r="G81" s="123"/>
      <c r="H81" s="123"/>
      <c r="I81" s="123"/>
      <c r="J81" s="123"/>
      <c r="K81" s="150" t="s">
        <v>45</v>
      </c>
    </row>
    <row r="82" spans="1:11">
      <c r="B82" s="118" t="s">
        <v>632</v>
      </c>
      <c r="C82" s="128" t="s">
        <v>581</v>
      </c>
      <c r="D82" s="150">
        <v>1</v>
      </c>
      <c r="E82" s="127" t="s">
        <v>582</v>
      </c>
      <c r="F82" s="150" t="s">
        <v>19</v>
      </c>
      <c r="G82" s="123"/>
      <c r="H82" s="123"/>
      <c r="I82" s="123"/>
      <c r="J82" s="123" t="s">
        <v>591</v>
      </c>
      <c r="K82" s="150" t="s">
        <v>596</v>
      </c>
    </row>
    <row r="83" spans="1:11">
      <c r="B83" s="118" t="s">
        <v>632</v>
      </c>
      <c r="C83" s="128" t="s">
        <v>587</v>
      </c>
      <c r="D83" s="150">
        <v>1</v>
      </c>
      <c r="E83" s="96" t="s">
        <v>582</v>
      </c>
      <c r="F83" s="150" t="s">
        <v>19</v>
      </c>
      <c r="G83" s="123"/>
      <c r="H83" s="123"/>
      <c r="I83" s="123"/>
      <c r="J83" s="123"/>
      <c r="K83" s="150" t="s">
        <v>589</v>
      </c>
    </row>
    <row r="84" spans="1:11">
      <c r="B84" s="118" t="s">
        <v>630</v>
      </c>
      <c r="C84" s="128" t="s">
        <v>581</v>
      </c>
      <c r="D84" s="150">
        <v>1</v>
      </c>
      <c r="E84" s="127" t="s">
        <v>585</v>
      </c>
      <c r="F84" s="150" t="s">
        <v>19</v>
      </c>
      <c r="G84" s="123"/>
      <c r="H84" s="123" t="s">
        <v>591</v>
      </c>
      <c r="I84" s="123" t="s">
        <v>591</v>
      </c>
      <c r="J84" s="123" t="s">
        <v>591</v>
      </c>
      <c r="K84" s="150" t="s">
        <v>589</v>
      </c>
    </row>
    <row r="85" spans="1:11">
      <c r="B85" s="118" t="s">
        <v>605</v>
      </c>
      <c r="C85" s="128" t="s">
        <v>581</v>
      </c>
      <c r="D85" s="150">
        <v>1</v>
      </c>
      <c r="E85" s="127" t="s">
        <v>585</v>
      </c>
      <c r="F85" s="150" t="s">
        <v>593</v>
      </c>
      <c r="G85" s="123"/>
      <c r="H85" s="123"/>
      <c r="I85" s="123"/>
      <c r="J85" s="123" t="s">
        <v>591</v>
      </c>
      <c r="K85" s="150" t="s">
        <v>606</v>
      </c>
    </row>
    <row r="86" spans="1:11">
      <c r="B86" s="118" t="s">
        <v>588</v>
      </c>
      <c r="C86" s="128" t="s">
        <v>581</v>
      </c>
      <c r="D86" s="150">
        <v>1</v>
      </c>
      <c r="E86" s="127" t="s">
        <v>582</v>
      </c>
      <c r="F86" s="150" t="s">
        <v>19</v>
      </c>
      <c r="G86" s="123"/>
      <c r="H86" s="123"/>
      <c r="I86" s="123"/>
      <c r="J86" s="123"/>
      <c r="K86" s="150" t="s">
        <v>596</v>
      </c>
    </row>
    <row r="87" spans="1:11">
      <c r="B87" s="118" t="s">
        <v>588</v>
      </c>
      <c r="C87" s="128" t="s">
        <v>587</v>
      </c>
      <c r="D87" s="150">
        <v>1</v>
      </c>
      <c r="E87" s="127" t="s">
        <v>582</v>
      </c>
      <c r="F87" s="150" t="s">
        <v>19</v>
      </c>
      <c r="G87" s="123"/>
      <c r="H87" s="123"/>
      <c r="I87" s="123"/>
      <c r="J87" s="123"/>
      <c r="K87" s="150" t="s">
        <v>596</v>
      </c>
    </row>
    <row r="88" spans="1:11">
      <c r="A88" s="122"/>
      <c r="B88" s="119"/>
      <c r="C88" s="130"/>
      <c r="D88" s="125"/>
      <c r="E88" s="125"/>
      <c r="F88" s="125"/>
      <c r="G88" s="193"/>
      <c r="H88" s="193"/>
      <c r="I88" s="193"/>
      <c r="J88" s="193"/>
      <c r="K88" s="125"/>
    </row>
    <row r="89" spans="1:11">
      <c r="A89" s="118"/>
      <c r="C89" s="128"/>
      <c r="E89" s="150" t="str">
        <f>"Historical: "&amp;COUNTIF($E$9:$E$87,"Historical")</f>
        <v>Historical: 42</v>
      </c>
      <c r="F89" s="150" t="str">
        <f>"Average: "&amp;COUNTIF($F$9:$F$87,"Average")</f>
        <v>Average: 51</v>
      </c>
      <c r="G89" s="194"/>
      <c r="H89" s="195"/>
      <c r="I89" s="195"/>
      <c r="J89" s="195"/>
    </row>
    <row r="90" spans="1:11">
      <c r="A90" s="131" t="s">
        <v>636</v>
      </c>
      <c r="C90" s="128"/>
      <c r="E90" s="150" t="str">
        <f>"Forecast: "&amp;COUNTIF($E$9:$E$87,"*Forecast")</f>
        <v>Forecast: 37</v>
      </c>
      <c r="F90" s="150" t="str">
        <f>"Year End: "&amp;COUNTIF($F$9:$F$87,"Year End")</f>
        <v>Year End: 26</v>
      </c>
      <c r="G90" s="123">
        <f>COUNTIF(G9:G87,"x")</f>
        <v>6</v>
      </c>
      <c r="H90" s="123">
        <f>COUNTIF(H9:H87,"x")</f>
        <v>30</v>
      </c>
      <c r="I90" s="123">
        <f>COUNTIF(I9:I87,"x")</f>
        <v>14</v>
      </c>
      <c r="J90" s="123">
        <f>COUNTIF(J9:J87,"x")</f>
        <v>38</v>
      </c>
      <c r="K90" s="96">
        <f>COUNTA(K9:K87)-COUNTIF(K9:K87,"No")</f>
        <v>58</v>
      </c>
    </row>
    <row r="91" spans="1:11">
      <c r="A91" s="132" t="s">
        <v>637</v>
      </c>
      <c r="C91" s="128"/>
      <c r="D91" s="133">
        <f>SUM(D9:D87)</f>
        <v>79</v>
      </c>
      <c r="E91" s="150"/>
      <c r="F91" s="150"/>
      <c r="G91" s="196"/>
      <c r="H91" s="197"/>
      <c r="I91" s="197"/>
      <c r="J91" s="197"/>
      <c r="K91" s="133"/>
    </row>
    <row r="92" spans="1:11">
      <c r="A92" s="118" t="s">
        <v>638</v>
      </c>
      <c r="C92" s="128"/>
      <c r="E92" s="150" t="str">
        <f>"Forecast: "&amp;TEXT(COUNTIF($E$9:$E$87,"*Forecast")/$D$91,"0%")</f>
        <v>Forecast: 47%</v>
      </c>
      <c r="F92" s="150" t="str">
        <f>"Year End: "&amp;TEXT(COUNTIF($F$9:$F$87,"Year End")/($D$91-COUNTIF($F$9:$F$87,"N/A")),"0%")</f>
        <v>Year End: 34%</v>
      </c>
      <c r="G92" s="196">
        <f>G90/$D$91</f>
        <v>7.5949367088607597E-2</v>
      </c>
      <c r="H92" s="196">
        <f>H90/$D$91</f>
        <v>0.379746835443038</v>
      </c>
      <c r="I92" s="196">
        <f>I90/$D$91</f>
        <v>0.17721518987341772</v>
      </c>
      <c r="J92" s="196">
        <f>J90/$D$91</f>
        <v>0.48101265822784811</v>
      </c>
      <c r="K92" s="134">
        <f>K90/$D$91</f>
        <v>0.73417721518987344</v>
      </c>
    </row>
    <row r="93" spans="1:11">
      <c r="A93" s="335" t="s">
        <v>639</v>
      </c>
      <c r="B93" s="135" t="s">
        <v>592</v>
      </c>
      <c r="C93" s="136" t="s">
        <v>581</v>
      </c>
      <c r="D93" s="135"/>
      <c r="E93" s="223" t="s">
        <v>640</v>
      </c>
      <c r="F93" s="223" t="s">
        <v>593</v>
      </c>
      <c r="G93" s="337"/>
      <c r="H93" s="337"/>
      <c r="I93" s="337"/>
      <c r="J93" s="337" t="s">
        <v>591</v>
      </c>
      <c r="K93" s="223" t="s">
        <v>589</v>
      </c>
    </row>
    <row r="95" spans="1:11">
      <c r="A95" s="122" t="s">
        <v>83</v>
      </c>
    </row>
    <row r="96" spans="1:11">
      <c r="A96" s="187" t="s">
        <v>641</v>
      </c>
    </row>
    <row r="97" spans="1:11">
      <c r="A97" s="137" t="s">
        <v>642</v>
      </c>
    </row>
    <row r="98" spans="1:11">
      <c r="A98" s="187" t="s">
        <v>643</v>
      </c>
    </row>
    <row r="99" spans="1:11">
      <c r="A99" s="137" t="s">
        <v>644</v>
      </c>
    </row>
    <row r="100" spans="1:11">
      <c r="A100" s="137" t="s">
        <v>645</v>
      </c>
    </row>
    <row r="104" spans="1:11">
      <c r="A104" s="118"/>
      <c r="B104" s="118"/>
      <c r="D104" s="118"/>
      <c r="K104" s="118"/>
    </row>
    <row r="107" spans="1:11">
      <c r="E107" s="150"/>
      <c r="F107" s="150"/>
    </row>
    <row r="108" spans="1:11">
      <c r="E108" s="150"/>
      <c r="F108" s="150"/>
    </row>
    <row r="109" spans="1:11">
      <c r="A109" s="138"/>
      <c r="B109" s="138"/>
      <c r="C109" s="139"/>
      <c r="D109" s="138"/>
      <c r="E109" s="140"/>
      <c r="F109" s="140"/>
      <c r="K109" s="138"/>
    </row>
    <row r="110" spans="1:11">
      <c r="E110" s="150"/>
      <c r="F110" s="150"/>
    </row>
    <row r="111" spans="1:11">
      <c r="E111" s="150"/>
      <c r="F111" s="150"/>
    </row>
    <row r="151" ht="15.75" customHeight="1"/>
  </sheetData>
  <mergeCells count="5">
    <mergeCell ref="G6:H6"/>
    <mergeCell ref="I6:J6"/>
    <mergeCell ref="B5:C5"/>
    <mergeCell ref="E5:F5"/>
    <mergeCell ref="G5:J5"/>
  </mergeCells>
  <printOptions horizontalCentered="1"/>
  <pageMargins left="0.7" right="0.7" top="0.75" bottom="0.75" header="0.3" footer="0.3"/>
  <pageSetup scale="60" fitToWidth="0" fitToHeight="0" orientation="landscape" useFirstPageNumber="1" r:id="rId1"/>
  <headerFooter>
    <oddHeader>&amp;RExhibit JJR-11
Page &amp;P of 2</oddHeader>
  </headerFooter>
  <rowBreaks count="1" manualBreakCount="1">
    <brk id="115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9AD5-369B-415F-9E52-47FB91319CA1}">
  <dimension ref="A1:AB82"/>
  <sheetViews>
    <sheetView zoomScale="80" zoomScaleNormal="80" workbookViewId="0">
      <selection activeCell="AB1" sqref="AB1"/>
    </sheetView>
  </sheetViews>
  <sheetFormatPr defaultColWidth="9.109375" defaultRowHeight="13.2"/>
  <cols>
    <col min="1" max="1" width="3.109375" style="202" customWidth="1"/>
    <col min="2" max="2" width="42" style="202" customWidth="1"/>
    <col min="3" max="3" width="5.6640625" style="277" customWidth="1"/>
    <col min="4" max="4" width="9.5546875" style="277" customWidth="1"/>
    <col min="5" max="5" width="9" style="277" customWidth="1"/>
    <col min="6" max="12" width="8.44140625" style="277" customWidth="1"/>
    <col min="13" max="13" width="3" style="202" customWidth="1"/>
    <col min="14" max="14" width="2.33203125" style="202" customWidth="1"/>
    <col min="15" max="15" width="42" style="202" customWidth="1"/>
    <col min="16" max="16" width="5.6640625" style="277" customWidth="1"/>
    <col min="17" max="25" width="8.44140625" style="277" customWidth="1"/>
    <col min="26" max="26" width="2.33203125" style="202" customWidth="1"/>
    <col min="27" max="27" width="2.5546875" style="202" customWidth="1"/>
    <col min="28" max="28" width="11.6640625" style="141" customWidth="1"/>
    <col min="29" max="16384" width="9.109375" style="141"/>
  </cols>
  <sheetData>
    <row r="1" spans="1:28" ht="26.4">
      <c r="B1" s="444" t="s">
        <v>646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O1" s="444" t="s">
        <v>646</v>
      </c>
      <c r="P1" s="444"/>
      <c r="Q1" s="444"/>
      <c r="R1" s="444"/>
      <c r="S1" s="444"/>
      <c r="T1" s="444"/>
      <c r="U1" s="444"/>
      <c r="V1" s="444"/>
      <c r="W1" s="444"/>
      <c r="X1" s="444"/>
      <c r="Y1" s="444"/>
      <c r="AB1" s="141" t="s">
        <v>1756</v>
      </c>
    </row>
    <row r="2" spans="1:28"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</row>
    <row r="3" spans="1:28">
      <c r="B3" s="444" t="s">
        <v>647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  <c r="O3" s="444" t="s">
        <v>648</v>
      </c>
      <c r="P3" s="444"/>
      <c r="Q3" s="444"/>
      <c r="R3" s="444"/>
      <c r="S3" s="444"/>
      <c r="T3" s="444"/>
      <c r="U3" s="444"/>
      <c r="V3" s="444"/>
      <c r="W3" s="444"/>
      <c r="X3" s="444"/>
      <c r="Y3" s="444"/>
    </row>
    <row r="4" spans="1:28">
      <c r="B4" s="203" t="s">
        <v>571</v>
      </c>
      <c r="C4" s="204" t="s">
        <v>36</v>
      </c>
      <c r="D4" s="148" t="s">
        <v>649</v>
      </c>
      <c r="E4" s="148" t="s">
        <v>650</v>
      </c>
      <c r="F4" s="148" t="s">
        <v>651</v>
      </c>
      <c r="G4" s="148" t="s">
        <v>652</v>
      </c>
      <c r="H4" s="148" t="s">
        <v>653</v>
      </c>
      <c r="I4" s="148" t="s">
        <v>654</v>
      </c>
      <c r="J4" s="148" t="s">
        <v>655</v>
      </c>
      <c r="K4" s="148" t="s">
        <v>656</v>
      </c>
      <c r="L4" s="204" t="s">
        <v>19</v>
      </c>
      <c r="O4" s="203" t="s">
        <v>571</v>
      </c>
      <c r="P4" s="204" t="s">
        <v>36</v>
      </c>
      <c r="Q4" s="148" t="str">
        <f t="shared" ref="Q4:X4" si="0">D4</f>
        <v>2020Q3</v>
      </c>
      <c r="R4" s="148" t="str">
        <f t="shared" si="0"/>
        <v>2020Q2</v>
      </c>
      <c r="S4" s="148" t="str">
        <f t="shared" si="0"/>
        <v>2020Q1</v>
      </c>
      <c r="T4" s="148" t="str">
        <f t="shared" si="0"/>
        <v>2019Q4</v>
      </c>
      <c r="U4" s="148" t="str">
        <f t="shared" si="0"/>
        <v>2019Q3</v>
      </c>
      <c r="V4" s="148" t="str">
        <f t="shared" si="0"/>
        <v>2019Q2</v>
      </c>
      <c r="W4" s="148" t="str">
        <f t="shared" si="0"/>
        <v>2019Q1</v>
      </c>
      <c r="X4" s="148" t="str">
        <f t="shared" si="0"/>
        <v>2018Q4</v>
      </c>
      <c r="Y4" s="204" t="s">
        <v>19</v>
      </c>
    </row>
    <row r="5" spans="1:28" s="142" customFormat="1">
      <c r="A5" s="205"/>
      <c r="B5" s="206" t="s">
        <v>43</v>
      </c>
      <c r="C5" s="207" t="s">
        <v>44</v>
      </c>
      <c r="D5" s="208">
        <v>0.54407334807725027</v>
      </c>
      <c r="E5" s="208">
        <v>0.55867295371062009</v>
      </c>
      <c r="F5" s="208">
        <v>0.58339873054245106</v>
      </c>
      <c r="G5" s="208">
        <v>0.59552202729572878</v>
      </c>
      <c r="H5" s="208">
        <v>0.59300520524339706</v>
      </c>
      <c r="I5" s="208">
        <v>0.60870850472852855</v>
      </c>
      <c r="J5" s="208">
        <v>0.60796917142958085</v>
      </c>
      <c r="K5" s="208">
        <v>0.61272757185570681</v>
      </c>
      <c r="L5" s="209">
        <v>0.58800968911040785</v>
      </c>
      <c r="M5" s="205"/>
      <c r="N5" s="205"/>
      <c r="O5" s="210" t="s">
        <v>43</v>
      </c>
      <c r="P5" s="211" t="s">
        <v>44</v>
      </c>
      <c r="Q5" s="208">
        <v>0.45592665192274967</v>
      </c>
      <c r="R5" s="208">
        <v>0.44132704628937985</v>
      </c>
      <c r="S5" s="208">
        <v>0.41660126945754894</v>
      </c>
      <c r="T5" s="208">
        <v>0.40447797270427127</v>
      </c>
      <c r="U5" s="208">
        <v>0.406994794756603</v>
      </c>
      <c r="V5" s="208">
        <v>0.39129149527147139</v>
      </c>
      <c r="W5" s="208">
        <v>0.39203082857041915</v>
      </c>
      <c r="X5" s="208">
        <v>0.38727242814429319</v>
      </c>
      <c r="Y5" s="212">
        <v>0.41199031088959204</v>
      </c>
      <c r="Z5" s="205"/>
      <c r="AA5" s="205"/>
    </row>
    <row r="6" spans="1:28" s="142" customFormat="1">
      <c r="A6" s="205"/>
      <c r="B6" s="143" t="s">
        <v>47</v>
      </c>
      <c r="C6" s="213" t="s">
        <v>48</v>
      </c>
      <c r="D6" s="176">
        <v>0.53157107586632935</v>
      </c>
      <c r="E6" s="176">
        <v>0.52009622164860037</v>
      </c>
      <c r="F6" s="176">
        <v>0.53459577245593959</v>
      </c>
      <c r="G6" s="176">
        <v>0.5253588700484475</v>
      </c>
      <c r="H6" s="176">
        <v>0.52289620786114799</v>
      </c>
      <c r="I6" s="176">
        <v>0.51505593929929594</v>
      </c>
      <c r="J6" s="176">
        <v>0.54119373893316436</v>
      </c>
      <c r="K6" s="176">
        <v>0.54108981481231444</v>
      </c>
      <c r="L6" s="209">
        <v>0.52898220511565497</v>
      </c>
      <c r="M6" s="205"/>
      <c r="N6" s="205"/>
      <c r="O6" s="144" t="s">
        <v>47</v>
      </c>
      <c r="P6" s="145" t="s">
        <v>48</v>
      </c>
      <c r="Q6" s="176">
        <v>0.46842892413367071</v>
      </c>
      <c r="R6" s="176">
        <v>0.47990377835139958</v>
      </c>
      <c r="S6" s="176">
        <v>0.46540422754406047</v>
      </c>
      <c r="T6" s="176">
        <v>0.4746411299515525</v>
      </c>
      <c r="U6" s="176">
        <v>0.47710379213885201</v>
      </c>
      <c r="V6" s="176">
        <v>0.484944060700704</v>
      </c>
      <c r="W6" s="176">
        <v>0.45880626106683564</v>
      </c>
      <c r="X6" s="176">
        <v>0.45891018518768556</v>
      </c>
      <c r="Y6" s="209">
        <v>0.47101779488434509</v>
      </c>
      <c r="Z6" s="205"/>
      <c r="AA6" s="205"/>
    </row>
    <row r="7" spans="1:28" s="142" customFormat="1">
      <c r="A7" s="205"/>
      <c r="B7" s="143" t="s">
        <v>50</v>
      </c>
      <c r="C7" s="213" t="s">
        <v>51</v>
      </c>
      <c r="D7" s="176">
        <v>0.5458515800483531</v>
      </c>
      <c r="E7" s="176">
        <v>0.53592571410816114</v>
      </c>
      <c r="F7" s="176">
        <v>0.52238885818894054</v>
      </c>
      <c r="G7" s="176">
        <v>0.52850870305031783</v>
      </c>
      <c r="H7" s="176">
        <v>0.54043390384725143</v>
      </c>
      <c r="I7" s="176">
        <v>0.5340362729451833</v>
      </c>
      <c r="J7" s="176">
        <v>0.53193649717808689</v>
      </c>
      <c r="K7" s="176">
        <v>0.53125058290508409</v>
      </c>
      <c r="L7" s="209">
        <v>0.53379151403392233</v>
      </c>
      <c r="M7" s="205"/>
      <c r="N7" s="205"/>
      <c r="O7" s="144" t="s">
        <v>50</v>
      </c>
      <c r="P7" s="145" t="s">
        <v>51</v>
      </c>
      <c r="Q7" s="176">
        <v>0.4541484199516469</v>
      </c>
      <c r="R7" s="176">
        <v>0.46407428589183886</v>
      </c>
      <c r="S7" s="176">
        <v>0.47761114181105946</v>
      </c>
      <c r="T7" s="176">
        <v>0.47149129694968217</v>
      </c>
      <c r="U7" s="176">
        <v>0.45956609615274857</v>
      </c>
      <c r="V7" s="176">
        <v>0.4659637270548167</v>
      </c>
      <c r="W7" s="176">
        <v>0.46806350282191317</v>
      </c>
      <c r="X7" s="176">
        <v>0.46874941709491591</v>
      </c>
      <c r="Y7" s="209">
        <v>0.46620848596607772</v>
      </c>
      <c r="Z7" s="205"/>
      <c r="AA7" s="205"/>
    </row>
    <row r="8" spans="1:28" s="142" customFormat="1">
      <c r="A8" s="205"/>
      <c r="B8" s="143" t="s">
        <v>53</v>
      </c>
      <c r="C8" s="213" t="s">
        <v>54</v>
      </c>
      <c r="D8" s="176">
        <v>0.47850344493662383</v>
      </c>
      <c r="E8" s="176">
        <v>0.48005702250027238</v>
      </c>
      <c r="F8" s="176">
        <v>0.48133924115231536</v>
      </c>
      <c r="G8" s="176">
        <v>0.48372649325205463</v>
      </c>
      <c r="H8" s="176">
        <v>0.48827705287628542</v>
      </c>
      <c r="I8" s="176">
        <v>0.48036184978469193</v>
      </c>
      <c r="J8" s="176">
        <v>0.48716408794038102</v>
      </c>
      <c r="K8" s="176">
        <v>0.48548693340373433</v>
      </c>
      <c r="L8" s="209">
        <v>0.48311451573079484</v>
      </c>
      <c r="M8" s="205"/>
      <c r="N8" s="205"/>
      <c r="O8" s="144" t="s">
        <v>53</v>
      </c>
      <c r="P8" s="145" t="s">
        <v>54</v>
      </c>
      <c r="Q8" s="176">
        <v>0.52149655506337622</v>
      </c>
      <c r="R8" s="176">
        <v>0.51994297749972762</v>
      </c>
      <c r="S8" s="176">
        <v>0.5186607588476847</v>
      </c>
      <c r="T8" s="176">
        <v>0.51627350674794537</v>
      </c>
      <c r="U8" s="176">
        <v>0.51172294712371458</v>
      </c>
      <c r="V8" s="176">
        <v>0.51963815021530813</v>
      </c>
      <c r="W8" s="176">
        <v>0.51283591205961898</v>
      </c>
      <c r="X8" s="176">
        <v>0.51451306659626561</v>
      </c>
      <c r="Y8" s="209">
        <v>0.51688548426920511</v>
      </c>
      <c r="Z8" s="205"/>
      <c r="AA8" s="205"/>
    </row>
    <row r="9" spans="1:28" s="142" customFormat="1">
      <c r="A9" s="205"/>
      <c r="B9" s="143" t="s">
        <v>55</v>
      </c>
      <c r="C9" s="213" t="s">
        <v>56</v>
      </c>
      <c r="D9" s="176">
        <v>0.52696485297580176</v>
      </c>
      <c r="E9" s="176">
        <v>0.52306344275489458</v>
      </c>
      <c r="F9" s="176">
        <v>0.52023727527906505</v>
      </c>
      <c r="G9" s="176">
        <v>0.52557512202617229</v>
      </c>
      <c r="H9" s="176">
        <v>0.52624428375001597</v>
      </c>
      <c r="I9" s="176">
        <v>0.53117786772258702</v>
      </c>
      <c r="J9" s="176">
        <v>0.5215886079708103</v>
      </c>
      <c r="K9" s="176">
        <v>0.52708060074246543</v>
      </c>
      <c r="L9" s="209">
        <v>0.52524150665272651</v>
      </c>
      <c r="M9" s="205"/>
      <c r="N9" s="205"/>
      <c r="O9" s="144" t="s">
        <v>55</v>
      </c>
      <c r="P9" s="145" t="s">
        <v>56</v>
      </c>
      <c r="Q9" s="176">
        <v>0.47303514702419824</v>
      </c>
      <c r="R9" s="176">
        <v>0.47693655724510547</v>
      </c>
      <c r="S9" s="176">
        <v>0.47976272472093495</v>
      </c>
      <c r="T9" s="176">
        <v>0.47442487797382771</v>
      </c>
      <c r="U9" s="176">
        <v>0.47375571624998403</v>
      </c>
      <c r="V9" s="176">
        <v>0.46882213227741298</v>
      </c>
      <c r="W9" s="176">
        <v>0.4784113920291897</v>
      </c>
      <c r="X9" s="176">
        <v>0.47291939925753457</v>
      </c>
      <c r="Y9" s="209">
        <v>0.47475849334727349</v>
      </c>
      <c r="Z9" s="205"/>
      <c r="AA9" s="205"/>
    </row>
    <row r="10" spans="1:28" s="142" customFormat="1">
      <c r="A10" s="205"/>
      <c r="B10" s="143" t="s">
        <v>1139</v>
      </c>
      <c r="C10" s="213" t="s">
        <v>1140</v>
      </c>
      <c r="D10" s="176">
        <v>0.51717694214677834</v>
      </c>
      <c r="E10" s="176">
        <v>0.52116773373162406</v>
      </c>
      <c r="F10" s="176">
        <v>0.51472357457681006</v>
      </c>
      <c r="G10" s="176">
        <v>0.53787977623188499</v>
      </c>
      <c r="H10" s="176">
        <v>0.53533866001583241</v>
      </c>
      <c r="I10" s="176">
        <v>0.52311621619221538</v>
      </c>
      <c r="J10" s="176">
        <v>0.49549030952394901</v>
      </c>
      <c r="K10" s="176">
        <v>0.51343479139335213</v>
      </c>
      <c r="L10" s="209">
        <v>0.5197910004765558</v>
      </c>
      <c r="M10" s="205"/>
      <c r="N10" s="205"/>
      <c r="O10" s="144" t="s">
        <v>1139</v>
      </c>
      <c r="P10" s="145" t="s">
        <v>1140</v>
      </c>
      <c r="Q10" s="176">
        <v>0.48282305785322172</v>
      </c>
      <c r="R10" s="176">
        <v>0.47883226626837594</v>
      </c>
      <c r="S10" s="176">
        <v>0.48527642542318994</v>
      </c>
      <c r="T10" s="176">
        <v>0.46212022376811496</v>
      </c>
      <c r="U10" s="176">
        <v>0.46466133998416759</v>
      </c>
      <c r="V10" s="176">
        <v>0.47688378380778462</v>
      </c>
      <c r="W10" s="176">
        <v>0.50450969047605099</v>
      </c>
      <c r="X10" s="176">
        <v>0.48656520860664781</v>
      </c>
      <c r="Y10" s="209">
        <v>0.48020899952344426</v>
      </c>
      <c r="Z10" s="205"/>
      <c r="AA10" s="205"/>
    </row>
    <row r="11" spans="1:28" s="142" customFormat="1">
      <c r="A11" s="205"/>
      <c r="B11" s="143" t="s">
        <v>57</v>
      </c>
      <c r="C11" s="213" t="s">
        <v>58</v>
      </c>
      <c r="D11" s="176">
        <v>0.47655600636617212</v>
      </c>
      <c r="E11" s="176">
        <v>0.47480633031505898</v>
      </c>
      <c r="F11" s="176">
        <v>0.47346870778555145</v>
      </c>
      <c r="G11" s="176">
        <v>0.48241929659848903</v>
      </c>
      <c r="H11" s="176">
        <v>0.47721759465348312</v>
      </c>
      <c r="I11" s="176">
        <v>0.46761430568462076</v>
      </c>
      <c r="J11" s="176">
        <v>0.47026360429304942</v>
      </c>
      <c r="K11" s="176">
        <v>0.48711255143090371</v>
      </c>
      <c r="L11" s="209">
        <v>0.47618229964091613</v>
      </c>
      <c r="M11" s="205"/>
      <c r="N11" s="205"/>
      <c r="O11" s="144" t="s">
        <v>57</v>
      </c>
      <c r="P11" s="145" t="s">
        <v>58</v>
      </c>
      <c r="Q11" s="176">
        <v>0.52344399363382788</v>
      </c>
      <c r="R11" s="176">
        <v>0.52519366968494097</v>
      </c>
      <c r="S11" s="176">
        <v>0.5265312922144485</v>
      </c>
      <c r="T11" s="176">
        <v>0.51758070340151097</v>
      </c>
      <c r="U11" s="176">
        <v>0.52278240534651688</v>
      </c>
      <c r="V11" s="176">
        <v>0.53238569431537919</v>
      </c>
      <c r="W11" s="176">
        <v>0.52973639570695052</v>
      </c>
      <c r="X11" s="176">
        <v>0.51288744856909629</v>
      </c>
      <c r="Y11" s="209">
        <v>0.52381770035908393</v>
      </c>
      <c r="Z11" s="205"/>
      <c r="AA11" s="205"/>
    </row>
    <row r="12" spans="1:28" s="142" customFormat="1">
      <c r="A12" s="205"/>
      <c r="B12" s="143" t="s">
        <v>59</v>
      </c>
      <c r="C12" s="213" t="s">
        <v>60</v>
      </c>
      <c r="D12" s="176">
        <v>0.5280818410759025</v>
      </c>
      <c r="E12" s="176">
        <v>0.51650694953555909</v>
      </c>
      <c r="F12" s="176">
        <v>0.52565232918837712</v>
      </c>
      <c r="G12" s="176">
        <v>0.53131982098885788</v>
      </c>
      <c r="H12" s="176">
        <v>0.53242461184570455</v>
      </c>
      <c r="I12" s="176">
        <v>0.53782237428872903</v>
      </c>
      <c r="J12" s="176">
        <v>0.53716493071442017</v>
      </c>
      <c r="K12" s="176">
        <v>0.53311810033483942</v>
      </c>
      <c r="L12" s="209">
        <v>0.53026136974654869</v>
      </c>
      <c r="M12" s="205"/>
      <c r="N12" s="205"/>
      <c r="O12" s="144" t="s">
        <v>59</v>
      </c>
      <c r="P12" s="145" t="s">
        <v>60</v>
      </c>
      <c r="Q12" s="176">
        <v>0.4719181589240975</v>
      </c>
      <c r="R12" s="176">
        <v>0.48349305046444085</v>
      </c>
      <c r="S12" s="176">
        <v>0.47434767081162288</v>
      </c>
      <c r="T12" s="176">
        <v>0.46868017901114212</v>
      </c>
      <c r="U12" s="176">
        <v>0.46757538815429545</v>
      </c>
      <c r="V12" s="176">
        <v>0.46217762571127097</v>
      </c>
      <c r="W12" s="176">
        <v>0.46283506928557983</v>
      </c>
      <c r="X12" s="176">
        <v>0.46688189966516064</v>
      </c>
      <c r="Y12" s="209">
        <v>0.46973863025345125</v>
      </c>
      <c r="Z12" s="205"/>
      <c r="AA12" s="205"/>
    </row>
    <row r="13" spans="1:28" s="142" customFormat="1">
      <c r="A13" s="205"/>
      <c r="B13" s="143" t="s">
        <v>61</v>
      </c>
      <c r="C13" s="213" t="s">
        <v>62</v>
      </c>
      <c r="D13" s="176">
        <v>0.59122132578401565</v>
      </c>
      <c r="E13" s="176">
        <v>0.58014200020334161</v>
      </c>
      <c r="F13" s="176">
        <v>0.59763613254624837</v>
      </c>
      <c r="G13" s="176">
        <v>0.59807896560091034</v>
      </c>
      <c r="H13" s="176">
        <v>0.59747426968173745</v>
      </c>
      <c r="I13" s="176">
        <v>0.60091306712422154</v>
      </c>
      <c r="J13" s="176">
        <v>0.57719144305419412</v>
      </c>
      <c r="K13" s="176">
        <v>0.59300634633207117</v>
      </c>
      <c r="L13" s="209">
        <v>0.59195794379084254</v>
      </c>
      <c r="M13" s="205"/>
      <c r="N13" s="205"/>
      <c r="O13" s="144" t="s">
        <v>61</v>
      </c>
      <c r="P13" s="145" t="s">
        <v>62</v>
      </c>
      <c r="Q13" s="176">
        <v>0.40877867421598429</v>
      </c>
      <c r="R13" s="176">
        <v>0.41985799979665844</v>
      </c>
      <c r="S13" s="176">
        <v>0.40236386745375158</v>
      </c>
      <c r="T13" s="176">
        <v>0.40192103439908961</v>
      </c>
      <c r="U13" s="176">
        <v>0.40252573031826255</v>
      </c>
      <c r="V13" s="176">
        <v>0.39908693287577846</v>
      </c>
      <c r="W13" s="176">
        <v>0.42280855694580588</v>
      </c>
      <c r="X13" s="176">
        <v>0.40699365366792889</v>
      </c>
      <c r="Y13" s="209">
        <v>0.40804205620915746</v>
      </c>
      <c r="Z13" s="205"/>
      <c r="AA13" s="205"/>
    </row>
    <row r="14" spans="1:28" s="142" customFormat="1">
      <c r="A14" s="205"/>
      <c r="B14" s="143" t="s">
        <v>63</v>
      </c>
      <c r="C14" s="213" t="s">
        <v>64</v>
      </c>
      <c r="D14" s="176">
        <v>0.5689189024982988</v>
      </c>
      <c r="E14" s="176">
        <v>0.58020229340294183</v>
      </c>
      <c r="F14" s="176">
        <v>0.59359606339803295</v>
      </c>
      <c r="G14" s="176">
        <v>0.60119094835815556</v>
      </c>
      <c r="H14" s="176">
        <v>0.59610549801374957</v>
      </c>
      <c r="I14" s="176">
        <v>0.59502697869509991</v>
      </c>
      <c r="J14" s="176">
        <v>0.57979388368173257</v>
      </c>
      <c r="K14" s="176">
        <v>0.56944223562218577</v>
      </c>
      <c r="L14" s="209">
        <v>0.58553460045877448</v>
      </c>
      <c r="M14" s="205"/>
      <c r="N14" s="205"/>
      <c r="O14" s="144" t="s">
        <v>63</v>
      </c>
      <c r="P14" s="145" t="s">
        <v>64</v>
      </c>
      <c r="Q14" s="176">
        <v>0.43108109750170115</v>
      </c>
      <c r="R14" s="176">
        <v>0.41979770659705812</v>
      </c>
      <c r="S14" s="176">
        <v>0.40640393660196705</v>
      </c>
      <c r="T14" s="176">
        <v>0.39880905164184444</v>
      </c>
      <c r="U14" s="176">
        <v>0.40389450198625043</v>
      </c>
      <c r="V14" s="176">
        <v>0.40497302130490015</v>
      </c>
      <c r="W14" s="176">
        <v>0.42020611631826749</v>
      </c>
      <c r="X14" s="176">
        <v>0.43055776437781423</v>
      </c>
      <c r="Y14" s="209">
        <v>0.41446539954122535</v>
      </c>
      <c r="Z14" s="205"/>
      <c r="AA14" s="205"/>
    </row>
    <row r="15" spans="1:28" s="142" customFormat="1">
      <c r="A15" s="205"/>
      <c r="B15" s="143" t="s">
        <v>66</v>
      </c>
      <c r="C15" s="213" t="s">
        <v>67</v>
      </c>
      <c r="D15" s="176">
        <v>0.54043296335999436</v>
      </c>
      <c r="E15" s="176">
        <v>0.51251607440154745</v>
      </c>
      <c r="F15" s="176">
        <v>0.5518143220455527</v>
      </c>
      <c r="G15" s="176">
        <v>0.55143626644876342</v>
      </c>
      <c r="H15" s="176">
        <v>0.5520069976140537</v>
      </c>
      <c r="I15" s="176">
        <v>0.54580200064587625</v>
      </c>
      <c r="J15" s="176">
        <v>0.54360194294941067</v>
      </c>
      <c r="K15" s="176">
        <v>0.54248160653181332</v>
      </c>
      <c r="L15" s="209">
        <v>0.54251152174962647</v>
      </c>
      <c r="M15" s="205"/>
      <c r="N15" s="205"/>
      <c r="O15" s="144" t="s">
        <v>66</v>
      </c>
      <c r="P15" s="145" t="s">
        <v>67</v>
      </c>
      <c r="Q15" s="176">
        <v>0.45956703664000564</v>
      </c>
      <c r="R15" s="176">
        <v>0.48748392559845249</v>
      </c>
      <c r="S15" s="176">
        <v>0.4481856779544473</v>
      </c>
      <c r="T15" s="176">
        <v>0.44856373355123658</v>
      </c>
      <c r="U15" s="176">
        <v>0.4479930023859463</v>
      </c>
      <c r="V15" s="176">
        <v>0.45419799935412375</v>
      </c>
      <c r="W15" s="176">
        <v>0.45639805705058939</v>
      </c>
      <c r="X15" s="176">
        <v>0.45751839346818662</v>
      </c>
      <c r="Y15" s="209">
        <v>0.45748847825037353</v>
      </c>
      <c r="Z15" s="205"/>
      <c r="AA15" s="205"/>
    </row>
    <row r="16" spans="1:28" s="142" customFormat="1">
      <c r="A16" s="205"/>
      <c r="B16" s="143" t="s">
        <v>68</v>
      </c>
      <c r="C16" s="213" t="s">
        <v>69</v>
      </c>
      <c r="D16" s="176">
        <v>0.60353192797495114</v>
      </c>
      <c r="E16" s="176">
        <v>0.63003297953787429</v>
      </c>
      <c r="F16" s="176">
        <v>0.59766676991769363</v>
      </c>
      <c r="G16" s="176">
        <v>0.5936523337402515</v>
      </c>
      <c r="H16" s="176">
        <v>0.59148871269225956</v>
      </c>
      <c r="I16" s="176">
        <v>0.61286513452627922</v>
      </c>
      <c r="J16" s="176">
        <v>0.63510018831585147</v>
      </c>
      <c r="K16" s="176">
        <v>0.63952883641521741</v>
      </c>
      <c r="L16" s="209">
        <v>0.6129833603900473</v>
      </c>
      <c r="M16" s="205"/>
      <c r="N16" s="205"/>
      <c r="O16" s="144" t="s">
        <v>68</v>
      </c>
      <c r="P16" s="145" t="s">
        <v>69</v>
      </c>
      <c r="Q16" s="176">
        <v>0.39646807202504886</v>
      </c>
      <c r="R16" s="176">
        <v>0.36996702046212576</v>
      </c>
      <c r="S16" s="176">
        <v>0.40233323008230631</v>
      </c>
      <c r="T16" s="176">
        <v>0.4063476662597485</v>
      </c>
      <c r="U16" s="176">
        <v>0.40851128730774044</v>
      </c>
      <c r="V16" s="176">
        <v>0.38713486547372072</v>
      </c>
      <c r="W16" s="176">
        <v>0.36489981168414853</v>
      </c>
      <c r="X16" s="176">
        <v>0.36047116358478254</v>
      </c>
      <c r="Y16" s="209">
        <v>0.38701663960995275</v>
      </c>
      <c r="Z16" s="205"/>
      <c r="AA16" s="205"/>
    </row>
    <row r="17" spans="1:27" s="142" customFormat="1">
      <c r="A17" s="205"/>
      <c r="B17" s="143" t="s">
        <v>70</v>
      </c>
      <c r="C17" s="213" t="s">
        <v>71</v>
      </c>
      <c r="D17" s="176">
        <v>0.48260729035564809</v>
      </c>
      <c r="E17" s="176">
        <v>0.48614149167462084</v>
      </c>
      <c r="F17" s="176">
        <v>0.47783441667692844</v>
      </c>
      <c r="G17" s="176">
        <v>0.47589766449694615</v>
      </c>
      <c r="H17" s="176">
        <v>0.47804603734509599</v>
      </c>
      <c r="I17" s="176">
        <v>0.480682810597372</v>
      </c>
      <c r="J17" s="176">
        <v>0.4874040706148054</v>
      </c>
      <c r="K17" s="176">
        <v>0.47877061427876338</v>
      </c>
      <c r="L17" s="209">
        <v>0.48092304950502252</v>
      </c>
      <c r="M17" s="205"/>
      <c r="N17" s="205"/>
      <c r="O17" s="144" t="s">
        <v>70</v>
      </c>
      <c r="P17" s="145" t="s">
        <v>71</v>
      </c>
      <c r="Q17" s="176">
        <v>0.51739270964435191</v>
      </c>
      <c r="R17" s="176">
        <v>0.51385850832537916</v>
      </c>
      <c r="S17" s="176">
        <v>0.5221655833230715</v>
      </c>
      <c r="T17" s="176">
        <v>0.52410233550305385</v>
      </c>
      <c r="U17" s="176">
        <v>0.52195396265490401</v>
      </c>
      <c r="V17" s="176">
        <v>0.51931718940262805</v>
      </c>
      <c r="W17" s="176">
        <v>0.5125959293851946</v>
      </c>
      <c r="X17" s="176">
        <v>0.52122938572123667</v>
      </c>
      <c r="Y17" s="209">
        <v>0.51907695049497748</v>
      </c>
      <c r="Z17" s="205"/>
      <c r="AA17" s="205"/>
    </row>
    <row r="18" spans="1:27" s="142" customFormat="1">
      <c r="A18" s="205"/>
      <c r="B18" s="143" t="s">
        <v>72</v>
      </c>
      <c r="C18" s="213" t="s">
        <v>73</v>
      </c>
      <c r="D18" s="176">
        <v>0.52778191086931814</v>
      </c>
      <c r="E18" s="176">
        <v>0.53092895898111858</v>
      </c>
      <c r="F18" s="176">
        <v>0.55275383663698152</v>
      </c>
      <c r="G18" s="176">
        <v>0.55146742583945108</v>
      </c>
      <c r="H18" s="176">
        <v>0.54959090362170615</v>
      </c>
      <c r="I18" s="176">
        <v>0.53470727953189123</v>
      </c>
      <c r="J18" s="176">
        <v>0.55379103464927426</v>
      </c>
      <c r="K18" s="176">
        <v>0.53199720304995124</v>
      </c>
      <c r="L18" s="209">
        <v>0.54162731914746154</v>
      </c>
      <c r="M18" s="205"/>
      <c r="N18" s="205"/>
      <c r="O18" s="144" t="s">
        <v>72</v>
      </c>
      <c r="P18" s="145" t="s">
        <v>73</v>
      </c>
      <c r="Q18" s="176">
        <v>0.47221808913068181</v>
      </c>
      <c r="R18" s="176">
        <v>0.46907104101888147</v>
      </c>
      <c r="S18" s="176">
        <v>0.44724616336301842</v>
      </c>
      <c r="T18" s="176">
        <v>0.44853257416054892</v>
      </c>
      <c r="U18" s="176">
        <v>0.45040909637829385</v>
      </c>
      <c r="V18" s="176">
        <v>0.46529272046810877</v>
      </c>
      <c r="W18" s="176">
        <v>0.44620896535072574</v>
      </c>
      <c r="X18" s="176">
        <v>0.46800279695004882</v>
      </c>
      <c r="Y18" s="209">
        <v>0.45837268085253852</v>
      </c>
      <c r="Z18" s="205"/>
      <c r="AA18" s="205"/>
    </row>
    <row r="19" spans="1:27" s="142" customFormat="1">
      <c r="A19" s="205"/>
      <c r="B19" s="143" t="s">
        <v>74</v>
      </c>
      <c r="C19" s="213" t="s">
        <v>75</v>
      </c>
      <c r="D19" s="176">
        <v>0.52716268012727374</v>
      </c>
      <c r="E19" s="176">
        <v>0.52844455943821489</v>
      </c>
      <c r="F19" s="176">
        <v>0.50853082620753676</v>
      </c>
      <c r="G19" s="176">
        <v>0.51124691135200928</v>
      </c>
      <c r="H19" s="176">
        <v>0.55426982519890278</v>
      </c>
      <c r="I19" s="176">
        <v>0.5375263077075938</v>
      </c>
      <c r="J19" s="176">
        <v>0.53902280036446015</v>
      </c>
      <c r="K19" s="176">
        <v>0.53584214281375753</v>
      </c>
      <c r="L19" s="209">
        <v>0.5302557566512186</v>
      </c>
      <c r="M19" s="205"/>
      <c r="N19" s="205"/>
      <c r="O19" s="144" t="s">
        <v>74</v>
      </c>
      <c r="P19" s="145" t="s">
        <v>75</v>
      </c>
      <c r="Q19" s="176">
        <v>0.47283731987272626</v>
      </c>
      <c r="R19" s="176">
        <v>0.47155544056178506</v>
      </c>
      <c r="S19" s="176">
        <v>0.4914691737924633</v>
      </c>
      <c r="T19" s="176">
        <v>0.48875308864799077</v>
      </c>
      <c r="U19" s="176">
        <v>0.44573017480109728</v>
      </c>
      <c r="V19" s="176">
        <v>0.4624736922924062</v>
      </c>
      <c r="W19" s="176">
        <v>0.4609771996355399</v>
      </c>
      <c r="X19" s="176">
        <v>0.46415785718624242</v>
      </c>
      <c r="Y19" s="209">
        <v>0.4697442433487814</v>
      </c>
      <c r="Z19" s="205"/>
      <c r="AA19" s="205"/>
    </row>
    <row r="20" spans="1:27" s="142" customFormat="1">
      <c r="A20" s="205"/>
      <c r="B20" s="143" t="s">
        <v>76</v>
      </c>
      <c r="C20" s="213" t="s">
        <v>77</v>
      </c>
      <c r="D20" s="176">
        <v>0.51576519663911946</v>
      </c>
      <c r="E20" s="176">
        <v>0.51886855401325327</v>
      </c>
      <c r="F20" s="176">
        <v>0.53663670523544083</v>
      </c>
      <c r="G20" s="176">
        <v>0.52795028433109015</v>
      </c>
      <c r="H20" s="176">
        <v>0.54252082563367143</v>
      </c>
      <c r="I20" s="176">
        <v>0.54408309637487118</v>
      </c>
      <c r="J20" s="176">
        <v>0.54481715277237219</v>
      </c>
      <c r="K20" s="176">
        <v>0.54360204423307701</v>
      </c>
      <c r="L20" s="209">
        <v>0.53428048240411197</v>
      </c>
      <c r="M20" s="205"/>
      <c r="N20" s="205"/>
      <c r="O20" s="144" t="s">
        <v>76</v>
      </c>
      <c r="P20" s="145" t="s">
        <v>77</v>
      </c>
      <c r="Q20" s="176">
        <v>0.48423480336088054</v>
      </c>
      <c r="R20" s="176">
        <v>0.48113144598674673</v>
      </c>
      <c r="S20" s="176">
        <v>0.46336329476455912</v>
      </c>
      <c r="T20" s="176">
        <v>0.47204971566890985</v>
      </c>
      <c r="U20" s="176">
        <v>0.45747917436632857</v>
      </c>
      <c r="V20" s="176">
        <v>0.45591690362512882</v>
      </c>
      <c r="W20" s="176">
        <v>0.45518284722762775</v>
      </c>
      <c r="X20" s="176">
        <v>0.45639795576692299</v>
      </c>
      <c r="Y20" s="209">
        <v>0.46571951759588803</v>
      </c>
      <c r="Z20" s="205"/>
      <c r="AA20" s="205"/>
    </row>
    <row r="21" spans="1:27" s="142" customFormat="1">
      <c r="A21" s="205"/>
      <c r="B21" s="143" t="s">
        <v>78</v>
      </c>
      <c r="C21" s="213" t="s">
        <v>79</v>
      </c>
      <c r="D21" s="176">
        <v>0.47846975088967969</v>
      </c>
      <c r="E21" s="176">
        <v>0.48331625003950379</v>
      </c>
      <c r="F21" s="176">
        <v>0.50085409608148879</v>
      </c>
      <c r="G21" s="176">
        <v>0.49845170389515059</v>
      </c>
      <c r="H21" s="176">
        <v>0.51781203349664506</v>
      </c>
      <c r="I21" s="176">
        <v>0.51563988369679603</v>
      </c>
      <c r="J21" s="176">
        <v>0.50604896764417928</v>
      </c>
      <c r="K21" s="176">
        <v>0.5019083572028169</v>
      </c>
      <c r="L21" s="209">
        <v>0.50031263036828255</v>
      </c>
      <c r="M21" s="205"/>
      <c r="N21" s="205"/>
      <c r="O21" s="144" t="s">
        <v>78</v>
      </c>
      <c r="P21" s="145" t="s">
        <v>79</v>
      </c>
      <c r="Q21" s="176">
        <v>0.52153024911032031</v>
      </c>
      <c r="R21" s="176">
        <v>0.51668374996049626</v>
      </c>
      <c r="S21" s="176">
        <v>0.49914590391851116</v>
      </c>
      <c r="T21" s="176">
        <v>0.50154829610484941</v>
      </c>
      <c r="U21" s="176">
        <v>0.48218796650335494</v>
      </c>
      <c r="V21" s="176">
        <v>0.48436011630320391</v>
      </c>
      <c r="W21" s="176">
        <v>0.49395103235582072</v>
      </c>
      <c r="X21" s="176">
        <v>0.4980916427971831</v>
      </c>
      <c r="Y21" s="209">
        <v>0.49968736963171745</v>
      </c>
      <c r="Z21" s="205"/>
      <c r="AA21" s="205"/>
    </row>
    <row r="22" spans="1:27" s="142" customFormat="1">
      <c r="A22" s="205"/>
      <c r="B22" s="146" t="s">
        <v>80</v>
      </c>
      <c r="C22" s="214" t="s">
        <v>81</v>
      </c>
      <c r="D22" s="215">
        <v>0.54317973968762456</v>
      </c>
      <c r="E22" s="215">
        <v>0.5277957303477222</v>
      </c>
      <c r="F22" s="215">
        <v>0.54562008313871269</v>
      </c>
      <c r="G22" s="215">
        <v>0.54289175321389949</v>
      </c>
      <c r="H22" s="215">
        <v>0.54131689793176807</v>
      </c>
      <c r="I22" s="215">
        <v>0.55253722800506833</v>
      </c>
      <c r="J22" s="215">
        <v>0.5492288895005647</v>
      </c>
      <c r="K22" s="215">
        <v>0.54476907486393122</v>
      </c>
      <c r="L22" s="216">
        <v>0.54341742458616138</v>
      </c>
      <c r="M22" s="205"/>
      <c r="N22" s="205"/>
      <c r="O22" s="147" t="s">
        <v>80</v>
      </c>
      <c r="P22" s="217" t="s">
        <v>81</v>
      </c>
      <c r="Q22" s="215">
        <v>0.45682026031237544</v>
      </c>
      <c r="R22" s="215">
        <v>0.47220426965227774</v>
      </c>
      <c r="S22" s="215">
        <v>0.45437991686128726</v>
      </c>
      <c r="T22" s="215">
        <v>0.45710824678610051</v>
      </c>
      <c r="U22" s="215">
        <v>0.45868310206823193</v>
      </c>
      <c r="V22" s="215">
        <v>0.44746277199493162</v>
      </c>
      <c r="W22" s="215">
        <v>0.4507711104994353</v>
      </c>
      <c r="X22" s="215">
        <v>0.45523092513606872</v>
      </c>
      <c r="Y22" s="216">
        <v>0.45658257541383862</v>
      </c>
      <c r="Z22" s="203"/>
      <c r="AA22" s="205"/>
    </row>
    <row r="23" spans="1:27">
      <c r="B23" s="144" t="s">
        <v>657</v>
      </c>
      <c r="C23" s="145"/>
      <c r="D23" s="209">
        <f t="shared" ref="D23:L23" si="1">AVERAGE(D5:D22)</f>
        <v>0.52932504331550756</v>
      </c>
      <c r="E23" s="209">
        <f t="shared" si="1"/>
        <v>0.52826029224138504</v>
      </c>
      <c r="F23" s="209">
        <f t="shared" si="1"/>
        <v>0.53437487450300369</v>
      </c>
      <c r="G23" s="209">
        <f t="shared" si="1"/>
        <v>0.53680968704269894</v>
      </c>
      <c r="H23" s="209">
        <f t="shared" si="1"/>
        <v>0.54091497340681716</v>
      </c>
      <c r="I23" s="209">
        <f t="shared" si="1"/>
        <v>0.53987095097505122</v>
      </c>
      <c r="J23" s="209">
        <f t="shared" si="1"/>
        <v>0.53937618452946046</v>
      </c>
      <c r="K23" s="209">
        <f t="shared" si="1"/>
        <v>0.53959163379011033</v>
      </c>
      <c r="L23" s="209">
        <f t="shared" si="1"/>
        <v>0.5360654549755044</v>
      </c>
      <c r="O23" s="144" t="s">
        <v>657</v>
      </c>
      <c r="P23" s="395"/>
      <c r="Q23" s="209">
        <f t="shared" ref="Q23:Y23" si="2">AVERAGE(Q5:Q22)</f>
        <v>0.47067495668449244</v>
      </c>
      <c r="R23" s="209">
        <f t="shared" si="2"/>
        <v>0.47173970775861496</v>
      </c>
      <c r="S23" s="209">
        <f t="shared" si="2"/>
        <v>0.4656251254969962</v>
      </c>
      <c r="T23" s="209">
        <f t="shared" si="2"/>
        <v>0.46319031295730118</v>
      </c>
      <c r="U23" s="209">
        <f t="shared" si="2"/>
        <v>0.45908502659318284</v>
      </c>
      <c r="V23" s="209">
        <f t="shared" si="2"/>
        <v>0.46012904902494878</v>
      </c>
      <c r="W23" s="209">
        <f t="shared" si="2"/>
        <v>0.4606238154705396</v>
      </c>
      <c r="X23" s="209">
        <f t="shared" si="2"/>
        <v>0.46040836620988973</v>
      </c>
      <c r="Y23" s="209">
        <f t="shared" si="2"/>
        <v>0.46393454502449571</v>
      </c>
    </row>
    <row r="24" spans="1:27">
      <c r="B24" s="144" t="s">
        <v>658</v>
      </c>
      <c r="C24" s="145"/>
      <c r="D24" s="209">
        <f t="shared" ref="D24:L24" si="3">MIN(D5:D22)</f>
        <v>0.47655600636617212</v>
      </c>
      <c r="E24" s="209">
        <f t="shared" si="3"/>
        <v>0.47480633031505898</v>
      </c>
      <c r="F24" s="209">
        <f t="shared" si="3"/>
        <v>0.47346870778555145</v>
      </c>
      <c r="G24" s="209">
        <f t="shared" si="3"/>
        <v>0.47589766449694615</v>
      </c>
      <c r="H24" s="209">
        <f t="shared" si="3"/>
        <v>0.47721759465348312</v>
      </c>
      <c r="I24" s="209">
        <f t="shared" si="3"/>
        <v>0.46761430568462076</v>
      </c>
      <c r="J24" s="209">
        <f t="shared" si="3"/>
        <v>0.47026360429304942</v>
      </c>
      <c r="K24" s="209">
        <f t="shared" si="3"/>
        <v>0.47877061427876338</v>
      </c>
      <c r="L24" s="209">
        <f t="shared" si="3"/>
        <v>0.47618229964091613</v>
      </c>
      <c r="O24" s="144" t="s">
        <v>658</v>
      </c>
      <c r="P24" s="395"/>
      <c r="Q24" s="209">
        <f t="shared" ref="Q24:Y24" si="4">MIN(Q5:Q22)</f>
        <v>0.39646807202504886</v>
      </c>
      <c r="R24" s="209">
        <f t="shared" si="4"/>
        <v>0.36996702046212576</v>
      </c>
      <c r="S24" s="209">
        <f t="shared" si="4"/>
        <v>0.40233323008230631</v>
      </c>
      <c r="T24" s="209">
        <f t="shared" si="4"/>
        <v>0.39880905164184444</v>
      </c>
      <c r="U24" s="209">
        <f t="shared" si="4"/>
        <v>0.40252573031826255</v>
      </c>
      <c r="V24" s="209">
        <f t="shared" si="4"/>
        <v>0.38713486547372072</v>
      </c>
      <c r="W24" s="209">
        <f t="shared" si="4"/>
        <v>0.36489981168414853</v>
      </c>
      <c r="X24" s="209">
        <f t="shared" si="4"/>
        <v>0.36047116358478254</v>
      </c>
      <c r="Y24" s="209">
        <f t="shared" si="4"/>
        <v>0.38701663960995275</v>
      </c>
    </row>
    <row r="25" spans="1:27">
      <c r="B25" s="144" t="s">
        <v>659</v>
      </c>
      <c r="C25" s="145"/>
      <c r="D25" s="209">
        <f t="shared" ref="D25:L25" si="5">MAX(D5:D22)</f>
        <v>0.60353192797495114</v>
      </c>
      <c r="E25" s="209">
        <f t="shared" si="5"/>
        <v>0.63003297953787429</v>
      </c>
      <c r="F25" s="209">
        <f t="shared" si="5"/>
        <v>0.59766676991769363</v>
      </c>
      <c r="G25" s="209">
        <f t="shared" si="5"/>
        <v>0.60119094835815556</v>
      </c>
      <c r="H25" s="209">
        <f t="shared" si="5"/>
        <v>0.59747426968173745</v>
      </c>
      <c r="I25" s="209">
        <f t="shared" si="5"/>
        <v>0.61286513452627922</v>
      </c>
      <c r="J25" s="209">
        <f t="shared" si="5"/>
        <v>0.63510018831585147</v>
      </c>
      <c r="K25" s="209">
        <f t="shared" si="5"/>
        <v>0.63952883641521741</v>
      </c>
      <c r="L25" s="209">
        <f t="shared" si="5"/>
        <v>0.6129833603900473</v>
      </c>
      <c r="O25" s="144" t="s">
        <v>659</v>
      </c>
      <c r="P25" s="395"/>
      <c r="Q25" s="209">
        <f t="shared" ref="Q25:Y25" si="6">MAX(Q5:Q22)</f>
        <v>0.52344399363382788</v>
      </c>
      <c r="R25" s="209">
        <f t="shared" si="6"/>
        <v>0.52519366968494097</v>
      </c>
      <c r="S25" s="209">
        <f t="shared" si="6"/>
        <v>0.5265312922144485</v>
      </c>
      <c r="T25" s="209">
        <f t="shared" si="6"/>
        <v>0.52410233550305385</v>
      </c>
      <c r="U25" s="209">
        <f t="shared" si="6"/>
        <v>0.52278240534651688</v>
      </c>
      <c r="V25" s="209">
        <f t="shared" si="6"/>
        <v>0.53238569431537919</v>
      </c>
      <c r="W25" s="209">
        <f t="shared" si="6"/>
        <v>0.52973639570695052</v>
      </c>
      <c r="X25" s="209">
        <f t="shared" si="6"/>
        <v>0.52122938572123667</v>
      </c>
      <c r="Y25" s="209">
        <f t="shared" si="6"/>
        <v>0.52381770035908393</v>
      </c>
    </row>
    <row r="26" spans="1:27">
      <c r="B26" s="144"/>
      <c r="C26" s="145"/>
      <c r="D26" s="395"/>
      <c r="E26" s="395"/>
      <c r="F26" s="395"/>
      <c r="G26" s="395"/>
      <c r="H26" s="395"/>
      <c r="I26" s="395"/>
      <c r="J26" s="395"/>
      <c r="K26" s="395"/>
      <c r="L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</row>
    <row r="27" spans="1:27">
      <c r="B27" s="444" t="s">
        <v>660</v>
      </c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O27" s="444" t="s">
        <v>661</v>
      </c>
      <c r="P27" s="444"/>
      <c r="Q27" s="444"/>
      <c r="R27" s="444"/>
      <c r="S27" s="444"/>
      <c r="T27" s="444"/>
      <c r="U27" s="444"/>
      <c r="V27" s="444"/>
      <c r="W27" s="444"/>
      <c r="X27" s="444"/>
      <c r="Y27" s="444"/>
    </row>
    <row r="28" spans="1:27">
      <c r="B28" s="203" t="s">
        <v>662</v>
      </c>
      <c r="C28" s="204" t="s">
        <v>36</v>
      </c>
      <c r="D28" s="148" t="s">
        <v>649</v>
      </c>
      <c r="E28" s="148" t="s">
        <v>650</v>
      </c>
      <c r="F28" s="148" t="s">
        <v>651</v>
      </c>
      <c r="G28" s="148" t="s">
        <v>652</v>
      </c>
      <c r="H28" s="148" t="s">
        <v>653</v>
      </c>
      <c r="I28" s="148" t="s">
        <v>654</v>
      </c>
      <c r="J28" s="148" t="s">
        <v>655</v>
      </c>
      <c r="K28" s="148" t="s">
        <v>656</v>
      </c>
      <c r="L28" s="204" t="s">
        <v>19</v>
      </c>
      <c r="O28" s="203" t="s">
        <v>662</v>
      </c>
      <c r="P28" s="204" t="s">
        <v>36</v>
      </c>
      <c r="Q28" s="148" t="str">
        <f t="shared" ref="Q28:X28" si="7">D28</f>
        <v>2020Q3</v>
      </c>
      <c r="R28" s="148" t="str">
        <f t="shared" si="7"/>
        <v>2020Q2</v>
      </c>
      <c r="S28" s="148" t="str">
        <f t="shared" si="7"/>
        <v>2020Q1</v>
      </c>
      <c r="T28" s="148" t="str">
        <f t="shared" si="7"/>
        <v>2019Q4</v>
      </c>
      <c r="U28" s="148" t="str">
        <f t="shared" si="7"/>
        <v>2019Q3</v>
      </c>
      <c r="V28" s="148" t="str">
        <f t="shared" si="7"/>
        <v>2019Q2</v>
      </c>
      <c r="W28" s="148" t="str">
        <f t="shared" si="7"/>
        <v>2019Q1</v>
      </c>
      <c r="X28" s="148" t="str">
        <f t="shared" si="7"/>
        <v>2018Q4</v>
      </c>
      <c r="Y28" s="204" t="s">
        <v>19</v>
      </c>
    </row>
    <row r="29" spans="1:27">
      <c r="B29" s="218" t="s">
        <v>663</v>
      </c>
      <c r="C29" s="395" t="s">
        <v>44</v>
      </c>
      <c r="D29" s="219">
        <v>0.54303440971741046</v>
      </c>
      <c r="E29" s="219">
        <v>0.55801145662041518</v>
      </c>
      <c r="F29" s="219">
        <v>0.5832003835322509</v>
      </c>
      <c r="G29" s="219">
        <v>0.59589191065539848</v>
      </c>
      <c r="H29" s="219">
        <v>0.59332524813099108</v>
      </c>
      <c r="I29" s="219">
        <v>0.60936209668440133</v>
      </c>
      <c r="J29" s="219">
        <v>0.60865107317884493</v>
      </c>
      <c r="K29" s="219">
        <v>0.61387790540444365</v>
      </c>
      <c r="L29" s="209">
        <v>0.58816931049051946</v>
      </c>
      <c r="O29" s="218" t="s">
        <v>663</v>
      </c>
      <c r="P29" s="395" t="s">
        <v>44</v>
      </c>
      <c r="Q29" s="220">
        <v>0.45696559028258954</v>
      </c>
      <c r="R29" s="220">
        <v>0.44198854337958476</v>
      </c>
      <c r="S29" s="220">
        <v>0.4167996164677491</v>
      </c>
      <c r="T29" s="220">
        <v>0.40410808934460152</v>
      </c>
      <c r="U29" s="220">
        <v>0.40667475186900898</v>
      </c>
      <c r="V29" s="220">
        <v>0.39063790331559867</v>
      </c>
      <c r="W29" s="220">
        <v>0.39134892682115513</v>
      </c>
      <c r="X29" s="220">
        <v>0.3861220945955563</v>
      </c>
      <c r="Y29" s="209">
        <v>0.41183068950948049</v>
      </c>
    </row>
    <row r="30" spans="1:27">
      <c r="B30" s="218" t="s">
        <v>664</v>
      </c>
      <c r="C30" s="395" t="s">
        <v>44</v>
      </c>
      <c r="D30" s="219">
        <v>0.58942696477387302</v>
      </c>
      <c r="E30" s="219">
        <v>0.58676821358329501</v>
      </c>
      <c r="F30" s="219">
        <v>0.59138917336478081</v>
      </c>
      <c r="G30" s="219">
        <v>0.58082180151116392</v>
      </c>
      <c r="H30" s="219">
        <v>0.58034974396022354</v>
      </c>
      <c r="I30" s="219">
        <v>0.5837811637267919</v>
      </c>
      <c r="J30" s="219">
        <v>0.5818866965873486</v>
      </c>
      <c r="K30" s="219">
        <v>0.56859361518550477</v>
      </c>
      <c r="L30" s="209">
        <v>0.58287717158662267</v>
      </c>
      <c r="O30" s="218" t="s">
        <v>664</v>
      </c>
      <c r="P30" s="395" t="s">
        <v>44</v>
      </c>
      <c r="Q30" s="220">
        <v>0.41057303522612698</v>
      </c>
      <c r="R30" s="220">
        <v>0.41323178641670505</v>
      </c>
      <c r="S30" s="220">
        <v>0.40861082663521914</v>
      </c>
      <c r="T30" s="220">
        <v>0.41917819848883608</v>
      </c>
      <c r="U30" s="220">
        <v>0.41965025603977646</v>
      </c>
      <c r="V30" s="220">
        <v>0.41621883627320816</v>
      </c>
      <c r="W30" s="220">
        <v>0.41811330341265135</v>
      </c>
      <c r="X30" s="220">
        <v>0.43140638481449528</v>
      </c>
      <c r="Y30" s="209">
        <v>0.41712282841337733</v>
      </c>
    </row>
    <row r="31" spans="1:27">
      <c r="B31" s="218" t="s">
        <v>665</v>
      </c>
      <c r="C31" s="395" t="s">
        <v>48</v>
      </c>
      <c r="D31" s="219">
        <v>0.53398761265453953</v>
      </c>
      <c r="E31" s="219">
        <v>0.51704800409454066</v>
      </c>
      <c r="F31" s="219">
        <v>0.52684587459626053</v>
      </c>
      <c r="G31" s="219">
        <v>0.51716991244777688</v>
      </c>
      <c r="H31" s="219">
        <v>0.51557613744724995</v>
      </c>
      <c r="I31" s="219">
        <v>0.53296121606971092</v>
      </c>
      <c r="J31" s="219">
        <v>0.54865024324875655</v>
      </c>
      <c r="K31" s="219">
        <v>0.55104373668551099</v>
      </c>
      <c r="L31" s="209">
        <v>0.53041034215554328</v>
      </c>
      <c r="O31" s="218" t="s">
        <v>665</v>
      </c>
      <c r="P31" s="395" t="s">
        <v>48</v>
      </c>
      <c r="Q31" s="220">
        <v>0.46601238734546052</v>
      </c>
      <c r="R31" s="220">
        <v>0.4829519959054594</v>
      </c>
      <c r="S31" s="220">
        <v>0.47315412540373952</v>
      </c>
      <c r="T31" s="220">
        <v>0.48283008755222312</v>
      </c>
      <c r="U31" s="220">
        <v>0.48442386255275005</v>
      </c>
      <c r="V31" s="220">
        <v>0.46703878393028914</v>
      </c>
      <c r="W31" s="220">
        <v>0.45134975675124345</v>
      </c>
      <c r="X31" s="220">
        <v>0.44895626331448896</v>
      </c>
      <c r="Y31" s="209">
        <v>0.46958965784445678</v>
      </c>
    </row>
    <row r="32" spans="1:27">
      <c r="B32" s="218" t="s">
        <v>666</v>
      </c>
      <c r="C32" s="395" t="s">
        <v>48</v>
      </c>
      <c r="D32" s="219">
        <v>0.52781339792076964</v>
      </c>
      <c r="E32" s="219">
        <v>0.52469533386784095</v>
      </c>
      <c r="F32" s="219">
        <v>0.54636686864640194</v>
      </c>
      <c r="G32" s="219">
        <v>0.53776119601655703</v>
      </c>
      <c r="H32" s="219">
        <v>0.53402552343851528</v>
      </c>
      <c r="I32" s="219">
        <v>0.49008896529822982</v>
      </c>
      <c r="J32" s="219">
        <v>0.53025367296257819</v>
      </c>
      <c r="K32" s="219">
        <v>0.52693683515985235</v>
      </c>
      <c r="L32" s="209">
        <v>0.5272427241638431</v>
      </c>
      <c r="O32" s="218" t="s">
        <v>666</v>
      </c>
      <c r="P32" s="395" t="s">
        <v>48</v>
      </c>
      <c r="Q32" s="220">
        <v>0.4721866020792303</v>
      </c>
      <c r="R32" s="220">
        <v>0.4753046661321591</v>
      </c>
      <c r="S32" s="220">
        <v>0.45363313135359806</v>
      </c>
      <c r="T32" s="220">
        <v>0.46223880398344303</v>
      </c>
      <c r="U32" s="220">
        <v>0.46597447656148472</v>
      </c>
      <c r="V32" s="220">
        <v>0.50991103470177024</v>
      </c>
      <c r="W32" s="220">
        <v>0.46974632703742181</v>
      </c>
      <c r="X32" s="220">
        <v>0.47306316484014771</v>
      </c>
      <c r="Y32" s="209">
        <v>0.47275727583615684</v>
      </c>
    </row>
    <row r="33" spans="2:25">
      <c r="B33" s="218" t="s">
        <v>667</v>
      </c>
      <c r="C33" s="395" t="s">
        <v>51</v>
      </c>
      <c r="D33" s="219">
        <v>0.56884628953503136</v>
      </c>
      <c r="E33" s="219">
        <v>0.56484475872284123</v>
      </c>
      <c r="F33" s="219">
        <v>0.54662791251320209</v>
      </c>
      <c r="G33" s="219">
        <v>0.53374682795592643</v>
      </c>
      <c r="H33" s="219">
        <v>0.54845831172935877</v>
      </c>
      <c r="I33" s="219">
        <v>0.54442994752205853</v>
      </c>
      <c r="J33" s="219">
        <v>0.54047054913503034</v>
      </c>
      <c r="K33" s="219">
        <v>0.53270408580309314</v>
      </c>
      <c r="L33" s="209">
        <v>0.54751608536456775</v>
      </c>
      <c r="O33" s="218" t="s">
        <v>667</v>
      </c>
      <c r="P33" s="395" t="s">
        <v>51</v>
      </c>
      <c r="Q33" s="220">
        <v>0.43115371046496859</v>
      </c>
      <c r="R33" s="220">
        <v>0.43515524127715871</v>
      </c>
      <c r="S33" s="220">
        <v>0.45337208748679791</v>
      </c>
      <c r="T33" s="220">
        <v>0.46625317204407352</v>
      </c>
      <c r="U33" s="220">
        <v>0.45154168827064123</v>
      </c>
      <c r="V33" s="220">
        <v>0.45557005247794152</v>
      </c>
      <c r="W33" s="220">
        <v>0.4595294508649696</v>
      </c>
      <c r="X33" s="220">
        <v>0.4672959141969068</v>
      </c>
      <c r="Y33" s="209">
        <v>0.45248391463543219</v>
      </c>
    </row>
    <row r="34" spans="2:25">
      <c r="B34" s="218" t="s">
        <v>668</v>
      </c>
      <c r="C34" s="395" t="s">
        <v>51</v>
      </c>
      <c r="D34" s="219">
        <v>0.52476055256754206</v>
      </c>
      <c r="E34" s="219">
        <v>0.50875939246645352</v>
      </c>
      <c r="F34" s="219">
        <v>0.50015041476439059</v>
      </c>
      <c r="G34" s="219">
        <v>0.52362785764547892</v>
      </c>
      <c r="H34" s="219">
        <v>0.53334468561823378</v>
      </c>
      <c r="I34" s="219">
        <v>0.52476761623974555</v>
      </c>
      <c r="J34" s="219">
        <v>0.5243855207450584</v>
      </c>
      <c r="K34" s="219">
        <v>0.52996059514487082</v>
      </c>
      <c r="L34" s="209">
        <v>0.52121957939897168</v>
      </c>
      <c r="O34" s="218" t="s">
        <v>668</v>
      </c>
      <c r="P34" s="395" t="s">
        <v>51</v>
      </c>
      <c r="Q34" s="220">
        <v>0.47523944743245794</v>
      </c>
      <c r="R34" s="220">
        <v>0.49124060753354648</v>
      </c>
      <c r="S34" s="220">
        <v>0.49984958523560946</v>
      </c>
      <c r="T34" s="220">
        <v>0.47637214235452108</v>
      </c>
      <c r="U34" s="220">
        <v>0.46665531438176627</v>
      </c>
      <c r="V34" s="220">
        <v>0.4752323837602544</v>
      </c>
      <c r="W34" s="220">
        <v>0.47561447925494155</v>
      </c>
      <c r="X34" s="220">
        <v>0.47003940485512918</v>
      </c>
      <c r="Y34" s="209">
        <v>0.47878042060102832</v>
      </c>
    </row>
    <row r="35" spans="2:25">
      <c r="B35" s="218" t="s">
        <v>669</v>
      </c>
      <c r="C35" s="395" t="s">
        <v>54</v>
      </c>
      <c r="D35" s="219">
        <v>0.42057699806417675</v>
      </c>
      <c r="E35" s="219">
        <v>0.45035408767999735</v>
      </c>
      <c r="F35" s="219">
        <v>0.44159396064262096</v>
      </c>
      <c r="G35" s="219">
        <v>0.43765586421919905</v>
      </c>
      <c r="H35" s="219">
        <v>0.46972684373880846</v>
      </c>
      <c r="I35" s="219">
        <v>0.46318250087843305</v>
      </c>
      <c r="J35" s="219">
        <v>0.47538335488037003</v>
      </c>
      <c r="K35" s="219">
        <v>0.45375084753392247</v>
      </c>
      <c r="L35" s="209">
        <v>0.45152805720469102</v>
      </c>
      <c r="O35" s="218" t="s">
        <v>669</v>
      </c>
      <c r="P35" s="395" t="s">
        <v>54</v>
      </c>
      <c r="Q35" s="220">
        <v>0.57942300193582319</v>
      </c>
      <c r="R35" s="220">
        <v>0.54964591232000259</v>
      </c>
      <c r="S35" s="220">
        <v>0.55840603935737898</v>
      </c>
      <c r="T35" s="220">
        <v>0.56234413578080089</v>
      </c>
      <c r="U35" s="220">
        <v>0.53027315626119154</v>
      </c>
      <c r="V35" s="220">
        <v>0.53681749912156695</v>
      </c>
      <c r="W35" s="220">
        <v>0.52461664511962991</v>
      </c>
      <c r="X35" s="220">
        <v>0.54624915246607753</v>
      </c>
      <c r="Y35" s="209">
        <v>0.54847194279530898</v>
      </c>
    </row>
    <row r="36" spans="2:25">
      <c r="B36" s="218" t="s">
        <v>670</v>
      </c>
      <c r="C36" s="395" t="s">
        <v>54</v>
      </c>
      <c r="D36" s="219">
        <v>0.4709887294156615</v>
      </c>
      <c r="E36" s="219">
        <v>0.46651061589960008</v>
      </c>
      <c r="F36" s="219">
        <v>0.49162531446086144</v>
      </c>
      <c r="G36" s="219">
        <v>0.48736323575170931</v>
      </c>
      <c r="H36" s="219">
        <v>0.48735033629798874</v>
      </c>
      <c r="I36" s="219">
        <v>0.48191303825758669</v>
      </c>
      <c r="J36" s="219">
        <v>0.4777063270051794</v>
      </c>
      <c r="K36" s="219">
        <v>0.49511564533371233</v>
      </c>
      <c r="L36" s="209">
        <v>0.48232165530278748</v>
      </c>
      <c r="O36" s="218" t="s">
        <v>670</v>
      </c>
      <c r="P36" s="395" t="s">
        <v>54</v>
      </c>
      <c r="Q36" s="220">
        <v>0.5290112705843385</v>
      </c>
      <c r="R36" s="220">
        <v>0.53348938410039992</v>
      </c>
      <c r="S36" s="220">
        <v>0.50837468553913856</v>
      </c>
      <c r="T36" s="220">
        <v>0.51263676424829074</v>
      </c>
      <c r="U36" s="220">
        <v>0.51264966370201126</v>
      </c>
      <c r="V36" s="220">
        <v>0.51808696174241331</v>
      </c>
      <c r="W36" s="220">
        <v>0.52229367299482066</v>
      </c>
      <c r="X36" s="220">
        <v>0.50488435466628767</v>
      </c>
      <c r="Y36" s="209">
        <v>0.51767834469721252</v>
      </c>
    </row>
    <row r="37" spans="2:25">
      <c r="B37" s="218" t="s">
        <v>671</v>
      </c>
      <c r="C37" s="395" t="s">
        <v>54</v>
      </c>
      <c r="D37" s="219">
        <v>0.48352400255955114</v>
      </c>
      <c r="E37" s="219">
        <v>0.47831984461805838</v>
      </c>
      <c r="F37" s="219">
        <v>0.474232341159391</v>
      </c>
      <c r="G37" s="219">
        <v>0.46736110230958722</v>
      </c>
      <c r="H37" s="219">
        <v>0.46507136047141984</v>
      </c>
      <c r="I37" s="219">
        <v>0.45831601114822779</v>
      </c>
      <c r="J37" s="219">
        <v>0.45432460558506899</v>
      </c>
      <c r="K37" s="219">
        <v>0.44624149540197428</v>
      </c>
      <c r="L37" s="209">
        <v>0.46592384540665982</v>
      </c>
      <c r="O37" s="218" t="s">
        <v>671</v>
      </c>
      <c r="P37" s="395" t="s">
        <v>54</v>
      </c>
      <c r="Q37" s="220">
        <v>0.51647599744044881</v>
      </c>
      <c r="R37" s="220">
        <v>0.52168015538194168</v>
      </c>
      <c r="S37" s="220">
        <v>0.52576765884060894</v>
      </c>
      <c r="T37" s="220">
        <v>0.53263889769041273</v>
      </c>
      <c r="U37" s="220">
        <v>0.53492863952858016</v>
      </c>
      <c r="V37" s="220">
        <v>0.54168398885177216</v>
      </c>
      <c r="W37" s="220">
        <v>0.54567539441493107</v>
      </c>
      <c r="X37" s="220">
        <v>0.55375850459802578</v>
      </c>
      <c r="Y37" s="209">
        <v>0.53407615459334012</v>
      </c>
    </row>
    <row r="38" spans="2:25">
      <c r="B38" s="218" t="s">
        <v>672</v>
      </c>
      <c r="C38" s="395" t="s">
        <v>54</v>
      </c>
      <c r="D38" s="219">
        <v>0.44879316171134487</v>
      </c>
      <c r="E38" s="219">
        <v>0.44570591997219061</v>
      </c>
      <c r="F38" s="219">
        <v>0.44600281285807986</v>
      </c>
      <c r="G38" s="219">
        <v>0.47342299265213234</v>
      </c>
      <c r="H38" s="219">
        <v>0.46943713988808172</v>
      </c>
      <c r="I38" s="219">
        <v>0.46498512105172857</v>
      </c>
      <c r="J38" s="219">
        <v>0.46416396336359678</v>
      </c>
      <c r="K38" s="219">
        <v>0.45722665279163305</v>
      </c>
      <c r="L38" s="209">
        <v>0.45871722053609848</v>
      </c>
      <c r="O38" s="218" t="s">
        <v>672</v>
      </c>
      <c r="P38" s="395" t="s">
        <v>54</v>
      </c>
      <c r="Q38" s="220">
        <v>0.55120683828865513</v>
      </c>
      <c r="R38" s="220">
        <v>0.55429408002780944</v>
      </c>
      <c r="S38" s="220">
        <v>0.55399718714192014</v>
      </c>
      <c r="T38" s="220">
        <v>0.52657700734786772</v>
      </c>
      <c r="U38" s="220">
        <v>0.53056286011191822</v>
      </c>
      <c r="V38" s="220">
        <v>0.53501487894827149</v>
      </c>
      <c r="W38" s="220">
        <v>0.53583603663640322</v>
      </c>
      <c r="X38" s="220">
        <v>0.5427733472083669</v>
      </c>
      <c r="Y38" s="209">
        <v>0.54128277946390146</v>
      </c>
    </row>
    <row r="39" spans="2:25">
      <c r="B39" s="218" t="s">
        <v>673</v>
      </c>
      <c r="C39" s="395" t="s">
        <v>54</v>
      </c>
      <c r="D39" s="219">
        <v>0.55420221085479837</v>
      </c>
      <c r="E39" s="219">
        <v>0.54983481226585684</v>
      </c>
      <c r="F39" s="219">
        <v>0.55037341868617584</v>
      </c>
      <c r="G39" s="219">
        <v>0.54624459723439922</v>
      </c>
      <c r="H39" s="219">
        <v>0.54243702692641771</v>
      </c>
      <c r="I39" s="219">
        <v>0.50178176352366954</v>
      </c>
      <c r="J39" s="219">
        <v>0.51544753265883625</v>
      </c>
      <c r="K39" s="219">
        <v>0.50785463994645463</v>
      </c>
      <c r="L39" s="209">
        <v>0.53352200026207597</v>
      </c>
      <c r="O39" s="218" t="s">
        <v>673</v>
      </c>
      <c r="P39" s="395" t="s">
        <v>54</v>
      </c>
      <c r="Q39" s="220">
        <v>0.44579778914520163</v>
      </c>
      <c r="R39" s="220">
        <v>0.4501651877341431</v>
      </c>
      <c r="S39" s="220">
        <v>0.4496265813138241</v>
      </c>
      <c r="T39" s="220">
        <v>0.45375540276560072</v>
      </c>
      <c r="U39" s="220">
        <v>0.45756297307358235</v>
      </c>
      <c r="V39" s="220">
        <v>0.4982182364763304</v>
      </c>
      <c r="W39" s="220">
        <v>0.4845524673411637</v>
      </c>
      <c r="X39" s="220">
        <v>0.49214536005354542</v>
      </c>
      <c r="Y39" s="209">
        <v>0.46647799973792398</v>
      </c>
    </row>
    <row r="40" spans="2:25">
      <c r="B40" s="218" t="s">
        <v>674</v>
      </c>
      <c r="C40" s="395" t="s">
        <v>54</v>
      </c>
      <c r="D40" s="219">
        <v>0.52096697001090064</v>
      </c>
      <c r="E40" s="219">
        <v>0.51746502808966577</v>
      </c>
      <c r="F40" s="219">
        <v>0.51178032355862957</v>
      </c>
      <c r="G40" s="219">
        <v>0.54499142693515323</v>
      </c>
      <c r="H40" s="219">
        <v>0.53627174131356059</v>
      </c>
      <c r="I40" s="219">
        <v>0.52922337923474816</v>
      </c>
      <c r="J40" s="219">
        <v>0.58862692768665825</v>
      </c>
      <c r="K40" s="219">
        <v>0.57801020354250809</v>
      </c>
      <c r="L40" s="209">
        <v>0.54091700004647802</v>
      </c>
      <c r="O40" s="218" t="s">
        <v>674</v>
      </c>
      <c r="P40" s="395" t="s">
        <v>54</v>
      </c>
      <c r="Q40" s="220">
        <v>0.47903302998909936</v>
      </c>
      <c r="R40" s="220">
        <v>0.48253497191033418</v>
      </c>
      <c r="S40" s="220">
        <v>0.48821967644137043</v>
      </c>
      <c r="T40" s="220">
        <v>0.45500857306484677</v>
      </c>
      <c r="U40" s="220">
        <v>0.46372825868643941</v>
      </c>
      <c r="V40" s="220">
        <v>0.47077662076525184</v>
      </c>
      <c r="W40" s="220">
        <v>0.41137307231334169</v>
      </c>
      <c r="X40" s="220">
        <v>0.42198979645749185</v>
      </c>
      <c r="Y40" s="209">
        <v>0.45908299995352198</v>
      </c>
    </row>
    <row r="41" spans="2:25">
      <c r="B41" s="218" t="s">
        <v>675</v>
      </c>
      <c r="C41" s="395" t="s">
        <v>54</v>
      </c>
      <c r="D41" s="219">
        <v>0.5194854572395684</v>
      </c>
      <c r="E41" s="219">
        <v>0.50567042566047915</v>
      </c>
      <c r="F41" s="219">
        <v>0.49506379442839232</v>
      </c>
      <c r="G41" s="219">
        <v>0.49692561856684692</v>
      </c>
      <c r="H41" s="219">
        <v>0.49892934699175695</v>
      </c>
      <c r="I41" s="219">
        <v>0.48017675328001075</v>
      </c>
      <c r="J41" s="219">
        <v>0.47194199470849441</v>
      </c>
      <c r="K41" s="219">
        <v>0.49163553141328775</v>
      </c>
      <c r="L41" s="209">
        <v>0.4949786152861046</v>
      </c>
      <c r="O41" s="218" t="s">
        <v>675</v>
      </c>
      <c r="P41" s="395" t="s">
        <v>54</v>
      </c>
      <c r="Q41" s="220">
        <v>0.48051454276043165</v>
      </c>
      <c r="R41" s="220">
        <v>0.49432957433952079</v>
      </c>
      <c r="S41" s="220">
        <v>0.50493620557160768</v>
      </c>
      <c r="T41" s="220">
        <v>0.50307438143315308</v>
      </c>
      <c r="U41" s="220">
        <v>0.50107065300824305</v>
      </c>
      <c r="V41" s="220">
        <v>0.51982324671998925</v>
      </c>
      <c r="W41" s="220">
        <v>0.52805800529150559</v>
      </c>
      <c r="X41" s="220">
        <v>0.50836446858671225</v>
      </c>
      <c r="Y41" s="209">
        <v>0.50502138471389535</v>
      </c>
    </row>
    <row r="42" spans="2:25" ht="12.75" customHeight="1">
      <c r="B42" s="218" t="s">
        <v>676</v>
      </c>
      <c r="C42" s="395" t="s">
        <v>54</v>
      </c>
      <c r="D42" s="219">
        <v>0.50565379547067191</v>
      </c>
      <c r="E42" s="219">
        <v>0.49708229571773038</v>
      </c>
      <c r="F42" s="219">
        <v>0.48970983299453946</v>
      </c>
      <c r="G42" s="219">
        <v>0.48800525980905196</v>
      </c>
      <c r="H42" s="219">
        <v>0.48625865054506712</v>
      </c>
      <c r="I42" s="219">
        <v>0.47451200527068171</v>
      </c>
      <c r="J42" s="219">
        <v>0.47585896844558079</v>
      </c>
      <c r="K42" s="219">
        <v>0.46973004305019966</v>
      </c>
      <c r="L42" s="209">
        <v>0.48585135641294031</v>
      </c>
      <c r="O42" s="218" t="s">
        <v>676</v>
      </c>
      <c r="P42" s="395" t="s">
        <v>54</v>
      </c>
      <c r="Q42" s="220">
        <v>0.49434620452932809</v>
      </c>
      <c r="R42" s="220">
        <v>0.50291770428226967</v>
      </c>
      <c r="S42" s="220">
        <v>0.51029016700546059</v>
      </c>
      <c r="T42" s="220">
        <v>0.51199474019094804</v>
      </c>
      <c r="U42" s="220">
        <v>0.51374134945493288</v>
      </c>
      <c r="V42" s="220">
        <v>0.52548799472931829</v>
      </c>
      <c r="W42" s="220">
        <v>0.52414103155441916</v>
      </c>
      <c r="X42" s="220">
        <v>0.53026995694980028</v>
      </c>
      <c r="Y42" s="209">
        <v>0.51414864358705969</v>
      </c>
    </row>
    <row r="43" spans="2:25" ht="12.75" customHeight="1">
      <c r="B43" s="218" t="s">
        <v>677</v>
      </c>
      <c r="C43" s="395" t="s">
        <v>54</v>
      </c>
      <c r="D43" s="219">
        <v>0.53864689087549</v>
      </c>
      <c r="E43" s="219">
        <v>0.53552380307801739</v>
      </c>
      <c r="F43" s="219">
        <v>0.53890581031375484</v>
      </c>
      <c r="G43" s="219">
        <v>0.53512341809140274</v>
      </c>
      <c r="H43" s="219">
        <v>0.53662698869767034</v>
      </c>
      <c r="I43" s="219">
        <v>0.53833896999467112</v>
      </c>
      <c r="J43" s="219">
        <v>0.54273888953486094</v>
      </c>
      <c r="K43" s="219">
        <v>0.54620242742804392</v>
      </c>
      <c r="L43" s="209">
        <v>0.5390133997517389</v>
      </c>
      <c r="O43" s="218" t="s">
        <v>677</v>
      </c>
      <c r="P43" s="395" t="s">
        <v>54</v>
      </c>
      <c r="Q43" s="220">
        <v>0.46135310912451</v>
      </c>
      <c r="R43" s="220">
        <v>0.46447619692198261</v>
      </c>
      <c r="S43" s="220">
        <v>0.46109418968624516</v>
      </c>
      <c r="T43" s="220">
        <v>0.46487658190859732</v>
      </c>
      <c r="U43" s="220">
        <v>0.46337301130232972</v>
      </c>
      <c r="V43" s="220">
        <v>0.46166103000532888</v>
      </c>
      <c r="W43" s="220">
        <v>0.45726111046513906</v>
      </c>
      <c r="X43" s="220">
        <v>0.45379757257195608</v>
      </c>
      <c r="Y43" s="209">
        <v>0.4609866002482611</v>
      </c>
    </row>
    <row r="44" spans="2:25" ht="12.75" customHeight="1">
      <c r="B44" s="218" t="s">
        <v>678</v>
      </c>
      <c r="C44" s="395" t="s">
        <v>56</v>
      </c>
      <c r="D44" s="219">
        <v>0.51933799229669442</v>
      </c>
      <c r="E44" s="219">
        <v>0.51561364536216725</v>
      </c>
      <c r="F44" s="219">
        <v>0.5025815289602521</v>
      </c>
      <c r="G44" s="219">
        <v>0.52108138835073503</v>
      </c>
      <c r="H44" s="219">
        <v>0.51797012845346369</v>
      </c>
      <c r="I44" s="219">
        <v>0.52942693546191399</v>
      </c>
      <c r="J44" s="219">
        <v>0.52318960345042276</v>
      </c>
      <c r="K44" s="219">
        <v>0.51779684258142211</v>
      </c>
      <c r="L44" s="209">
        <v>0.51837475811463407</v>
      </c>
      <c r="O44" s="218" t="s">
        <v>678</v>
      </c>
      <c r="P44" s="395" t="s">
        <v>56</v>
      </c>
      <c r="Q44" s="220">
        <v>0.48066200770330553</v>
      </c>
      <c r="R44" s="220">
        <v>0.48438635463783275</v>
      </c>
      <c r="S44" s="220">
        <v>0.4974184710397479</v>
      </c>
      <c r="T44" s="220">
        <v>0.47891861164926502</v>
      </c>
      <c r="U44" s="220">
        <v>0.48202987154653631</v>
      </c>
      <c r="V44" s="220">
        <v>0.47057306453808601</v>
      </c>
      <c r="W44" s="220">
        <v>0.47681039654957719</v>
      </c>
      <c r="X44" s="220">
        <v>0.48220315741857794</v>
      </c>
      <c r="Y44" s="209">
        <v>0.48162524188536604</v>
      </c>
    </row>
    <row r="45" spans="2:25" ht="12.75" customHeight="1">
      <c r="B45" s="218" t="s">
        <v>679</v>
      </c>
      <c r="C45" s="395" t="s">
        <v>56</v>
      </c>
      <c r="D45" s="219">
        <v>0.5209791701741554</v>
      </c>
      <c r="E45" s="219">
        <v>0.51122093000318836</v>
      </c>
      <c r="F45" s="219">
        <v>0.51298713342074564</v>
      </c>
      <c r="G45" s="219">
        <v>0.49908891859058141</v>
      </c>
      <c r="H45" s="219">
        <v>0.5281986396159184</v>
      </c>
      <c r="I45" s="219">
        <v>0.5155194712925667</v>
      </c>
      <c r="J45" s="219">
        <v>0.50555905468797457</v>
      </c>
      <c r="K45" s="219">
        <v>0.50038325977743203</v>
      </c>
      <c r="L45" s="209">
        <v>0.51174207219532031</v>
      </c>
      <c r="O45" s="218" t="s">
        <v>679</v>
      </c>
      <c r="P45" s="395" t="s">
        <v>56</v>
      </c>
      <c r="Q45" s="220">
        <v>0.4790208298258446</v>
      </c>
      <c r="R45" s="220">
        <v>0.48877906999681159</v>
      </c>
      <c r="S45" s="220">
        <v>0.48701286657925441</v>
      </c>
      <c r="T45" s="220">
        <v>0.50091108140941853</v>
      </c>
      <c r="U45" s="220">
        <v>0.47180136038408166</v>
      </c>
      <c r="V45" s="220">
        <v>0.4844805287074333</v>
      </c>
      <c r="W45" s="220">
        <v>0.49444094531202543</v>
      </c>
      <c r="X45" s="220">
        <v>0.49961674022256802</v>
      </c>
      <c r="Y45" s="209">
        <v>0.48825792780467975</v>
      </c>
    </row>
    <row r="46" spans="2:25" ht="12.75" customHeight="1">
      <c r="B46" s="218" t="s">
        <v>680</v>
      </c>
      <c r="C46" s="395" t="s">
        <v>56</v>
      </c>
      <c r="D46" s="219">
        <v>0.53079289530327856</v>
      </c>
      <c r="E46" s="219">
        <v>0.5012103751876813</v>
      </c>
      <c r="F46" s="219">
        <v>0.50220108101487571</v>
      </c>
      <c r="G46" s="219">
        <v>0.52844748323258339</v>
      </c>
      <c r="H46" s="219">
        <v>0.51518510422719765</v>
      </c>
      <c r="I46" s="219">
        <v>0.54827735428248059</v>
      </c>
      <c r="J46" s="219">
        <v>0.54292019209369358</v>
      </c>
      <c r="K46" s="219">
        <v>0.53261615967102016</v>
      </c>
      <c r="L46" s="209">
        <v>0.52520633062660138</v>
      </c>
      <c r="O46" s="218" t="s">
        <v>680</v>
      </c>
      <c r="P46" s="395" t="s">
        <v>56</v>
      </c>
      <c r="Q46" s="220">
        <v>0.46920710469672144</v>
      </c>
      <c r="R46" s="220">
        <v>0.49878962481231864</v>
      </c>
      <c r="S46" s="220">
        <v>0.49779891898512429</v>
      </c>
      <c r="T46" s="220">
        <v>0.47155251676741666</v>
      </c>
      <c r="U46" s="220">
        <v>0.48481489577280229</v>
      </c>
      <c r="V46" s="220">
        <v>0.45172264571751941</v>
      </c>
      <c r="W46" s="220">
        <v>0.45707980790630637</v>
      </c>
      <c r="X46" s="220">
        <v>0.46738384032897984</v>
      </c>
      <c r="Y46" s="209">
        <v>0.47479366937339862</v>
      </c>
    </row>
    <row r="47" spans="2:25" ht="12.75" customHeight="1">
      <c r="B47" s="218" t="s">
        <v>681</v>
      </c>
      <c r="C47" s="395" t="s">
        <v>56</v>
      </c>
      <c r="D47" s="219">
        <v>0.49278840153647746</v>
      </c>
      <c r="E47" s="219">
        <v>0.51353299084760073</v>
      </c>
      <c r="F47" s="219">
        <v>0.50071738502027618</v>
      </c>
      <c r="G47" s="219">
        <v>0.49371390960611961</v>
      </c>
      <c r="H47" s="219">
        <v>0.45436945515617633</v>
      </c>
      <c r="I47" s="219">
        <v>0.53036180056390037</v>
      </c>
      <c r="J47" s="219">
        <v>0.52805998452807201</v>
      </c>
      <c r="K47" s="219">
        <v>0.51949237826793471</v>
      </c>
      <c r="L47" s="209">
        <v>0.50412953819081974</v>
      </c>
      <c r="O47" s="218" t="s">
        <v>681</v>
      </c>
      <c r="P47" s="395" t="s">
        <v>56</v>
      </c>
      <c r="Q47" s="220">
        <v>0.50721159846352248</v>
      </c>
      <c r="R47" s="220">
        <v>0.48646700915239927</v>
      </c>
      <c r="S47" s="220">
        <v>0.49928261497972376</v>
      </c>
      <c r="T47" s="220">
        <v>0.50628609039388039</v>
      </c>
      <c r="U47" s="220">
        <v>0.54563054484382367</v>
      </c>
      <c r="V47" s="220">
        <v>0.46963819943609969</v>
      </c>
      <c r="W47" s="220">
        <v>0.47194001547192804</v>
      </c>
      <c r="X47" s="220">
        <v>0.48050762173206529</v>
      </c>
      <c r="Y47" s="209">
        <v>0.49587046180918037</v>
      </c>
    </row>
    <row r="48" spans="2:25" ht="12.75" customHeight="1">
      <c r="B48" s="218" t="s">
        <v>682</v>
      </c>
      <c r="C48" s="395" t="s">
        <v>56</v>
      </c>
      <c r="D48" s="219">
        <v>0.62155455150477279</v>
      </c>
      <c r="E48" s="219">
        <v>0.61732371593364577</v>
      </c>
      <c r="F48" s="219">
        <v>0.65605332780395276</v>
      </c>
      <c r="G48" s="219">
        <v>0.65215974271222776</v>
      </c>
      <c r="H48" s="219">
        <v>0.64901589068766397</v>
      </c>
      <c r="I48" s="219">
        <v>0.64453629632357223</v>
      </c>
      <c r="J48" s="219">
        <v>0.59286669239660206</v>
      </c>
      <c r="K48" s="219">
        <v>0.68090231442910143</v>
      </c>
      <c r="L48" s="209">
        <v>0.63930156647394232</v>
      </c>
      <c r="O48" s="218" t="s">
        <v>682</v>
      </c>
      <c r="P48" s="395" t="s">
        <v>56</v>
      </c>
      <c r="Q48" s="220">
        <v>0.37844544849522721</v>
      </c>
      <c r="R48" s="220">
        <v>0.38267628406635418</v>
      </c>
      <c r="S48" s="220">
        <v>0.34394667219604724</v>
      </c>
      <c r="T48" s="220">
        <v>0.34784025728777218</v>
      </c>
      <c r="U48" s="220">
        <v>0.35098410931233603</v>
      </c>
      <c r="V48" s="220">
        <v>0.35546370367642771</v>
      </c>
      <c r="W48" s="220">
        <v>0.40713330760339789</v>
      </c>
      <c r="X48" s="220">
        <v>0.31909768557089857</v>
      </c>
      <c r="Y48" s="209">
        <v>0.36069843352605757</v>
      </c>
    </row>
    <row r="49" spans="1:27" ht="12.75" customHeight="1">
      <c r="B49" s="218" t="s">
        <v>683</v>
      </c>
      <c r="C49" s="395" t="s">
        <v>56</v>
      </c>
      <c r="D49" s="219">
        <v>0.51103651559364738</v>
      </c>
      <c r="E49" s="219">
        <v>0.52226019107416777</v>
      </c>
      <c r="F49" s="219">
        <v>0.51823675134170277</v>
      </c>
      <c r="G49" s="219">
        <v>0.5128554968586756</v>
      </c>
      <c r="H49" s="219">
        <v>0.50855139905529045</v>
      </c>
      <c r="I49" s="219">
        <v>0.50086222282852744</v>
      </c>
      <c r="J49" s="219">
        <v>0.49603614590940853</v>
      </c>
      <c r="K49" s="219">
        <v>0.51004726893136565</v>
      </c>
      <c r="L49" s="209">
        <v>0.50998574894909821</v>
      </c>
      <c r="O49" s="218" t="s">
        <v>683</v>
      </c>
      <c r="P49" s="395" t="s">
        <v>56</v>
      </c>
      <c r="Q49" s="220">
        <v>0.48896348440635268</v>
      </c>
      <c r="R49" s="220">
        <v>0.47773980892583223</v>
      </c>
      <c r="S49" s="220">
        <v>0.48176324865829723</v>
      </c>
      <c r="T49" s="220">
        <v>0.4871445031413244</v>
      </c>
      <c r="U49" s="220">
        <v>0.4914486009447096</v>
      </c>
      <c r="V49" s="220">
        <v>0.49913777717147256</v>
      </c>
      <c r="W49" s="220">
        <v>0.50396385409059152</v>
      </c>
      <c r="X49" s="220">
        <v>0.48995273106863435</v>
      </c>
      <c r="Y49" s="209">
        <v>0.49001425105090185</v>
      </c>
    </row>
    <row r="50" spans="1:27" ht="12.75" customHeight="1">
      <c r="B50" s="218" t="s">
        <v>1750</v>
      </c>
      <c r="C50" s="421" t="s">
        <v>1140</v>
      </c>
      <c r="D50" s="219">
        <v>0.51717694214677834</v>
      </c>
      <c r="E50" s="219">
        <v>0.52116773373162406</v>
      </c>
      <c r="F50" s="219">
        <v>0.51472357457681006</v>
      </c>
      <c r="G50" s="219">
        <v>0.53787977623188499</v>
      </c>
      <c r="H50" s="219">
        <v>0.53533866001583241</v>
      </c>
      <c r="I50" s="219">
        <v>0.52311621619221538</v>
      </c>
      <c r="J50" s="219">
        <v>0.49549030952394901</v>
      </c>
      <c r="K50" s="219">
        <v>0.51343479139335213</v>
      </c>
      <c r="L50" s="209">
        <v>0.5197910004765558</v>
      </c>
      <c r="O50" s="218" t="s">
        <v>1750</v>
      </c>
      <c r="P50" s="421" t="s">
        <v>1140</v>
      </c>
      <c r="Q50" s="220">
        <v>0.48282305785322172</v>
      </c>
      <c r="R50" s="220">
        <v>0.47883226626837594</v>
      </c>
      <c r="S50" s="220">
        <v>0.48527642542318994</v>
      </c>
      <c r="T50" s="220">
        <v>0.46212022376811496</v>
      </c>
      <c r="U50" s="220">
        <v>0.46466133998416759</v>
      </c>
      <c r="V50" s="220">
        <v>0.47688378380778462</v>
      </c>
      <c r="W50" s="220">
        <v>0.50450969047605099</v>
      </c>
      <c r="X50" s="220">
        <v>0.48656520860664781</v>
      </c>
      <c r="Y50" s="209">
        <v>0.48020899952344426</v>
      </c>
    </row>
    <row r="51" spans="1:27" ht="12.75" customHeight="1">
      <c r="B51" s="218" t="s">
        <v>684</v>
      </c>
      <c r="C51" s="395" t="s">
        <v>58</v>
      </c>
      <c r="D51" s="219">
        <v>0.44418439326013265</v>
      </c>
      <c r="E51" s="219">
        <v>0.47932688049297922</v>
      </c>
      <c r="F51" s="219">
        <v>0.4746073058998459</v>
      </c>
      <c r="G51" s="219">
        <v>0.47901751344830801</v>
      </c>
      <c r="H51" s="219">
        <v>0.47716135577974073</v>
      </c>
      <c r="I51" s="219">
        <v>0.46490058404022305</v>
      </c>
      <c r="J51" s="219">
        <v>0.4703687813322574</v>
      </c>
      <c r="K51" s="219">
        <v>0.49416447529229895</v>
      </c>
      <c r="L51" s="209">
        <v>0.47296641119322325</v>
      </c>
      <c r="O51" s="218" t="s">
        <v>684</v>
      </c>
      <c r="P51" s="395" t="s">
        <v>58</v>
      </c>
      <c r="Q51" s="220">
        <v>0.55581560673986741</v>
      </c>
      <c r="R51" s="220">
        <v>0.52067311950702078</v>
      </c>
      <c r="S51" s="220">
        <v>0.5253926941001541</v>
      </c>
      <c r="T51" s="220">
        <v>0.52098248655169199</v>
      </c>
      <c r="U51" s="220">
        <v>0.52283864422025927</v>
      </c>
      <c r="V51" s="220">
        <v>0.53509941595977695</v>
      </c>
      <c r="W51" s="220">
        <v>0.52963121866774254</v>
      </c>
      <c r="X51" s="220">
        <v>0.5058355247077011</v>
      </c>
      <c r="Y51" s="209">
        <v>0.52703358880677675</v>
      </c>
    </row>
    <row r="52" spans="1:27" s="142" customFormat="1" ht="12.75" customHeight="1">
      <c r="A52" s="202"/>
      <c r="B52" s="218" t="s">
        <v>685</v>
      </c>
      <c r="C52" s="395" t="s">
        <v>58</v>
      </c>
      <c r="D52" s="219">
        <v>0.48227217944557954</v>
      </c>
      <c r="E52" s="219">
        <v>0.46616544261843029</v>
      </c>
      <c r="F52" s="219">
        <v>0.45996005859525768</v>
      </c>
      <c r="G52" s="219">
        <v>0.47468600302158992</v>
      </c>
      <c r="H52" s="219">
        <v>0.47130726576588183</v>
      </c>
      <c r="I52" s="219">
        <v>0.46323287998630297</v>
      </c>
      <c r="J52" s="219">
        <v>0.45792353718674378</v>
      </c>
      <c r="K52" s="219">
        <v>0.47371879739220102</v>
      </c>
      <c r="L52" s="209">
        <v>0.46865827050149833</v>
      </c>
      <c r="M52" s="202"/>
      <c r="N52" s="202"/>
      <c r="O52" s="218" t="s">
        <v>685</v>
      </c>
      <c r="P52" s="395" t="s">
        <v>58</v>
      </c>
      <c r="Q52" s="220">
        <v>0.51772782055442046</v>
      </c>
      <c r="R52" s="220">
        <v>0.53383455738156971</v>
      </c>
      <c r="S52" s="220">
        <v>0.54003994140474232</v>
      </c>
      <c r="T52" s="220">
        <v>0.52531399697841008</v>
      </c>
      <c r="U52" s="220">
        <v>0.52869273423411822</v>
      </c>
      <c r="V52" s="220">
        <v>0.53676712001369697</v>
      </c>
      <c r="W52" s="220">
        <v>0.54207646281325628</v>
      </c>
      <c r="X52" s="220">
        <v>0.52628120260779898</v>
      </c>
      <c r="Y52" s="209">
        <v>0.53134172949850167</v>
      </c>
      <c r="Z52" s="202"/>
      <c r="AA52" s="202"/>
    </row>
    <row r="53" spans="1:27" s="142" customFormat="1" ht="12.75" customHeight="1">
      <c r="A53" s="205"/>
      <c r="B53" s="218" t="s">
        <v>686</v>
      </c>
      <c r="C53" s="395" t="s">
        <v>58</v>
      </c>
      <c r="D53" s="219">
        <v>0.47914687908299897</v>
      </c>
      <c r="E53" s="219">
        <v>0.47093673781294892</v>
      </c>
      <c r="F53" s="219">
        <v>0.48920704252610009</v>
      </c>
      <c r="G53" s="219">
        <v>0.48598042780998074</v>
      </c>
      <c r="H53" s="219">
        <v>0.48352518053155752</v>
      </c>
      <c r="I53" s="219">
        <v>0.44933126879101692</v>
      </c>
      <c r="J53" s="219">
        <v>0.49406255466760773</v>
      </c>
      <c r="K53" s="219">
        <v>0.49110950814787563</v>
      </c>
      <c r="L53" s="209">
        <v>0.48041244992126081</v>
      </c>
      <c r="M53" s="202"/>
      <c r="N53" s="202"/>
      <c r="O53" s="218" t="s">
        <v>686</v>
      </c>
      <c r="P53" s="395" t="s">
        <v>58</v>
      </c>
      <c r="Q53" s="220">
        <v>0.52085312091700098</v>
      </c>
      <c r="R53" s="220">
        <v>0.52906326218705102</v>
      </c>
      <c r="S53" s="220">
        <v>0.51079295747389997</v>
      </c>
      <c r="T53" s="220">
        <v>0.51401957219001926</v>
      </c>
      <c r="U53" s="220">
        <v>0.51647481946844254</v>
      </c>
      <c r="V53" s="220">
        <v>0.55066873120898308</v>
      </c>
      <c r="W53" s="220">
        <v>0.50593744533239227</v>
      </c>
      <c r="X53" s="220">
        <v>0.50889049185212432</v>
      </c>
      <c r="Y53" s="209">
        <v>0.51958755007873914</v>
      </c>
      <c r="Z53" s="202"/>
      <c r="AA53" s="202"/>
    </row>
    <row r="54" spans="1:27" s="142" customFormat="1" ht="12.75" customHeight="1">
      <c r="A54" s="205"/>
      <c r="B54" s="218" t="s">
        <v>687</v>
      </c>
      <c r="C54" s="395" t="s">
        <v>58</v>
      </c>
      <c r="D54" s="219">
        <v>0.43228919028772772</v>
      </c>
      <c r="E54" s="219">
        <v>0.42791010241784155</v>
      </c>
      <c r="F54" s="219">
        <v>0.4669227217788855</v>
      </c>
      <c r="G54" s="219">
        <v>0.50330499699173648</v>
      </c>
      <c r="H54" s="219">
        <v>0.49018529326553661</v>
      </c>
      <c r="I54" s="219">
        <v>0.48001019289310043</v>
      </c>
      <c r="J54" s="219">
        <v>0.47913431697919784</v>
      </c>
      <c r="K54" s="219">
        <v>0.47365208806693465</v>
      </c>
      <c r="L54" s="209">
        <v>0.46917611283512006</v>
      </c>
      <c r="M54" s="202"/>
      <c r="N54" s="202"/>
      <c r="O54" s="218" t="s">
        <v>687</v>
      </c>
      <c r="P54" s="395" t="s">
        <v>58</v>
      </c>
      <c r="Q54" s="220">
        <v>0.56771080971227228</v>
      </c>
      <c r="R54" s="220">
        <v>0.57208989758215845</v>
      </c>
      <c r="S54" s="220">
        <v>0.5330772782211145</v>
      </c>
      <c r="T54" s="220">
        <v>0.49669500300826352</v>
      </c>
      <c r="U54" s="220">
        <v>0.50981470673446339</v>
      </c>
      <c r="V54" s="220">
        <v>0.51998980710689957</v>
      </c>
      <c r="W54" s="220">
        <v>0.52086568302080216</v>
      </c>
      <c r="X54" s="220">
        <v>0.5263479119330654</v>
      </c>
      <c r="Y54" s="209">
        <v>0.53082388716487994</v>
      </c>
      <c r="Z54" s="202"/>
      <c r="AA54" s="202"/>
    </row>
    <row r="55" spans="1:27" s="142" customFormat="1" ht="12.75" customHeight="1">
      <c r="A55" s="205"/>
      <c r="B55" s="218" t="s">
        <v>688</v>
      </c>
      <c r="C55" s="395" t="s">
        <v>58</v>
      </c>
      <c r="D55" s="219">
        <v>0.5268165480128526</v>
      </c>
      <c r="E55" s="219">
        <v>0.51590109825216957</v>
      </c>
      <c r="F55" s="219">
        <v>0.50965687936615578</v>
      </c>
      <c r="G55" s="219">
        <v>0.50921818870261082</v>
      </c>
      <c r="H55" s="219">
        <v>0.49158551412020596</v>
      </c>
      <c r="I55" s="219">
        <v>0.50789322691421668</v>
      </c>
      <c r="J55" s="219">
        <v>0.50125057112423632</v>
      </c>
      <c r="K55" s="219">
        <v>0.53463807702094757</v>
      </c>
      <c r="L55" s="209">
        <v>0.51212001293917453</v>
      </c>
      <c r="M55" s="202"/>
      <c r="N55" s="202"/>
      <c r="O55" s="218" t="s">
        <v>688</v>
      </c>
      <c r="P55" s="395" t="s">
        <v>58</v>
      </c>
      <c r="Q55" s="220">
        <v>0.4731834519871474</v>
      </c>
      <c r="R55" s="220">
        <v>0.48409890174783043</v>
      </c>
      <c r="S55" s="220">
        <v>0.49034312063384422</v>
      </c>
      <c r="T55" s="220">
        <v>0.49078181129738918</v>
      </c>
      <c r="U55" s="220">
        <v>0.5084144858797941</v>
      </c>
      <c r="V55" s="220">
        <v>0.49210677308578327</v>
      </c>
      <c r="W55" s="220">
        <v>0.49874942887576362</v>
      </c>
      <c r="X55" s="220">
        <v>0.46536192297905243</v>
      </c>
      <c r="Y55" s="209">
        <v>0.48787998706082553</v>
      </c>
      <c r="Z55" s="202"/>
      <c r="AA55" s="202"/>
    </row>
    <row r="56" spans="1:27" s="142" customFormat="1" ht="12.75" customHeight="1">
      <c r="A56" s="205"/>
      <c r="B56" s="218" t="s">
        <v>689</v>
      </c>
      <c r="C56" s="395" t="s">
        <v>60</v>
      </c>
      <c r="D56" s="219">
        <v>0.49710772968329164</v>
      </c>
      <c r="E56" s="219">
        <v>0.4970058808708499</v>
      </c>
      <c r="F56" s="219">
        <v>0.49194294398627364</v>
      </c>
      <c r="G56" s="219">
        <v>0.49294358109204167</v>
      </c>
      <c r="H56" s="219">
        <v>0.49379155458164103</v>
      </c>
      <c r="I56" s="219">
        <v>0.4946793962488063</v>
      </c>
      <c r="J56" s="219">
        <v>0.49301259262301028</v>
      </c>
      <c r="K56" s="219">
        <v>0.49143656735973057</v>
      </c>
      <c r="L56" s="209">
        <v>0.49399003080570564</v>
      </c>
      <c r="M56" s="202"/>
      <c r="N56" s="202"/>
      <c r="O56" s="218" t="s">
        <v>689</v>
      </c>
      <c r="P56" s="395" t="s">
        <v>60</v>
      </c>
      <c r="Q56" s="220">
        <v>0.50289227031670836</v>
      </c>
      <c r="R56" s="220">
        <v>0.50299411912915015</v>
      </c>
      <c r="S56" s="220">
        <v>0.50805705601372642</v>
      </c>
      <c r="T56" s="220">
        <v>0.50705641890795838</v>
      </c>
      <c r="U56" s="220">
        <v>0.50620844541835897</v>
      </c>
      <c r="V56" s="220">
        <v>0.5053206037511937</v>
      </c>
      <c r="W56" s="220">
        <v>0.50698740737698977</v>
      </c>
      <c r="X56" s="220">
        <v>0.50856343264026949</v>
      </c>
      <c r="Y56" s="209">
        <v>0.50600996919429453</v>
      </c>
      <c r="Z56" s="202"/>
      <c r="AA56" s="202"/>
    </row>
    <row r="57" spans="1:27" s="142" customFormat="1" ht="12.75" customHeight="1">
      <c r="A57" s="205"/>
      <c r="B57" s="218" t="s">
        <v>690</v>
      </c>
      <c r="C57" s="395" t="s">
        <v>60</v>
      </c>
      <c r="D57" s="219">
        <v>0.52366668823684936</v>
      </c>
      <c r="E57" s="219">
        <v>0.50780918309587708</v>
      </c>
      <c r="F57" s="219">
        <v>0.53594924669584831</v>
      </c>
      <c r="G57" s="219">
        <v>0.52804936997699814</v>
      </c>
      <c r="H57" s="219">
        <v>0.51890063298855327</v>
      </c>
      <c r="I57" s="219">
        <v>0.54356230958943852</v>
      </c>
      <c r="J57" s="219">
        <v>0.54433567992448428</v>
      </c>
      <c r="K57" s="219">
        <v>0.53674924504954658</v>
      </c>
      <c r="L57" s="209">
        <v>0.5298777944446994</v>
      </c>
      <c r="M57" s="202"/>
      <c r="N57" s="202"/>
      <c r="O57" s="218" t="s">
        <v>690</v>
      </c>
      <c r="P57" s="395" t="s">
        <v>60</v>
      </c>
      <c r="Q57" s="220">
        <v>0.47633331176315064</v>
      </c>
      <c r="R57" s="220">
        <v>0.49219081690412292</v>
      </c>
      <c r="S57" s="220">
        <v>0.46405075330415169</v>
      </c>
      <c r="T57" s="220">
        <v>0.4719506300230018</v>
      </c>
      <c r="U57" s="220">
        <v>0.48109936701144679</v>
      </c>
      <c r="V57" s="220">
        <v>0.45643769041056143</v>
      </c>
      <c r="W57" s="220">
        <v>0.45566432007551577</v>
      </c>
      <c r="X57" s="220">
        <v>0.46325075495045342</v>
      </c>
      <c r="Y57" s="209">
        <v>0.4701222055553006</v>
      </c>
      <c r="Z57" s="202"/>
      <c r="AA57" s="202"/>
    </row>
    <row r="58" spans="1:27" s="142" customFormat="1" ht="12.75" customHeight="1">
      <c r="A58" s="205"/>
      <c r="B58" s="218" t="s">
        <v>691</v>
      </c>
      <c r="C58" s="395" t="s">
        <v>60</v>
      </c>
      <c r="D58" s="219">
        <v>0.54515397083295125</v>
      </c>
      <c r="E58" s="219">
        <v>0.52500252314686002</v>
      </c>
      <c r="F58" s="219">
        <v>0.52641615797516195</v>
      </c>
      <c r="G58" s="219">
        <v>0.54937308216656422</v>
      </c>
      <c r="H58" s="219">
        <v>0.556075067475445</v>
      </c>
      <c r="I58" s="219">
        <v>0.55288866455339103</v>
      </c>
      <c r="J58" s="219">
        <v>0.54999293795266591</v>
      </c>
      <c r="K58" s="219">
        <v>0.55058821999281549</v>
      </c>
      <c r="L58" s="209">
        <v>0.54443632801198194</v>
      </c>
      <c r="M58" s="202"/>
      <c r="N58" s="202"/>
      <c r="O58" s="218" t="s">
        <v>691</v>
      </c>
      <c r="P58" s="395" t="s">
        <v>60</v>
      </c>
      <c r="Q58" s="220">
        <v>0.45484602916704869</v>
      </c>
      <c r="R58" s="220">
        <v>0.47499747685313998</v>
      </c>
      <c r="S58" s="220">
        <v>0.47358384202483805</v>
      </c>
      <c r="T58" s="220">
        <v>0.45062691783343578</v>
      </c>
      <c r="U58" s="220">
        <v>0.44392493252455506</v>
      </c>
      <c r="V58" s="220">
        <v>0.44711133544660897</v>
      </c>
      <c r="W58" s="220">
        <v>0.45000706204733409</v>
      </c>
      <c r="X58" s="220">
        <v>0.44941178000718451</v>
      </c>
      <c r="Y58" s="209">
        <v>0.45556367198801812</v>
      </c>
      <c r="Z58" s="202"/>
      <c r="AA58" s="202"/>
    </row>
    <row r="59" spans="1:27" s="142" customFormat="1" ht="12.75" customHeight="1">
      <c r="A59" s="205"/>
      <c r="B59" s="218" t="s">
        <v>692</v>
      </c>
      <c r="C59" s="395" t="s">
        <v>60</v>
      </c>
      <c r="D59" s="219">
        <v>0.50165665543508753</v>
      </c>
      <c r="E59" s="219">
        <v>0.50165178284708878</v>
      </c>
      <c r="F59" s="219">
        <v>0.50098474551248762</v>
      </c>
      <c r="G59" s="219">
        <v>0.50122461180346423</v>
      </c>
      <c r="H59" s="219">
        <v>0.50181542761071329</v>
      </c>
      <c r="I59" s="219">
        <v>0.50203822321702596</v>
      </c>
      <c r="J59" s="219">
        <v>0.50177776395476881</v>
      </c>
      <c r="K59" s="219">
        <v>0.49979006990804931</v>
      </c>
      <c r="L59" s="209">
        <v>0.50136741003608565</v>
      </c>
      <c r="M59" s="202"/>
      <c r="N59" s="202"/>
      <c r="O59" s="218" t="s">
        <v>692</v>
      </c>
      <c r="P59" s="395" t="s">
        <v>60</v>
      </c>
      <c r="Q59" s="220">
        <v>0.49834334456491247</v>
      </c>
      <c r="R59" s="220">
        <v>0.49834821715291128</v>
      </c>
      <c r="S59" s="220">
        <v>0.49901525448751233</v>
      </c>
      <c r="T59" s="220">
        <v>0.49877538819653572</v>
      </c>
      <c r="U59" s="220">
        <v>0.49818457238928671</v>
      </c>
      <c r="V59" s="220">
        <v>0.49796177678297404</v>
      </c>
      <c r="W59" s="220">
        <v>0.49822223604523125</v>
      </c>
      <c r="X59" s="220">
        <v>0.50020993009195069</v>
      </c>
      <c r="Y59" s="209">
        <v>0.49863258996391435</v>
      </c>
      <c r="Z59" s="202"/>
      <c r="AA59" s="202"/>
    </row>
    <row r="60" spans="1:27" s="142" customFormat="1">
      <c r="A60" s="205"/>
      <c r="B60" s="218" t="s">
        <v>693</v>
      </c>
      <c r="C60" s="395" t="s">
        <v>60</v>
      </c>
      <c r="D60" s="219">
        <v>0.53100758639056833</v>
      </c>
      <c r="E60" s="219">
        <v>0.52710300577418168</v>
      </c>
      <c r="F60" s="219">
        <v>0.55258725855600199</v>
      </c>
      <c r="G60" s="219">
        <v>0.53620303376080147</v>
      </c>
      <c r="H60" s="219">
        <v>0.53365445355898211</v>
      </c>
      <c r="I60" s="219">
        <v>0.55201447406623172</v>
      </c>
      <c r="J60" s="219">
        <v>0.55131098775115328</v>
      </c>
      <c r="K60" s="219">
        <v>0.53722095707858408</v>
      </c>
      <c r="L60" s="209">
        <v>0.54013771961706314</v>
      </c>
      <c r="M60" s="202"/>
      <c r="N60" s="202"/>
      <c r="O60" s="218" t="s">
        <v>693</v>
      </c>
      <c r="P60" s="395" t="s">
        <v>60</v>
      </c>
      <c r="Q60" s="220">
        <v>0.46899241360943167</v>
      </c>
      <c r="R60" s="220">
        <v>0.47289699422581838</v>
      </c>
      <c r="S60" s="220">
        <v>0.44741274144399795</v>
      </c>
      <c r="T60" s="220">
        <v>0.46379696623919847</v>
      </c>
      <c r="U60" s="220">
        <v>0.46634554644101789</v>
      </c>
      <c r="V60" s="220">
        <v>0.44798552593376822</v>
      </c>
      <c r="W60" s="220">
        <v>0.44868901224884672</v>
      </c>
      <c r="X60" s="220">
        <v>0.46277904292141586</v>
      </c>
      <c r="Y60" s="209">
        <v>0.45986228038293692</v>
      </c>
      <c r="Z60" s="202"/>
      <c r="AA60" s="202"/>
    </row>
    <row r="61" spans="1:27" s="142" customFormat="1">
      <c r="A61" s="205"/>
      <c r="B61" s="218" t="s">
        <v>694</v>
      </c>
      <c r="C61" s="395" t="s">
        <v>60</v>
      </c>
      <c r="D61" s="219">
        <v>0.50264470603213274</v>
      </c>
      <c r="E61" s="219">
        <v>0.50108242791627822</v>
      </c>
      <c r="F61" s="219">
        <v>0.50240087417074075</v>
      </c>
      <c r="G61" s="219">
        <v>0.5016259644970863</v>
      </c>
      <c r="H61" s="219">
        <v>0.50207593339429979</v>
      </c>
      <c r="I61" s="219">
        <v>0.50236445388281359</v>
      </c>
      <c r="J61" s="219">
        <v>0.50413872200290932</v>
      </c>
      <c r="K61" s="219">
        <v>0.50005293394610151</v>
      </c>
      <c r="L61" s="209">
        <v>0.50204825198029535</v>
      </c>
      <c r="M61" s="202"/>
      <c r="N61" s="202"/>
      <c r="O61" s="218" t="s">
        <v>694</v>
      </c>
      <c r="P61" s="395" t="s">
        <v>60</v>
      </c>
      <c r="Q61" s="220">
        <v>0.49735529396786726</v>
      </c>
      <c r="R61" s="220">
        <v>0.49891757208372178</v>
      </c>
      <c r="S61" s="220">
        <v>0.49759912582925925</v>
      </c>
      <c r="T61" s="220">
        <v>0.49837403550291365</v>
      </c>
      <c r="U61" s="220">
        <v>0.49792406660570021</v>
      </c>
      <c r="V61" s="220">
        <v>0.49763554611718636</v>
      </c>
      <c r="W61" s="220">
        <v>0.49586127799709062</v>
      </c>
      <c r="X61" s="220">
        <v>0.49994706605389844</v>
      </c>
      <c r="Y61" s="209">
        <v>0.49795174801970471</v>
      </c>
      <c r="Z61" s="202"/>
      <c r="AA61" s="202"/>
    </row>
    <row r="62" spans="1:27" s="142" customFormat="1">
      <c r="A62" s="205"/>
      <c r="B62" s="218" t="s">
        <v>695</v>
      </c>
      <c r="C62" s="395" t="s">
        <v>62</v>
      </c>
      <c r="D62" s="219">
        <v>0.4876519113847354</v>
      </c>
      <c r="E62" s="219">
        <v>0.47124217254049577</v>
      </c>
      <c r="F62" s="219">
        <v>0.49968461123169644</v>
      </c>
      <c r="G62" s="219">
        <v>0.50306886942838536</v>
      </c>
      <c r="H62" s="219">
        <v>0.50425805198800722</v>
      </c>
      <c r="I62" s="219">
        <v>0.4962290696773613</v>
      </c>
      <c r="J62" s="219">
        <v>0.46036375973701466</v>
      </c>
      <c r="K62" s="219">
        <v>0.4949080054657608</v>
      </c>
      <c r="L62" s="209">
        <v>0.48967580643168213</v>
      </c>
      <c r="M62" s="202"/>
      <c r="N62" s="202"/>
      <c r="O62" s="218" t="s">
        <v>695</v>
      </c>
      <c r="P62" s="395" t="s">
        <v>62</v>
      </c>
      <c r="Q62" s="220">
        <v>0.5123480886152646</v>
      </c>
      <c r="R62" s="220">
        <v>0.52875782745950417</v>
      </c>
      <c r="S62" s="220">
        <v>0.50031538876830361</v>
      </c>
      <c r="T62" s="220">
        <v>0.4969311305716147</v>
      </c>
      <c r="U62" s="220">
        <v>0.49574194801199273</v>
      </c>
      <c r="V62" s="220">
        <v>0.50377093032263864</v>
      </c>
      <c r="W62" s="220">
        <v>0.5396362402629854</v>
      </c>
      <c r="X62" s="220">
        <v>0.50509199453423925</v>
      </c>
      <c r="Y62" s="209">
        <v>0.51032419356831793</v>
      </c>
      <c r="Z62" s="202"/>
      <c r="AA62" s="202"/>
    </row>
    <row r="63" spans="1:27" s="142" customFormat="1">
      <c r="A63" s="205"/>
      <c r="B63" s="218" t="s">
        <v>696</v>
      </c>
      <c r="C63" s="395" t="s">
        <v>62</v>
      </c>
      <c r="D63" s="219">
        <v>0.82550668778461767</v>
      </c>
      <c r="E63" s="219">
        <v>0.82176919576528706</v>
      </c>
      <c r="F63" s="219">
        <v>0.82030378080172395</v>
      </c>
      <c r="G63" s="219">
        <v>0.81963203939193696</v>
      </c>
      <c r="H63" s="219">
        <v>0.81842465353029947</v>
      </c>
      <c r="I63" s="219">
        <v>0.81488827845296063</v>
      </c>
      <c r="J63" s="219">
        <v>0.75125430195530962</v>
      </c>
      <c r="K63" s="219">
        <v>0.74965847646207917</v>
      </c>
      <c r="L63" s="209">
        <v>0.80267967676802687</v>
      </c>
      <c r="M63" s="202"/>
      <c r="N63" s="202"/>
      <c r="O63" s="218" t="s">
        <v>696</v>
      </c>
      <c r="P63" s="395" t="s">
        <v>62</v>
      </c>
      <c r="Q63" s="220">
        <v>0.17449331221538231</v>
      </c>
      <c r="R63" s="220">
        <v>0.17823080423471294</v>
      </c>
      <c r="S63" s="220">
        <v>0.17969621919827602</v>
      </c>
      <c r="T63" s="220">
        <v>0.18036796060806301</v>
      </c>
      <c r="U63" s="220">
        <v>0.18157534646970055</v>
      </c>
      <c r="V63" s="220">
        <v>0.18511172154703937</v>
      </c>
      <c r="W63" s="220">
        <v>0.24874569804469038</v>
      </c>
      <c r="X63" s="220">
        <v>0.25034152353792083</v>
      </c>
      <c r="Y63" s="209">
        <v>0.19732032323197318</v>
      </c>
      <c r="Z63" s="202"/>
      <c r="AA63" s="202"/>
    </row>
    <row r="64" spans="1:27" s="142" customFormat="1">
      <c r="A64" s="205"/>
      <c r="B64" s="218" t="s">
        <v>697</v>
      </c>
      <c r="C64" s="395" t="s">
        <v>62</v>
      </c>
      <c r="D64" s="219">
        <v>0.52907010941180288</v>
      </c>
      <c r="E64" s="219">
        <v>0.51742787488417696</v>
      </c>
      <c r="F64" s="219">
        <v>0.50523876984829708</v>
      </c>
      <c r="G64" s="219">
        <v>0.50339052723912359</v>
      </c>
      <c r="H64" s="219">
        <v>0.51183782668338129</v>
      </c>
      <c r="I64" s="219">
        <v>0.51738900282739242</v>
      </c>
      <c r="J64" s="219">
        <v>0.5267899551547377</v>
      </c>
      <c r="K64" s="219">
        <v>0.54714336600795732</v>
      </c>
      <c r="L64" s="209">
        <v>0.51978592900710863</v>
      </c>
      <c r="M64" s="202"/>
      <c r="N64" s="202"/>
      <c r="O64" s="218" t="s">
        <v>697</v>
      </c>
      <c r="P64" s="395" t="s">
        <v>62</v>
      </c>
      <c r="Q64" s="220">
        <v>0.47092989058819706</v>
      </c>
      <c r="R64" s="220">
        <v>0.48257212511582298</v>
      </c>
      <c r="S64" s="220">
        <v>0.49476123015170298</v>
      </c>
      <c r="T64" s="220">
        <v>0.49660947276087641</v>
      </c>
      <c r="U64" s="220">
        <v>0.48816217331661871</v>
      </c>
      <c r="V64" s="220">
        <v>0.48261099717260753</v>
      </c>
      <c r="W64" s="220">
        <v>0.47321004484526225</v>
      </c>
      <c r="X64" s="220">
        <v>0.45285663399204273</v>
      </c>
      <c r="Y64" s="209">
        <v>0.48021407099289126</v>
      </c>
      <c r="Z64" s="202"/>
      <c r="AA64" s="202"/>
    </row>
    <row r="65" spans="1:25">
      <c r="A65" s="205"/>
      <c r="B65" s="218" t="s">
        <v>698</v>
      </c>
      <c r="C65" s="395" t="s">
        <v>62</v>
      </c>
      <c r="D65" s="219">
        <v>0.56973495393060181</v>
      </c>
      <c r="E65" s="219">
        <v>0.55811114662262462</v>
      </c>
      <c r="F65" s="219">
        <v>0.57922863349619746</v>
      </c>
      <c r="G65" s="219">
        <v>0.57968875878847537</v>
      </c>
      <c r="H65" s="219">
        <v>0.57662425714243581</v>
      </c>
      <c r="I65" s="219">
        <v>0.59180147734306576</v>
      </c>
      <c r="J65" s="219">
        <v>0.58799883627188687</v>
      </c>
      <c r="K65" s="219">
        <v>0.59083593056723882</v>
      </c>
      <c r="L65" s="209">
        <v>0.57925299927031582</v>
      </c>
      <c r="O65" s="218" t="s">
        <v>698</v>
      </c>
      <c r="P65" s="395" t="s">
        <v>62</v>
      </c>
      <c r="Q65" s="220">
        <v>0.43026504606939814</v>
      </c>
      <c r="R65" s="220">
        <v>0.44188885337737538</v>
      </c>
      <c r="S65" s="220">
        <v>0.42077136650380248</v>
      </c>
      <c r="T65" s="220">
        <v>0.42031124121152463</v>
      </c>
      <c r="U65" s="220">
        <v>0.42337574285756413</v>
      </c>
      <c r="V65" s="220">
        <v>0.40819852265693424</v>
      </c>
      <c r="W65" s="220">
        <v>0.41200116372811313</v>
      </c>
      <c r="X65" s="220">
        <v>0.40916406943276112</v>
      </c>
      <c r="Y65" s="209">
        <v>0.42074700072968413</v>
      </c>
    </row>
    <row r="66" spans="1:25">
      <c r="A66" s="205"/>
      <c r="B66" s="218" t="s">
        <v>699</v>
      </c>
      <c r="C66" s="395" t="s">
        <v>64</v>
      </c>
      <c r="D66" s="219">
        <v>0.5689189024982988</v>
      </c>
      <c r="E66" s="219">
        <v>0.58020229340294183</v>
      </c>
      <c r="F66" s="219">
        <v>0.59359606339803295</v>
      </c>
      <c r="G66" s="219">
        <v>0.60119094835815556</v>
      </c>
      <c r="H66" s="219">
        <v>0.59610549801374957</v>
      </c>
      <c r="I66" s="219">
        <v>0.59502697869509991</v>
      </c>
      <c r="J66" s="219">
        <v>0.57979388368173257</v>
      </c>
      <c r="K66" s="219">
        <v>0.56944223562218577</v>
      </c>
      <c r="L66" s="209">
        <v>0.58553460045877448</v>
      </c>
      <c r="O66" s="218" t="s">
        <v>699</v>
      </c>
      <c r="P66" s="395" t="s">
        <v>64</v>
      </c>
      <c r="Q66" s="220">
        <v>0.43108109750170115</v>
      </c>
      <c r="R66" s="220">
        <v>0.41979770659705812</v>
      </c>
      <c r="S66" s="220">
        <v>0.40640393660196705</v>
      </c>
      <c r="T66" s="220">
        <v>0.39880905164184444</v>
      </c>
      <c r="U66" s="220">
        <v>0.40389450198625043</v>
      </c>
      <c r="V66" s="220">
        <v>0.40497302130490015</v>
      </c>
      <c r="W66" s="220">
        <v>0.42020611631826749</v>
      </c>
      <c r="X66" s="220">
        <v>0.43055776437781423</v>
      </c>
      <c r="Y66" s="209">
        <v>0.41446539954122535</v>
      </c>
    </row>
    <row r="67" spans="1:25">
      <c r="A67" s="205"/>
      <c r="B67" s="218" t="s">
        <v>700</v>
      </c>
      <c r="C67" s="395" t="s">
        <v>67</v>
      </c>
      <c r="D67" s="219">
        <v>0.54043296335999436</v>
      </c>
      <c r="E67" s="219">
        <v>0.51251607440154745</v>
      </c>
      <c r="F67" s="219">
        <v>0.5518143220455527</v>
      </c>
      <c r="G67" s="219">
        <v>0.55143626644876342</v>
      </c>
      <c r="H67" s="219">
        <v>0.5520069976140537</v>
      </c>
      <c r="I67" s="219">
        <v>0.54580200064587625</v>
      </c>
      <c r="J67" s="219">
        <v>0.54360194294941067</v>
      </c>
      <c r="K67" s="219">
        <v>0.54248160653181332</v>
      </c>
      <c r="L67" s="209">
        <v>0.54251152174962647</v>
      </c>
      <c r="O67" s="218" t="s">
        <v>700</v>
      </c>
      <c r="P67" s="395" t="s">
        <v>67</v>
      </c>
      <c r="Q67" s="220">
        <v>0.45956703664000564</v>
      </c>
      <c r="R67" s="220">
        <v>0.48748392559845249</v>
      </c>
      <c r="S67" s="220">
        <v>0.4481856779544473</v>
      </c>
      <c r="T67" s="220">
        <v>0.44856373355123658</v>
      </c>
      <c r="U67" s="220">
        <v>0.4479930023859463</v>
      </c>
      <c r="V67" s="220">
        <v>0.45419799935412375</v>
      </c>
      <c r="W67" s="220">
        <v>0.45639805705058939</v>
      </c>
      <c r="X67" s="220">
        <v>0.45751839346818662</v>
      </c>
      <c r="Y67" s="209">
        <v>0.45748847825037353</v>
      </c>
    </row>
    <row r="68" spans="1:25">
      <c r="B68" s="218" t="s">
        <v>701</v>
      </c>
      <c r="C68" s="395" t="s">
        <v>69</v>
      </c>
      <c r="D68" s="219">
        <v>0.59992007409920489</v>
      </c>
      <c r="E68" s="219">
        <v>0.63159042100287388</v>
      </c>
      <c r="F68" s="219">
        <v>0.6014497583046241</v>
      </c>
      <c r="G68" s="219">
        <v>0.60235123910323818</v>
      </c>
      <c r="H68" s="219">
        <v>0.59782758676042613</v>
      </c>
      <c r="I68" s="219">
        <v>0.61300094442167541</v>
      </c>
      <c r="J68" s="219">
        <v>0.64031407936644213</v>
      </c>
      <c r="K68" s="219">
        <v>0.64368763470071766</v>
      </c>
      <c r="L68" s="209">
        <v>0.61626771721990026</v>
      </c>
      <c r="O68" s="218" t="s">
        <v>701</v>
      </c>
      <c r="P68" s="395" t="s">
        <v>69</v>
      </c>
      <c r="Q68" s="220">
        <v>0.40007992590079511</v>
      </c>
      <c r="R68" s="220">
        <v>0.36840957899712606</v>
      </c>
      <c r="S68" s="220">
        <v>0.39855024169537584</v>
      </c>
      <c r="T68" s="220">
        <v>0.39764876089676182</v>
      </c>
      <c r="U68" s="220">
        <v>0.40217241323957392</v>
      </c>
      <c r="V68" s="220">
        <v>0.38699905557832465</v>
      </c>
      <c r="W68" s="220">
        <v>0.35968592063355787</v>
      </c>
      <c r="X68" s="220">
        <v>0.3563123652992824</v>
      </c>
      <c r="Y68" s="209">
        <v>0.38373228278009974</v>
      </c>
    </row>
    <row r="69" spans="1:25">
      <c r="B69" s="218" t="s">
        <v>702</v>
      </c>
      <c r="C69" s="395" t="s">
        <v>69</v>
      </c>
      <c r="D69" s="219">
        <v>0.63655068682387017</v>
      </c>
      <c r="E69" s="219">
        <v>0.61510461046977394</v>
      </c>
      <c r="F69" s="219">
        <v>0.55968397003871795</v>
      </c>
      <c r="G69" s="219">
        <v>0.50301377478480469</v>
      </c>
      <c r="H69" s="219">
        <v>0.52518353145511365</v>
      </c>
      <c r="I69" s="219">
        <v>0.61146088556068856</v>
      </c>
      <c r="J69" s="219">
        <v>0.58059742349863308</v>
      </c>
      <c r="K69" s="219">
        <v>0.59727937416086718</v>
      </c>
      <c r="L69" s="209">
        <v>0.5786092820990586</v>
      </c>
      <c r="O69" s="218" t="s">
        <v>702</v>
      </c>
      <c r="P69" s="395" t="s">
        <v>69</v>
      </c>
      <c r="Q69" s="220">
        <v>0.36344931317612988</v>
      </c>
      <c r="R69" s="220">
        <v>0.38489538953022606</v>
      </c>
      <c r="S69" s="220">
        <v>0.44031602996128205</v>
      </c>
      <c r="T69" s="220">
        <v>0.49698622521519525</v>
      </c>
      <c r="U69" s="220">
        <v>0.47481646854488635</v>
      </c>
      <c r="V69" s="220">
        <v>0.38853911443931144</v>
      </c>
      <c r="W69" s="220">
        <v>0.41940257650136686</v>
      </c>
      <c r="X69" s="220">
        <v>0.40272062583913287</v>
      </c>
      <c r="Y69" s="209">
        <v>0.4213907179009414</v>
      </c>
    </row>
    <row r="70" spans="1:25">
      <c r="B70" s="218" t="s">
        <v>70</v>
      </c>
      <c r="C70" s="395" t="s">
        <v>71</v>
      </c>
      <c r="D70" s="219">
        <v>0.48260729035564809</v>
      </c>
      <c r="E70" s="219">
        <v>0.48614149167462084</v>
      </c>
      <c r="F70" s="219">
        <v>0.47783441667692844</v>
      </c>
      <c r="G70" s="219">
        <v>0.47589766449694615</v>
      </c>
      <c r="H70" s="219">
        <v>0.47804603734509599</v>
      </c>
      <c r="I70" s="219">
        <v>0.480682810597372</v>
      </c>
      <c r="J70" s="219">
        <v>0.4874040706148054</v>
      </c>
      <c r="K70" s="219">
        <v>0.47877061427876338</v>
      </c>
      <c r="L70" s="209">
        <v>0.48092304950502252</v>
      </c>
      <c r="O70" s="218" t="s">
        <v>70</v>
      </c>
      <c r="P70" s="395" t="s">
        <v>71</v>
      </c>
      <c r="Q70" s="220">
        <v>0.51739270964435191</v>
      </c>
      <c r="R70" s="220">
        <v>0.51385850832537916</v>
      </c>
      <c r="S70" s="220">
        <v>0.5221655833230715</v>
      </c>
      <c r="T70" s="220">
        <v>0.52410233550305385</v>
      </c>
      <c r="U70" s="220">
        <v>0.52195396265490401</v>
      </c>
      <c r="V70" s="220">
        <v>0.51931718940262805</v>
      </c>
      <c r="W70" s="220">
        <v>0.5125959293851946</v>
      </c>
      <c r="X70" s="220">
        <v>0.52122938572123667</v>
      </c>
      <c r="Y70" s="209">
        <v>0.51907695049497748</v>
      </c>
    </row>
    <row r="71" spans="1:25">
      <c r="B71" s="218" t="s">
        <v>703</v>
      </c>
      <c r="C71" s="395" t="s">
        <v>73</v>
      </c>
      <c r="D71" s="219">
        <v>0.52778191086931814</v>
      </c>
      <c r="E71" s="219">
        <v>0.53092895898111858</v>
      </c>
      <c r="F71" s="219">
        <v>0.55275383663698152</v>
      </c>
      <c r="G71" s="219">
        <v>0.55146742583945108</v>
      </c>
      <c r="H71" s="219">
        <v>0.54959090362170615</v>
      </c>
      <c r="I71" s="219">
        <v>0.53470727953189123</v>
      </c>
      <c r="J71" s="219">
        <v>0.55379103464927426</v>
      </c>
      <c r="K71" s="219">
        <v>0.53199720304995124</v>
      </c>
      <c r="L71" s="209">
        <v>0.54162731914746154</v>
      </c>
      <c r="O71" s="218" t="s">
        <v>703</v>
      </c>
      <c r="P71" s="395" t="s">
        <v>73</v>
      </c>
      <c r="Q71" s="220">
        <v>0.47221808913068181</v>
      </c>
      <c r="R71" s="220">
        <v>0.46907104101888147</v>
      </c>
      <c r="S71" s="220">
        <v>0.44724616336301842</v>
      </c>
      <c r="T71" s="220">
        <v>0.44853257416054892</v>
      </c>
      <c r="U71" s="220">
        <v>0.45040909637829385</v>
      </c>
      <c r="V71" s="220">
        <v>0.46529272046810877</v>
      </c>
      <c r="W71" s="220">
        <v>0.44620896535072574</v>
      </c>
      <c r="X71" s="220">
        <v>0.46800279695004882</v>
      </c>
      <c r="Y71" s="209">
        <v>0.45837268085253852</v>
      </c>
    </row>
    <row r="72" spans="1:25">
      <c r="B72" s="218" t="s">
        <v>704</v>
      </c>
      <c r="C72" s="395" t="s">
        <v>75</v>
      </c>
      <c r="D72" s="219">
        <v>0.52716268012727374</v>
      </c>
      <c r="E72" s="219">
        <v>0.52844455943821489</v>
      </c>
      <c r="F72" s="219">
        <v>0.50853082620753676</v>
      </c>
      <c r="G72" s="219">
        <v>0.51124691135200928</v>
      </c>
      <c r="H72" s="219">
        <v>0.55426982519890278</v>
      </c>
      <c r="I72" s="219">
        <v>0.5375263077075938</v>
      </c>
      <c r="J72" s="219">
        <v>0.53902280036446015</v>
      </c>
      <c r="K72" s="219">
        <v>0.53584214281375753</v>
      </c>
      <c r="L72" s="209">
        <v>0.5302557566512186</v>
      </c>
      <c r="O72" s="218" t="s">
        <v>704</v>
      </c>
      <c r="P72" s="395" t="s">
        <v>75</v>
      </c>
      <c r="Q72" s="220">
        <v>0.47283731987272626</v>
      </c>
      <c r="R72" s="220">
        <v>0.47155544056178506</v>
      </c>
      <c r="S72" s="220">
        <v>0.4914691737924633</v>
      </c>
      <c r="T72" s="220">
        <v>0.48875308864799077</v>
      </c>
      <c r="U72" s="220">
        <v>0.44573017480109728</v>
      </c>
      <c r="V72" s="220">
        <v>0.4624736922924062</v>
      </c>
      <c r="W72" s="220">
        <v>0.4609771996355399</v>
      </c>
      <c r="X72" s="220">
        <v>0.46415785718624242</v>
      </c>
      <c r="Y72" s="209">
        <v>0.4697442433487814</v>
      </c>
    </row>
    <row r="73" spans="1:25">
      <c r="B73" s="218" t="s">
        <v>705</v>
      </c>
      <c r="C73" s="395" t="s">
        <v>77</v>
      </c>
      <c r="D73" s="219">
        <v>0.51576519663911946</v>
      </c>
      <c r="E73" s="219">
        <v>0.51886855401325327</v>
      </c>
      <c r="F73" s="219">
        <v>0.53663670523544083</v>
      </c>
      <c r="G73" s="219">
        <v>0.52795028433109015</v>
      </c>
      <c r="H73" s="219">
        <v>0.54252082563367143</v>
      </c>
      <c r="I73" s="219">
        <v>0.54408309637487118</v>
      </c>
      <c r="J73" s="219">
        <v>0.54481715277237219</v>
      </c>
      <c r="K73" s="219">
        <v>0.54360204423307701</v>
      </c>
      <c r="L73" s="209">
        <v>0.53428048240411197</v>
      </c>
      <c r="O73" s="218" t="s">
        <v>705</v>
      </c>
      <c r="P73" s="395" t="s">
        <v>77</v>
      </c>
      <c r="Q73" s="220">
        <v>0.48423480336088054</v>
      </c>
      <c r="R73" s="220">
        <v>0.48113144598674673</v>
      </c>
      <c r="S73" s="220">
        <v>0.46336329476455912</v>
      </c>
      <c r="T73" s="220">
        <v>0.47204971566890985</v>
      </c>
      <c r="U73" s="220">
        <v>0.45747917436632857</v>
      </c>
      <c r="V73" s="220">
        <v>0.45591690362512882</v>
      </c>
      <c r="W73" s="220">
        <v>0.45518284722762775</v>
      </c>
      <c r="X73" s="220">
        <v>0.45639795576692299</v>
      </c>
      <c r="Y73" s="209">
        <v>0.46571951759588803</v>
      </c>
    </row>
    <row r="74" spans="1:25">
      <c r="B74" s="218" t="s">
        <v>78</v>
      </c>
      <c r="C74" s="395" t="s">
        <v>79</v>
      </c>
      <c r="D74" s="219">
        <v>0.47846975088967969</v>
      </c>
      <c r="E74" s="219">
        <v>0.48331625003950379</v>
      </c>
      <c r="F74" s="219">
        <v>0.50085409608148879</v>
      </c>
      <c r="G74" s="219">
        <v>0.49845170389515059</v>
      </c>
      <c r="H74" s="219">
        <v>0.51781203349664506</v>
      </c>
      <c r="I74" s="219">
        <v>0.51563988369679603</v>
      </c>
      <c r="J74" s="219">
        <v>0.50604896764417928</v>
      </c>
      <c r="K74" s="219">
        <v>0.5019083572028169</v>
      </c>
      <c r="L74" s="209">
        <v>0.50031263036828255</v>
      </c>
      <c r="O74" s="218" t="s">
        <v>78</v>
      </c>
      <c r="P74" s="395" t="s">
        <v>79</v>
      </c>
      <c r="Q74" s="220">
        <v>0.52153024911032031</v>
      </c>
      <c r="R74" s="220">
        <v>0.51668374996049626</v>
      </c>
      <c r="S74" s="220">
        <v>0.49914590391851116</v>
      </c>
      <c r="T74" s="220">
        <v>0.50154829610484941</v>
      </c>
      <c r="U74" s="220">
        <v>0.48218796650335494</v>
      </c>
      <c r="V74" s="220">
        <v>0.48436011630320391</v>
      </c>
      <c r="W74" s="220">
        <v>0.49395103235582072</v>
      </c>
      <c r="X74" s="220">
        <v>0.4980916427971831</v>
      </c>
      <c r="Y74" s="209">
        <v>0.49968736963171745</v>
      </c>
    </row>
    <row r="75" spans="1:25">
      <c r="B75" s="218" t="s">
        <v>706</v>
      </c>
      <c r="C75" s="395" t="s">
        <v>81</v>
      </c>
      <c r="D75" s="219">
        <v>0.52201102496840524</v>
      </c>
      <c r="E75" s="219">
        <v>0.50130974678600748</v>
      </c>
      <c r="F75" s="219">
        <v>0.52552565574546306</v>
      </c>
      <c r="G75" s="219">
        <v>0.52200674267764413</v>
      </c>
      <c r="H75" s="219">
        <v>0.51790949275360432</v>
      </c>
      <c r="I75" s="219">
        <v>0.53664260675181841</v>
      </c>
      <c r="J75" s="219">
        <v>0.53641358935714412</v>
      </c>
      <c r="K75" s="219">
        <v>0.52813521467804425</v>
      </c>
      <c r="L75" s="209">
        <v>0.52374425921476631</v>
      </c>
      <c r="O75" s="218" t="s">
        <v>706</v>
      </c>
      <c r="P75" s="395" t="s">
        <v>81</v>
      </c>
      <c r="Q75" s="220">
        <v>0.47798897503159482</v>
      </c>
      <c r="R75" s="220">
        <v>0.49869025321399252</v>
      </c>
      <c r="S75" s="220">
        <v>0.47447434425453694</v>
      </c>
      <c r="T75" s="220">
        <v>0.47799325732235581</v>
      </c>
      <c r="U75" s="220">
        <v>0.48209050724639563</v>
      </c>
      <c r="V75" s="220">
        <v>0.46335739324818154</v>
      </c>
      <c r="W75" s="220">
        <v>0.46358641064285583</v>
      </c>
      <c r="X75" s="220">
        <v>0.47186478532195569</v>
      </c>
      <c r="Y75" s="209">
        <v>0.47625574078523358</v>
      </c>
    </row>
    <row r="76" spans="1:25">
      <c r="B76" s="218" t="s">
        <v>707</v>
      </c>
      <c r="C76" s="395" t="s">
        <v>81</v>
      </c>
      <c r="D76" s="219">
        <v>0.53127462422598593</v>
      </c>
      <c r="E76" s="219">
        <v>0.52608902194595442</v>
      </c>
      <c r="F76" s="219">
        <v>0.54899634844844991</v>
      </c>
      <c r="G76" s="219">
        <v>0.54227707685333548</v>
      </c>
      <c r="H76" s="219">
        <v>0.53556307900053679</v>
      </c>
      <c r="I76" s="219">
        <v>0.53490622136854027</v>
      </c>
      <c r="J76" s="219">
        <v>0.5359365275143394</v>
      </c>
      <c r="K76" s="219">
        <v>0.53604430446349494</v>
      </c>
      <c r="L76" s="209">
        <v>0.53638590047757972</v>
      </c>
      <c r="O76" s="218" t="s">
        <v>707</v>
      </c>
      <c r="P76" s="395" t="s">
        <v>81</v>
      </c>
      <c r="Q76" s="220">
        <v>0.46872537577401402</v>
      </c>
      <c r="R76" s="220">
        <v>0.47391097805404558</v>
      </c>
      <c r="S76" s="220">
        <v>0.45100365155155009</v>
      </c>
      <c r="T76" s="220">
        <v>0.45772292314666452</v>
      </c>
      <c r="U76" s="220">
        <v>0.46443692099946315</v>
      </c>
      <c r="V76" s="220">
        <v>0.46509377863145968</v>
      </c>
      <c r="W76" s="220">
        <v>0.46406347248566054</v>
      </c>
      <c r="X76" s="220">
        <v>0.46395569553650506</v>
      </c>
      <c r="Y76" s="209">
        <v>0.46361409952242033</v>
      </c>
    </row>
    <row r="77" spans="1:25">
      <c r="B77" s="218" t="s">
        <v>708</v>
      </c>
      <c r="C77" s="395" t="s">
        <v>81</v>
      </c>
      <c r="D77" s="219">
        <v>0.56555033435000635</v>
      </c>
      <c r="E77" s="219">
        <v>0.54602789075879088</v>
      </c>
      <c r="F77" s="219">
        <v>0.56582497575115032</v>
      </c>
      <c r="G77" s="219">
        <v>0.56319111438762448</v>
      </c>
      <c r="H77" s="219">
        <v>0.56353727820579846</v>
      </c>
      <c r="I77" s="219">
        <v>0.57525309224786414</v>
      </c>
      <c r="J77" s="219">
        <v>0.5668010310625653</v>
      </c>
      <c r="K77" s="219">
        <v>0.56313791830103632</v>
      </c>
      <c r="L77" s="209">
        <v>0.56366545438310456</v>
      </c>
      <c r="O77" s="218" t="s">
        <v>708</v>
      </c>
      <c r="P77" s="395" t="s">
        <v>81</v>
      </c>
      <c r="Q77" s="220">
        <v>0.43444966564999365</v>
      </c>
      <c r="R77" s="220">
        <v>0.45397210924120912</v>
      </c>
      <c r="S77" s="220">
        <v>0.43417502424884974</v>
      </c>
      <c r="T77" s="220">
        <v>0.43680888561237552</v>
      </c>
      <c r="U77" s="220">
        <v>0.43646272179420154</v>
      </c>
      <c r="V77" s="220">
        <v>0.4247469077521358</v>
      </c>
      <c r="W77" s="220">
        <v>0.4331989689374347</v>
      </c>
      <c r="X77" s="220">
        <v>0.43686208169896362</v>
      </c>
      <c r="Y77" s="209">
        <v>0.4363345456168955</v>
      </c>
    </row>
    <row r="78" spans="1:25">
      <c r="B78" s="218" t="s">
        <v>709</v>
      </c>
      <c r="C78" s="395" t="s">
        <v>81</v>
      </c>
      <c r="D78" s="219">
        <v>0.54153632547096175</v>
      </c>
      <c r="E78" s="219">
        <v>0.54220896472570679</v>
      </c>
      <c r="F78" s="219">
        <v>0.54134520611211556</v>
      </c>
      <c r="G78" s="219">
        <v>0.54143827895921093</v>
      </c>
      <c r="H78" s="219">
        <v>0.54211431743964567</v>
      </c>
      <c r="I78" s="219">
        <v>0.54138711784982085</v>
      </c>
      <c r="J78" s="219">
        <v>0.54131458679643596</v>
      </c>
      <c r="K78" s="219">
        <v>0.54165704871895337</v>
      </c>
      <c r="L78" s="209">
        <v>0.5416252307591064</v>
      </c>
      <c r="O78" s="218" t="s">
        <v>709</v>
      </c>
      <c r="P78" s="395" t="s">
        <v>81</v>
      </c>
      <c r="Q78" s="220">
        <v>0.45846367452903819</v>
      </c>
      <c r="R78" s="220">
        <v>0.45779103527429316</v>
      </c>
      <c r="S78" s="220">
        <v>0.45865479388788449</v>
      </c>
      <c r="T78" s="220">
        <v>0.45856172104078907</v>
      </c>
      <c r="U78" s="220">
        <v>0.45788568256035439</v>
      </c>
      <c r="V78" s="220">
        <v>0.45861288215017909</v>
      </c>
      <c r="W78" s="220">
        <v>0.4586854132035641</v>
      </c>
      <c r="X78" s="220">
        <v>0.45834295128104657</v>
      </c>
      <c r="Y78" s="209">
        <v>0.45837476924089365</v>
      </c>
    </row>
    <row r="80" spans="1:25">
      <c r="B80" s="221" t="s">
        <v>83</v>
      </c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O80" s="221" t="s">
        <v>83</v>
      </c>
      <c r="P80" s="395"/>
      <c r="Q80" s="395"/>
      <c r="R80" s="395"/>
      <c r="S80" s="395"/>
      <c r="T80" s="395"/>
      <c r="U80" s="395"/>
      <c r="V80" s="395"/>
      <c r="W80" s="395"/>
      <c r="X80" s="395"/>
      <c r="Y80" s="395"/>
    </row>
    <row r="81" spans="2:25">
      <c r="B81" s="222" t="s">
        <v>710</v>
      </c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O81" s="222" t="s">
        <v>710</v>
      </c>
      <c r="P81" s="395"/>
      <c r="Q81" s="395"/>
      <c r="R81" s="395"/>
      <c r="S81" s="395"/>
      <c r="T81" s="395"/>
      <c r="U81" s="395"/>
      <c r="V81" s="395"/>
      <c r="W81" s="395"/>
      <c r="X81" s="395"/>
      <c r="Y81" s="395"/>
    </row>
    <row r="82" spans="2:25">
      <c r="B82" s="222" t="s">
        <v>711</v>
      </c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O82" s="222" t="s">
        <v>711</v>
      </c>
      <c r="P82" s="395"/>
      <c r="Q82" s="395"/>
      <c r="R82" s="395"/>
      <c r="S82" s="395"/>
      <c r="T82" s="395"/>
      <c r="U82" s="395"/>
      <c r="V82" s="395"/>
      <c r="W82" s="395"/>
      <c r="X82" s="395"/>
      <c r="Y82" s="395"/>
    </row>
  </sheetData>
  <dataConsolidate link="1"/>
  <mergeCells count="6">
    <mergeCell ref="B27:L27"/>
    <mergeCell ref="O27:Y27"/>
    <mergeCell ref="B1:L1"/>
    <mergeCell ref="O1:Y1"/>
    <mergeCell ref="B3:L3"/>
    <mergeCell ref="O3:Y3"/>
  </mergeCells>
  <conditionalFormatting sqref="B5:C21">
    <cfRule type="expression" dxfId="3" priority="3">
      <formula>"(blank)"</formula>
    </cfRule>
  </conditionalFormatting>
  <conditionalFormatting sqref="B5:C21">
    <cfRule type="expression" dxfId="2" priority="4">
      <formula>#REF!</formula>
    </cfRule>
  </conditionalFormatting>
  <conditionalFormatting sqref="B22:C22">
    <cfRule type="expression" dxfId="1" priority="1">
      <formula>"(blank)"</formula>
    </cfRule>
  </conditionalFormatting>
  <conditionalFormatting sqref="B22:C22">
    <cfRule type="expression" dxfId="0" priority="2">
      <formula>#REF!</formula>
    </cfRule>
  </conditionalFormatting>
  <pageMargins left="0.7" right="0.7" top="1.1447916666666667" bottom="0.75" header="0.3" footer="0.3"/>
  <pageSetup scale="54" orientation="portrait" r:id="rId1"/>
  <headerFooter>
    <oddHeader>&amp;RExhibit JJR-12
Page &amp;P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zoomScaleNormal="100" zoomScaleSheetLayoutView="100" zoomScalePageLayoutView="80" workbookViewId="0"/>
  </sheetViews>
  <sheetFormatPr defaultColWidth="5.88671875" defaultRowHeight="13.2"/>
  <cols>
    <col min="1" max="1" width="35.88671875" style="20" customWidth="1"/>
    <col min="2" max="10" width="10.6640625" style="20" customWidth="1"/>
    <col min="11" max="12" width="13.33203125" style="20" customWidth="1"/>
    <col min="13" max="13" width="5.88671875" style="20"/>
    <col min="14" max="14" width="8" style="20" bestFit="1" customWidth="1"/>
    <col min="15" max="16384" width="5.88671875" style="20"/>
  </cols>
  <sheetData>
    <row r="1" spans="1:12">
      <c r="A1" s="20" t="s">
        <v>1770</v>
      </c>
    </row>
    <row r="2" spans="1:12">
      <c r="A2" s="433" t="s">
        <v>26</v>
      </c>
      <c r="B2" s="433"/>
      <c r="C2" s="433"/>
      <c r="D2" s="433"/>
      <c r="E2" s="433"/>
      <c r="F2" s="433"/>
      <c r="G2" s="433"/>
      <c r="H2" s="433"/>
      <c r="I2" s="433"/>
      <c r="J2" s="433"/>
      <c r="K2" s="21"/>
      <c r="L2" s="21"/>
    </row>
    <row r="4" spans="1:12" ht="13.8" thickBot="1">
      <c r="C4" s="388" t="s">
        <v>27</v>
      </c>
      <c r="D4" s="388" t="s">
        <v>28</v>
      </c>
      <c r="E4" s="388" t="s">
        <v>29</v>
      </c>
      <c r="F4" s="388" t="s">
        <v>30</v>
      </c>
      <c r="G4" s="388" t="s">
        <v>31</v>
      </c>
      <c r="H4" s="388" t="s">
        <v>32</v>
      </c>
      <c r="I4" s="388" t="s">
        <v>33</v>
      </c>
      <c r="J4" s="388" t="s">
        <v>34</v>
      </c>
    </row>
    <row r="5" spans="1:12" ht="90" customHeight="1">
      <c r="A5" s="229" t="s">
        <v>35</v>
      </c>
      <c r="B5" s="230" t="s">
        <v>36</v>
      </c>
      <c r="C5" s="230" t="s">
        <v>37</v>
      </c>
      <c r="D5" s="231" t="s">
        <v>38</v>
      </c>
      <c r="E5" s="231" t="s">
        <v>39</v>
      </c>
      <c r="F5" s="231" t="s">
        <v>1751</v>
      </c>
      <c r="G5" s="232" t="s">
        <v>40</v>
      </c>
      <c r="H5" s="231" t="s">
        <v>41</v>
      </c>
      <c r="I5" s="231" t="s">
        <v>42</v>
      </c>
      <c r="J5" s="231" t="s">
        <v>1752</v>
      </c>
    </row>
    <row r="6" spans="1:12">
      <c r="A6" s="26"/>
      <c r="B6" s="26"/>
      <c r="C6" s="24"/>
      <c r="D6" s="27"/>
      <c r="E6" s="27"/>
      <c r="F6" s="27"/>
      <c r="G6" s="27"/>
      <c r="H6" s="27"/>
      <c r="I6" s="27"/>
      <c r="J6" s="27"/>
    </row>
    <row r="7" spans="1:12">
      <c r="A7" s="11" t="s">
        <v>43</v>
      </c>
      <c r="B7" s="31" t="s">
        <v>44</v>
      </c>
      <c r="C7" s="23" t="s">
        <v>45</v>
      </c>
      <c r="D7" s="23" t="s">
        <v>46</v>
      </c>
      <c r="E7" s="23" t="s">
        <v>45</v>
      </c>
      <c r="F7" s="23" t="s">
        <v>45</v>
      </c>
      <c r="G7" s="23" t="s">
        <v>45</v>
      </c>
      <c r="H7" s="32">
        <v>0.84277711153239665</v>
      </c>
      <c r="I7" s="32">
        <v>0.97397237124561986</v>
      </c>
      <c r="J7" s="23" t="s">
        <v>589</v>
      </c>
    </row>
    <row r="8" spans="1:12">
      <c r="A8" s="11" t="s">
        <v>47</v>
      </c>
      <c r="B8" s="31" t="s">
        <v>48</v>
      </c>
      <c r="C8" s="23" t="s">
        <v>45</v>
      </c>
      <c r="D8" s="23" t="s">
        <v>49</v>
      </c>
      <c r="E8" s="23" t="s">
        <v>45</v>
      </c>
      <c r="F8" s="23" t="s">
        <v>45</v>
      </c>
      <c r="G8" s="23" t="s">
        <v>45</v>
      </c>
      <c r="H8" s="32">
        <v>0.96008566150393837</v>
      </c>
      <c r="I8" s="32">
        <v>0.92266349198114739</v>
      </c>
      <c r="J8" s="23" t="s">
        <v>589</v>
      </c>
    </row>
    <row r="9" spans="1:12">
      <c r="A9" s="11" t="s">
        <v>50</v>
      </c>
      <c r="B9" s="31" t="s">
        <v>51</v>
      </c>
      <c r="C9" s="23" t="s">
        <v>45</v>
      </c>
      <c r="D9" s="23" t="s">
        <v>52</v>
      </c>
      <c r="E9" s="23" t="s">
        <v>45</v>
      </c>
      <c r="F9" s="23" t="s">
        <v>45</v>
      </c>
      <c r="G9" s="23" t="s">
        <v>45</v>
      </c>
      <c r="H9" s="32">
        <v>1</v>
      </c>
      <c r="I9" s="32">
        <v>0.87725436086321018</v>
      </c>
      <c r="J9" s="23" t="s">
        <v>589</v>
      </c>
    </row>
    <row r="10" spans="1:12">
      <c r="A10" s="11" t="s">
        <v>53</v>
      </c>
      <c r="B10" s="31" t="s">
        <v>54</v>
      </c>
      <c r="C10" s="23" t="s">
        <v>45</v>
      </c>
      <c r="D10" s="23" t="s">
        <v>49</v>
      </c>
      <c r="E10" s="23" t="s">
        <v>45</v>
      </c>
      <c r="F10" s="23" t="s">
        <v>45</v>
      </c>
      <c r="G10" s="23" t="s">
        <v>45</v>
      </c>
      <c r="H10" s="32">
        <v>0.9806737794992344</v>
      </c>
      <c r="I10" s="32">
        <v>1</v>
      </c>
      <c r="J10" s="23" t="s">
        <v>589</v>
      </c>
    </row>
    <row r="11" spans="1:12">
      <c r="A11" s="11" t="s">
        <v>55</v>
      </c>
      <c r="B11" s="31" t="s">
        <v>56</v>
      </c>
      <c r="C11" s="23" t="s">
        <v>45</v>
      </c>
      <c r="D11" s="23" t="s">
        <v>52</v>
      </c>
      <c r="E11" s="23" t="s">
        <v>45</v>
      </c>
      <c r="F11" s="23" t="s">
        <v>45</v>
      </c>
      <c r="G11" s="23" t="s">
        <v>45</v>
      </c>
      <c r="H11" s="32">
        <v>1</v>
      </c>
      <c r="I11" s="32">
        <v>0.92079550146080302</v>
      </c>
      <c r="J11" s="23" t="s">
        <v>589</v>
      </c>
    </row>
    <row r="12" spans="1:12">
      <c r="A12" s="11" t="s">
        <v>1139</v>
      </c>
      <c r="B12" s="31" t="s">
        <v>1140</v>
      </c>
      <c r="C12" s="23" t="s">
        <v>45</v>
      </c>
      <c r="D12" s="23" t="s">
        <v>46</v>
      </c>
      <c r="E12" s="23" t="s">
        <v>45</v>
      </c>
      <c r="F12" s="23" t="s">
        <v>45</v>
      </c>
      <c r="G12" s="23" t="s">
        <v>45</v>
      </c>
      <c r="H12" s="32">
        <v>0.91183574879227047</v>
      </c>
      <c r="I12" s="32">
        <v>1</v>
      </c>
      <c r="J12" s="23" t="s">
        <v>589</v>
      </c>
    </row>
    <row r="13" spans="1:12">
      <c r="A13" s="11" t="s">
        <v>57</v>
      </c>
      <c r="B13" s="31" t="s">
        <v>58</v>
      </c>
      <c r="C13" s="23" t="s">
        <v>45</v>
      </c>
      <c r="D13" s="23" t="s">
        <v>52</v>
      </c>
      <c r="E13" s="23" t="s">
        <v>45</v>
      </c>
      <c r="F13" s="23" t="s">
        <v>45</v>
      </c>
      <c r="G13" s="23" t="s">
        <v>45</v>
      </c>
      <c r="H13" s="32">
        <v>1</v>
      </c>
      <c r="I13" s="32">
        <v>0.98826290614481727</v>
      </c>
      <c r="J13" s="23" t="s">
        <v>589</v>
      </c>
    </row>
    <row r="14" spans="1:12">
      <c r="A14" s="11" t="s">
        <v>59</v>
      </c>
      <c r="B14" s="31" t="s">
        <v>60</v>
      </c>
      <c r="C14" s="23" t="s">
        <v>45</v>
      </c>
      <c r="D14" s="23" t="s">
        <v>52</v>
      </c>
      <c r="E14" s="23" t="s">
        <v>45</v>
      </c>
      <c r="F14" s="23" t="s">
        <v>45</v>
      </c>
      <c r="G14" s="23" t="s">
        <v>45</v>
      </c>
      <c r="H14" s="32">
        <v>0.73807932833246515</v>
      </c>
      <c r="I14" s="32">
        <v>0.91204540143636503</v>
      </c>
      <c r="J14" s="23" t="s">
        <v>589</v>
      </c>
    </row>
    <row r="15" spans="1:12">
      <c r="A15" s="11" t="s">
        <v>61</v>
      </c>
      <c r="B15" s="31" t="s">
        <v>62</v>
      </c>
      <c r="C15" s="23" t="s">
        <v>45</v>
      </c>
      <c r="D15" s="23" t="s">
        <v>49</v>
      </c>
      <c r="E15" s="23" t="s">
        <v>45</v>
      </c>
      <c r="F15" s="23" t="s">
        <v>45</v>
      </c>
      <c r="G15" s="23" t="s">
        <v>45</v>
      </c>
      <c r="H15" s="32">
        <v>1</v>
      </c>
      <c r="I15" s="32">
        <v>1</v>
      </c>
      <c r="J15" s="23" t="s">
        <v>589</v>
      </c>
    </row>
    <row r="16" spans="1:12">
      <c r="A16" s="11" t="s">
        <v>63</v>
      </c>
      <c r="B16" s="31" t="s">
        <v>64</v>
      </c>
      <c r="C16" s="23" t="s">
        <v>45</v>
      </c>
      <c r="D16" s="23" t="s">
        <v>65</v>
      </c>
      <c r="E16" s="23" t="s">
        <v>45</v>
      </c>
      <c r="F16" s="23" t="s">
        <v>45</v>
      </c>
      <c r="G16" s="23" t="s">
        <v>45</v>
      </c>
      <c r="H16" s="32">
        <v>0.73847374054790793</v>
      </c>
      <c r="I16" s="32">
        <v>1</v>
      </c>
      <c r="J16" s="23" t="s">
        <v>589</v>
      </c>
    </row>
    <row r="17" spans="1:10">
      <c r="A17" s="11" t="s">
        <v>66</v>
      </c>
      <c r="B17" s="31" t="s">
        <v>67</v>
      </c>
      <c r="C17" s="23" t="s">
        <v>45</v>
      </c>
      <c r="D17" s="23" t="s">
        <v>46</v>
      </c>
      <c r="E17" s="23" t="s">
        <v>45</v>
      </c>
      <c r="F17" s="23" t="s">
        <v>45</v>
      </c>
      <c r="G17" s="23" t="s">
        <v>45</v>
      </c>
      <c r="H17" s="32">
        <v>0.99532407502199793</v>
      </c>
      <c r="I17" s="32">
        <v>1</v>
      </c>
      <c r="J17" s="23" t="s">
        <v>589</v>
      </c>
    </row>
    <row r="18" spans="1:10">
      <c r="A18" s="11" t="s">
        <v>68</v>
      </c>
      <c r="B18" s="31" t="s">
        <v>69</v>
      </c>
      <c r="C18" s="23" t="s">
        <v>45</v>
      </c>
      <c r="D18" s="23" t="s">
        <v>49</v>
      </c>
      <c r="E18" s="23" t="s">
        <v>45</v>
      </c>
      <c r="F18" s="23" t="s">
        <v>45</v>
      </c>
      <c r="G18" s="23" t="s">
        <v>45</v>
      </c>
      <c r="H18" s="32">
        <v>0.68657259972717266</v>
      </c>
      <c r="I18" s="32">
        <v>1</v>
      </c>
      <c r="J18" s="23" t="s">
        <v>589</v>
      </c>
    </row>
    <row r="19" spans="1:10">
      <c r="A19" s="11" t="s">
        <v>70</v>
      </c>
      <c r="B19" s="31" t="s">
        <v>71</v>
      </c>
      <c r="C19" s="23" t="s">
        <v>45</v>
      </c>
      <c r="D19" s="23" t="s">
        <v>46</v>
      </c>
      <c r="E19" s="23" t="s">
        <v>45</v>
      </c>
      <c r="F19" s="23" t="s">
        <v>45</v>
      </c>
      <c r="G19" s="23" t="s">
        <v>45</v>
      </c>
      <c r="H19" s="32">
        <v>1</v>
      </c>
      <c r="I19" s="32">
        <v>0.82802576734337541</v>
      </c>
      <c r="J19" s="23" t="s">
        <v>589</v>
      </c>
    </row>
    <row r="20" spans="1:10">
      <c r="A20" s="11" t="s">
        <v>72</v>
      </c>
      <c r="B20" s="31" t="s">
        <v>73</v>
      </c>
      <c r="C20" s="23" t="s">
        <v>45</v>
      </c>
      <c r="D20" s="23" t="s">
        <v>52</v>
      </c>
      <c r="E20" s="23" t="s">
        <v>45</v>
      </c>
      <c r="F20" s="23" t="s">
        <v>45</v>
      </c>
      <c r="G20" s="23" t="s">
        <v>45</v>
      </c>
      <c r="H20" s="32">
        <v>0.99755593156608391</v>
      </c>
      <c r="I20" s="32">
        <v>1</v>
      </c>
      <c r="J20" s="23" t="s">
        <v>589</v>
      </c>
    </row>
    <row r="21" spans="1:10">
      <c r="A21" s="11" t="s">
        <v>74</v>
      </c>
      <c r="B21" s="31" t="s">
        <v>75</v>
      </c>
      <c r="C21" s="23" t="s">
        <v>45</v>
      </c>
      <c r="D21" s="23" t="s">
        <v>46</v>
      </c>
      <c r="E21" s="23" t="s">
        <v>45</v>
      </c>
      <c r="F21" s="23" t="s">
        <v>45</v>
      </c>
      <c r="G21" s="23" t="s">
        <v>45</v>
      </c>
      <c r="H21" s="32">
        <v>0.70887455263041199</v>
      </c>
      <c r="I21" s="32">
        <v>1</v>
      </c>
      <c r="J21" s="23" t="s">
        <v>589</v>
      </c>
    </row>
    <row r="22" spans="1:10">
      <c r="A22" s="11" t="s">
        <v>76</v>
      </c>
      <c r="B22" s="31" t="s">
        <v>77</v>
      </c>
      <c r="C22" s="23" t="s">
        <v>45</v>
      </c>
      <c r="D22" s="23" t="s">
        <v>49</v>
      </c>
      <c r="E22" s="23" t="s">
        <v>45</v>
      </c>
      <c r="F22" s="23" t="s">
        <v>45</v>
      </c>
      <c r="G22" s="23" t="s">
        <v>45</v>
      </c>
      <c r="H22" s="32">
        <v>1</v>
      </c>
      <c r="I22" s="32">
        <v>1</v>
      </c>
      <c r="J22" s="23" t="s">
        <v>589</v>
      </c>
    </row>
    <row r="23" spans="1:10">
      <c r="A23" s="11" t="s">
        <v>78</v>
      </c>
      <c r="B23" s="31" t="s">
        <v>79</v>
      </c>
      <c r="C23" s="23" t="s">
        <v>45</v>
      </c>
      <c r="D23" s="23" t="s">
        <v>52</v>
      </c>
      <c r="E23" s="23" t="s">
        <v>45</v>
      </c>
      <c r="F23" s="23" t="s">
        <v>45</v>
      </c>
      <c r="G23" s="23" t="s">
        <v>45</v>
      </c>
      <c r="H23" s="32">
        <v>1</v>
      </c>
      <c r="I23" s="32">
        <v>1</v>
      </c>
      <c r="J23" s="23" t="s">
        <v>589</v>
      </c>
    </row>
    <row r="24" spans="1:10">
      <c r="A24" s="11" t="s">
        <v>80</v>
      </c>
      <c r="B24" s="31" t="s">
        <v>81</v>
      </c>
      <c r="C24" s="23" t="s">
        <v>45</v>
      </c>
      <c r="D24" s="23" t="s">
        <v>49</v>
      </c>
      <c r="E24" s="23" t="s">
        <v>45</v>
      </c>
      <c r="F24" s="23" t="s">
        <v>45</v>
      </c>
      <c r="G24" s="23" t="s">
        <v>45</v>
      </c>
      <c r="H24" s="32">
        <v>1</v>
      </c>
      <c r="I24" s="32">
        <v>0.86981998973012742</v>
      </c>
      <c r="J24" s="23" t="s">
        <v>589</v>
      </c>
    </row>
    <row r="25" spans="1:10" ht="13.8" thickBot="1">
      <c r="A25" s="375"/>
      <c r="B25" s="376"/>
      <c r="C25" s="376"/>
      <c r="D25" s="377"/>
      <c r="E25" s="377"/>
      <c r="F25" s="377"/>
      <c r="G25" s="377"/>
      <c r="H25" s="378"/>
      <c r="I25" s="378"/>
      <c r="J25" s="377"/>
    </row>
    <row r="26" spans="1:10">
      <c r="A26" s="11" t="s">
        <v>3</v>
      </c>
      <c r="B26" s="31"/>
      <c r="C26" s="31"/>
      <c r="D26" s="23"/>
      <c r="E26" s="23"/>
      <c r="F26" s="23"/>
      <c r="G26" s="23"/>
      <c r="H26" s="32">
        <f>AVERAGE(H7:H24)</f>
        <v>0.9200140293974377</v>
      </c>
      <c r="I26" s="32">
        <f>AVERAGE(I7:I24)</f>
        <v>0.96071332167808143</v>
      </c>
      <c r="J26" s="23"/>
    </row>
    <row r="27" spans="1:10">
      <c r="H27" s="336" t="s">
        <v>82</v>
      </c>
      <c r="I27" s="336" t="s">
        <v>82</v>
      </c>
    </row>
    <row r="28" spans="1:10">
      <c r="A28" s="22" t="s">
        <v>83</v>
      </c>
      <c r="I28" s="336" t="s">
        <v>82</v>
      </c>
    </row>
    <row r="29" spans="1:10">
      <c r="A29" s="25" t="s">
        <v>84</v>
      </c>
    </row>
    <row r="30" spans="1:10">
      <c r="A30" s="25" t="s">
        <v>85</v>
      </c>
    </row>
    <row r="31" spans="1:10">
      <c r="A31" s="25" t="s">
        <v>86</v>
      </c>
    </row>
    <row r="32" spans="1:10">
      <c r="A32" s="25" t="s">
        <v>87</v>
      </c>
    </row>
    <row r="33" spans="1:1">
      <c r="A33" s="25" t="s">
        <v>88</v>
      </c>
    </row>
    <row r="34" spans="1:1">
      <c r="A34" s="25" t="s">
        <v>89</v>
      </c>
    </row>
    <row r="35" spans="1:1">
      <c r="A35" s="25" t="s">
        <v>90</v>
      </c>
    </row>
  </sheetData>
  <mergeCells count="1">
    <mergeCell ref="A2:J2"/>
  </mergeCells>
  <printOptions horizontalCentered="1"/>
  <pageMargins left="0.7" right="0.7" top="0.75" bottom="0.75" header="0.3" footer="0.3"/>
  <pageSetup scale="67" orientation="landscape" useFirstPageNumber="1" r:id="rId1"/>
  <headerFooter>
    <oddHeader>&amp;RExhibit JJR-3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2"/>
  <sheetViews>
    <sheetView zoomScaleNormal="100" zoomScaleSheetLayoutView="100" workbookViewId="0"/>
  </sheetViews>
  <sheetFormatPr defaultRowHeight="13.2"/>
  <cols>
    <col min="1" max="1" width="32.6640625" customWidth="1"/>
    <col min="2" max="13" width="10.6640625" customWidth="1"/>
  </cols>
  <sheetData>
    <row r="1" spans="1:13">
      <c r="A1" s="10" t="s">
        <v>1769</v>
      </c>
      <c r="M1" s="4"/>
    </row>
    <row r="2" spans="1:13">
      <c r="A2" s="2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 ht="13.8" thickBot="1">
      <c r="C4" s="389" t="s">
        <v>27</v>
      </c>
      <c r="D4" s="390" t="s">
        <v>28</v>
      </c>
      <c r="E4" s="390" t="s">
        <v>29</v>
      </c>
      <c r="F4" s="390" t="s">
        <v>30</v>
      </c>
      <c r="G4" s="389" t="s">
        <v>31</v>
      </c>
      <c r="H4" s="390" t="s">
        <v>32</v>
      </c>
      <c r="I4" s="14" t="s">
        <v>33</v>
      </c>
      <c r="J4" s="389" t="s">
        <v>34</v>
      </c>
      <c r="K4" s="389" t="s">
        <v>92</v>
      </c>
      <c r="L4" s="389" t="s">
        <v>93</v>
      </c>
      <c r="M4" s="389" t="s">
        <v>94</v>
      </c>
    </row>
    <row r="5" spans="1:13" ht="52.8">
      <c r="A5" s="226" t="s">
        <v>35</v>
      </c>
      <c r="B5" s="227"/>
      <c r="C5" s="233" t="s">
        <v>95</v>
      </c>
      <c r="D5" s="226" t="s">
        <v>96</v>
      </c>
      <c r="E5" s="233" t="s">
        <v>97</v>
      </c>
      <c r="F5" s="233" t="s">
        <v>98</v>
      </c>
      <c r="G5" s="233" t="s">
        <v>99</v>
      </c>
      <c r="H5" s="228" t="s">
        <v>100</v>
      </c>
      <c r="I5" s="228" t="s">
        <v>101</v>
      </c>
      <c r="J5" s="228" t="s">
        <v>102</v>
      </c>
      <c r="K5" s="233" t="s">
        <v>103</v>
      </c>
      <c r="L5" s="233" t="s">
        <v>104</v>
      </c>
      <c r="M5" s="233" t="s">
        <v>105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3" t="str">
        <f>'JJR-3 Proxy Selection'!A7</f>
        <v>ALLETE, Inc.</v>
      </c>
      <c r="B7" s="13" t="str">
        <f>'JJR-3 Proxy Selection'!B7</f>
        <v>ALE</v>
      </c>
      <c r="C7" s="256">
        <v>2.52</v>
      </c>
      <c r="D7" s="161">
        <v>66.036666666666676</v>
      </c>
      <c r="E7" s="30">
        <f t="shared" ref="E7" si="0">C7/D7</f>
        <v>3.8160617838574523E-2</v>
      </c>
      <c r="F7" s="30">
        <f t="shared" ref="F7:F24" si="1">E7*(1+(0.5*J7))</f>
        <v>3.9400837918328192E-2</v>
      </c>
      <c r="G7" s="162">
        <v>0.06</v>
      </c>
      <c r="H7" s="162">
        <v>7.0000000000000007E-2</v>
      </c>
      <c r="I7" s="162" t="s">
        <v>106</v>
      </c>
      <c r="J7" s="30">
        <f t="shared" ref="J7:J24" si="2">AVERAGE(G7:I7)</f>
        <v>6.5000000000000002E-2</v>
      </c>
      <c r="K7" s="30">
        <f t="shared" ref="K7:K24" si="3">E7*(1+(0.5*MIN(G7:I7)))+MIN(G7:I7)</f>
        <v>9.9305436373731765E-2</v>
      </c>
      <c r="L7" s="30">
        <f t="shared" ref="L7:L24" si="4">J7+F7</f>
        <v>0.10440083791832819</v>
      </c>
      <c r="M7" s="30">
        <f t="shared" ref="M7" si="5">E7*(1+(0.5*MAX(G7:I7)))+MAX(G7:I7)</f>
        <v>0.10949623946292464</v>
      </c>
    </row>
    <row r="8" spans="1:13">
      <c r="A8" s="13" t="str">
        <f>'JJR-3 Proxy Selection'!A8</f>
        <v>Alliant Energy Corporation</v>
      </c>
      <c r="B8" s="13" t="str">
        <f>'JJR-3 Proxy Selection'!B8</f>
        <v>LNT</v>
      </c>
      <c r="C8" s="256">
        <v>1.61</v>
      </c>
      <c r="D8" s="161">
        <v>50.322833333333328</v>
      </c>
      <c r="E8" s="30">
        <f t="shared" ref="E8:E24" si="6">C8/D8</f>
        <v>3.1993429092824002E-2</v>
      </c>
      <c r="F8" s="30">
        <f t="shared" si="1"/>
        <v>3.289990958378735E-2</v>
      </c>
      <c r="G8" s="162">
        <v>5.5E-2</v>
      </c>
      <c r="H8" s="162">
        <v>5.7000000000000002E-2</v>
      </c>
      <c r="I8" s="162">
        <v>5.8000000000000003E-2</v>
      </c>
      <c r="J8" s="30">
        <f t="shared" si="2"/>
        <v>5.6666666666666671E-2</v>
      </c>
      <c r="K8" s="30">
        <f t="shared" si="3"/>
        <v>8.7873248392876663E-2</v>
      </c>
      <c r="L8" s="30">
        <f t="shared" si="4"/>
        <v>8.9566576250454027E-2</v>
      </c>
      <c r="M8" s="30">
        <f t="shared" ref="M8:M24" si="7">E8*(1+(0.5*MAX(G8:I8)))+MAX(G8:I8)</f>
        <v>9.0921238536515903E-2</v>
      </c>
    </row>
    <row r="9" spans="1:13">
      <c r="A9" s="13" t="str">
        <f>'JJR-3 Proxy Selection'!A9</f>
        <v>Ameren Corporation</v>
      </c>
      <c r="B9" s="13" t="str">
        <f>'JJR-3 Proxy Selection'!B9</f>
        <v>AEE</v>
      </c>
      <c r="C9" s="256">
        <v>2.2000000000000002</v>
      </c>
      <c r="D9" s="161">
        <v>75.983666666666679</v>
      </c>
      <c r="E9" s="30">
        <f t="shared" si="6"/>
        <v>2.8953590903308166E-2</v>
      </c>
      <c r="F9" s="30">
        <f t="shared" si="1"/>
        <v>2.9957315387956179E-2</v>
      </c>
      <c r="G9" s="162">
        <v>0.06</v>
      </c>
      <c r="H9" s="162">
        <v>7.4999999999999997E-2</v>
      </c>
      <c r="I9" s="162">
        <v>7.2999999999999995E-2</v>
      </c>
      <c r="J9" s="30">
        <f t="shared" si="2"/>
        <v>6.9333333333333344E-2</v>
      </c>
      <c r="K9" s="30">
        <f t="shared" si="3"/>
        <v>8.9822198630407413E-2</v>
      </c>
      <c r="L9" s="30">
        <f t="shared" si="4"/>
        <v>9.9290648721289523E-2</v>
      </c>
      <c r="M9" s="30">
        <f t="shared" si="7"/>
        <v>0.10503935056218222</v>
      </c>
    </row>
    <row r="10" spans="1:13">
      <c r="A10" s="13" t="str">
        <f>'JJR-3 Proxy Selection'!A10</f>
        <v>American Electric Power Company, Inc.</v>
      </c>
      <c r="B10" s="13" t="str">
        <f>'JJR-3 Proxy Selection'!B10</f>
        <v>AEP</v>
      </c>
      <c r="C10" s="256">
        <v>2.96</v>
      </c>
      <c r="D10" s="161">
        <v>80.801333333333332</v>
      </c>
      <c r="E10" s="30">
        <f t="shared" si="6"/>
        <v>3.6633058860414847E-2</v>
      </c>
      <c r="F10" s="30">
        <f t="shared" si="1"/>
        <v>3.7753419910562538E-2</v>
      </c>
      <c r="G10" s="162">
        <v>6.5000000000000002E-2</v>
      </c>
      <c r="H10" s="162">
        <v>6.1499999999999999E-2</v>
      </c>
      <c r="I10" s="162">
        <v>5.7000000000000002E-2</v>
      </c>
      <c r="J10" s="30">
        <f t="shared" si="2"/>
        <v>6.1166666666666668E-2</v>
      </c>
      <c r="K10" s="30">
        <f t="shared" si="3"/>
        <v>9.4677101037936667E-2</v>
      </c>
      <c r="L10" s="30">
        <f t="shared" si="4"/>
        <v>9.8920086577229199E-2</v>
      </c>
      <c r="M10" s="30">
        <f t="shared" si="7"/>
        <v>0.10282363327337833</v>
      </c>
    </row>
    <row r="11" spans="1:13">
      <c r="A11" s="13" t="str">
        <f>'JJR-3 Proxy Selection'!A11</f>
        <v>Duke Energy Corporation</v>
      </c>
      <c r="B11" s="13" t="str">
        <f>'JJR-3 Proxy Selection'!B11</f>
        <v>DUK</v>
      </c>
      <c r="C11" s="256">
        <v>3.86</v>
      </c>
      <c r="D11" s="161">
        <v>91.049333333333337</v>
      </c>
      <c r="E11" s="30">
        <f t="shared" si="6"/>
        <v>4.2394599264867397E-2</v>
      </c>
      <c r="F11" s="30">
        <f t="shared" si="1"/>
        <v>4.3467889202922959E-2</v>
      </c>
      <c r="G11" s="162">
        <v>0.05</v>
      </c>
      <c r="H11" s="162">
        <v>4.99E-2</v>
      </c>
      <c r="I11" s="162">
        <v>5.1999999999999998E-2</v>
      </c>
      <c r="J11" s="30">
        <f t="shared" si="2"/>
        <v>5.0633333333333336E-2</v>
      </c>
      <c r="K11" s="30">
        <f t="shared" si="3"/>
        <v>9.335234451652584E-2</v>
      </c>
      <c r="L11" s="30">
        <f t="shared" si="4"/>
        <v>9.4101222536256302E-2</v>
      </c>
      <c r="M11" s="30">
        <f t="shared" si="7"/>
        <v>9.5496858845753957E-2</v>
      </c>
    </row>
    <row r="12" spans="1:13">
      <c r="A12" s="13" t="str">
        <f>'JJR-3 Proxy Selection'!A12</f>
        <v>Edison International</v>
      </c>
      <c r="B12" s="13" t="str">
        <f>'JJR-3 Proxy Selection'!B12</f>
        <v>EIX</v>
      </c>
      <c r="C12" s="256">
        <v>2.65</v>
      </c>
      <c r="D12" s="161">
        <v>57.725000000000016</v>
      </c>
      <c r="E12" s="30">
        <f t="shared" si="6"/>
        <v>4.5907319185794701E-2</v>
      </c>
      <c r="F12" s="30">
        <f t="shared" si="1"/>
        <v>4.777804244261584E-2</v>
      </c>
      <c r="G12" s="162">
        <v>0.12</v>
      </c>
      <c r="H12" s="162" t="s">
        <v>107</v>
      </c>
      <c r="I12" s="162">
        <v>4.2999999999999997E-2</v>
      </c>
      <c r="J12" s="30">
        <f t="shared" ref="J12" si="8">AVERAGE(G12:I12)</f>
        <v>8.1499999999999989E-2</v>
      </c>
      <c r="K12" s="30">
        <f t="shared" ref="K12" si="9">E12*(1+(0.5*MIN(G12:I12)))+MIN(G12:I12)</f>
        <v>8.9894326548289286E-2</v>
      </c>
      <c r="L12" s="30">
        <f t="shared" ref="L12" si="10">J12+F12</f>
        <v>0.12927804244261581</v>
      </c>
      <c r="M12" s="30">
        <f t="shared" ref="M12" si="11">E12*(1+(0.5*MAX(G12:I12)))+MAX(G12:I12)</f>
        <v>0.16866175833694239</v>
      </c>
    </row>
    <row r="13" spans="1:13">
      <c r="A13" s="13" t="str">
        <f>'JJR-3 Proxy Selection'!A13</f>
        <v>Entergy Corporation</v>
      </c>
      <c r="B13" s="13" t="str">
        <f>'JJR-3 Proxy Selection'!B13</f>
        <v>ETR</v>
      </c>
      <c r="C13" s="256">
        <v>3.8</v>
      </c>
      <c r="D13" s="161">
        <v>93.900999999999996</v>
      </c>
      <c r="E13" s="30">
        <f t="shared" si="6"/>
        <v>4.0468152628832493E-2</v>
      </c>
      <c r="F13" s="30">
        <f t="shared" si="1"/>
        <v>4.1385430755086029E-2</v>
      </c>
      <c r="G13" s="162">
        <v>0.03</v>
      </c>
      <c r="H13" s="162">
        <v>5.5E-2</v>
      </c>
      <c r="I13" s="162">
        <v>5.0999999999999997E-2</v>
      </c>
      <c r="J13" s="30">
        <f t="shared" si="2"/>
        <v>4.533333333333333E-2</v>
      </c>
      <c r="K13" s="30">
        <f t="shared" si="3"/>
        <v>7.1075174918264983E-2</v>
      </c>
      <c r="L13" s="30">
        <f t="shared" si="4"/>
        <v>8.6718764088419359E-2</v>
      </c>
      <c r="M13" s="30">
        <f t="shared" si="7"/>
        <v>9.6581026826125391E-2</v>
      </c>
    </row>
    <row r="14" spans="1:13">
      <c r="A14" s="13" t="str">
        <f>'JJR-3 Proxy Selection'!A14</f>
        <v>Exelon Corporation</v>
      </c>
      <c r="B14" s="13" t="str">
        <f>'JJR-3 Proxy Selection'!B14</f>
        <v>EXC</v>
      </c>
      <c r="C14" s="256">
        <v>1.53</v>
      </c>
      <c r="D14" s="161">
        <v>41.707333333333331</v>
      </c>
      <c r="E14" s="30">
        <f t="shared" si="6"/>
        <v>3.6684196224484905E-2</v>
      </c>
      <c r="F14" s="30">
        <f t="shared" si="1"/>
        <v>3.7261972315020542E-2</v>
      </c>
      <c r="G14" s="162">
        <v>0.04</v>
      </c>
      <c r="H14" s="162" t="s">
        <v>107</v>
      </c>
      <c r="I14" s="162">
        <v>2.3E-2</v>
      </c>
      <c r="J14" s="30">
        <f t="shared" si="2"/>
        <v>3.15E-2</v>
      </c>
      <c r="K14" s="30">
        <f t="shared" si="3"/>
        <v>6.0106064481066486E-2</v>
      </c>
      <c r="L14" s="30">
        <f t="shared" si="4"/>
        <v>6.8761972315020542E-2</v>
      </c>
      <c r="M14" s="30">
        <f t="shared" si="7"/>
        <v>7.7417880148974605E-2</v>
      </c>
    </row>
    <row r="15" spans="1:13">
      <c r="A15" s="13" t="str">
        <f>'JJR-3 Proxy Selection'!A15</f>
        <v xml:space="preserve">Evergy, Inc. </v>
      </c>
      <c r="B15" s="13" t="str">
        <f>'JJR-3 Proxy Selection'!B15</f>
        <v>EVRG</v>
      </c>
      <c r="C15" s="256">
        <v>2.14</v>
      </c>
      <c r="D15" s="161">
        <v>56.789333333333339</v>
      </c>
      <c r="E15" s="30">
        <f t="shared" si="6"/>
        <v>3.7683132982719761E-2</v>
      </c>
      <c r="F15" s="30">
        <f t="shared" si="1"/>
        <v>3.8910975065740046E-2</v>
      </c>
      <c r="G15" s="162">
        <v>0.08</v>
      </c>
      <c r="H15" s="162">
        <v>5.6500000000000002E-2</v>
      </c>
      <c r="I15" s="162">
        <v>5.8999999999999997E-2</v>
      </c>
      <c r="J15" s="30">
        <f t="shared" si="2"/>
        <v>6.5166666666666664E-2</v>
      </c>
      <c r="K15" s="30">
        <f t="shared" si="3"/>
        <v>9.5247681489481595E-2</v>
      </c>
      <c r="L15" s="30">
        <f t="shared" si="4"/>
        <v>0.10407764173240672</v>
      </c>
      <c r="M15" s="30">
        <f t="shared" si="7"/>
        <v>0.11919045830202855</v>
      </c>
    </row>
    <row r="16" spans="1:13">
      <c r="A16" s="13" t="str">
        <f>'JJR-3 Proxy Selection'!A16</f>
        <v>Hawaiian Electric Industries, Inc.</v>
      </c>
      <c r="B16" s="13" t="str">
        <f>'JJR-3 Proxy Selection'!B16</f>
        <v>HE</v>
      </c>
      <c r="C16" s="256">
        <v>1.36</v>
      </c>
      <c r="D16" s="161">
        <v>39.209666666666664</v>
      </c>
      <c r="E16" s="30">
        <f t="shared" si="6"/>
        <v>3.4685324197264285E-2</v>
      </c>
      <c r="F16" s="30">
        <f t="shared" si="1"/>
        <v>3.4991711227673451E-2</v>
      </c>
      <c r="G16" s="162">
        <v>1.4999999999999999E-2</v>
      </c>
      <c r="H16" s="162">
        <v>1.2999999999999999E-2</v>
      </c>
      <c r="I16" s="162">
        <v>2.5000000000000001E-2</v>
      </c>
      <c r="J16" s="30">
        <f t="shared" si="2"/>
        <v>1.7666666666666667E-2</v>
      </c>
      <c r="K16" s="30">
        <f t="shared" si="3"/>
        <v>4.79107788045465E-2</v>
      </c>
      <c r="L16" s="30">
        <f t="shared" si="4"/>
        <v>5.2658377894340122E-2</v>
      </c>
      <c r="M16" s="30">
        <f t="shared" si="7"/>
        <v>6.0118890749730085E-2</v>
      </c>
    </row>
    <row r="17" spans="1:13">
      <c r="A17" s="13" t="str">
        <f>'JJR-3 Proxy Selection'!A17</f>
        <v>IDACORP, Inc.</v>
      </c>
      <c r="B17" s="13" t="str">
        <f>'JJR-3 Proxy Selection'!B17</f>
        <v>IDA</v>
      </c>
      <c r="C17" s="256">
        <v>2.84</v>
      </c>
      <c r="D17" s="161">
        <v>94.143666666666647</v>
      </c>
      <c r="E17" s="30">
        <f t="shared" si="6"/>
        <v>3.0166660175405677E-2</v>
      </c>
      <c r="F17" s="30">
        <f t="shared" si="1"/>
        <v>3.0654354514908069E-2</v>
      </c>
      <c r="G17" s="162">
        <v>4.4999999999999998E-2</v>
      </c>
      <c r="H17" s="162">
        <v>2.5999999999999999E-2</v>
      </c>
      <c r="I17" s="162">
        <v>2.5999999999999999E-2</v>
      </c>
      <c r="J17" s="30">
        <f t="shared" si="2"/>
        <v>3.2333333333333332E-2</v>
      </c>
      <c r="K17" s="30">
        <f t="shared" si="3"/>
        <v>5.6558826757685948E-2</v>
      </c>
      <c r="L17" s="30">
        <f t="shared" si="4"/>
        <v>6.2987687848241408E-2</v>
      </c>
      <c r="M17" s="30">
        <f t="shared" si="7"/>
        <v>7.58454100293523E-2</v>
      </c>
    </row>
    <row r="18" spans="1:13">
      <c r="A18" s="13" t="str">
        <f>'JJR-3 Proxy Selection'!A18</f>
        <v>NextEra Energy, Inc.</v>
      </c>
      <c r="B18" s="13" t="str">
        <f>'JJR-3 Proxy Selection'!B18</f>
        <v>NEE</v>
      </c>
      <c r="C18" s="256">
        <v>1.54</v>
      </c>
      <c r="D18" s="161">
        <v>74.075999999999993</v>
      </c>
      <c r="E18" s="3">
        <f t="shared" si="6"/>
        <v>2.0789459474053678E-2</v>
      </c>
      <c r="F18" s="3">
        <f t="shared" si="1"/>
        <v>2.1721173749482518E-2</v>
      </c>
      <c r="G18" s="162">
        <v>0.105</v>
      </c>
      <c r="H18" s="162">
        <v>8.5900000000000004E-2</v>
      </c>
      <c r="I18" s="162">
        <v>7.8E-2</v>
      </c>
      <c r="J18" s="3">
        <f t="shared" si="2"/>
        <v>8.9633333333333343E-2</v>
      </c>
      <c r="K18" s="3">
        <f t="shared" si="3"/>
        <v>9.9600248393541771E-2</v>
      </c>
      <c r="L18" s="3">
        <f t="shared" si="4"/>
        <v>0.11135450708281586</v>
      </c>
      <c r="M18" s="3">
        <f t="shared" si="7"/>
        <v>0.12688090609644148</v>
      </c>
    </row>
    <row r="19" spans="1:13">
      <c r="A19" s="13" t="str">
        <f>'JJR-3 Proxy Selection'!A19</f>
        <v>NorthWestern Corporation</v>
      </c>
      <c r="B19" s="13" t="str">
        <f>'JJR-3 Proxy Selection'!B19</f>
        <v>NWE</v>
      </c>
      <c r="C19" s="256">
        <v>2.48</v>
      </c>
      <c r="D19" s="161">
        <v>61.808666666666667</v>
      </c>
      <c r="E19" s="3">
        <f t="shared" si="6"/>
        <v>4.0123822980596031E-2</v>
      </c>
      <c r="F19" s="3">
        <f t="shared" si="1"/>
        <v>4.0890856729908429E-2</v>
      </c>
      <c r="G19" s="162">
        <v>2.5000000000000001E-2</v>
      </c>
      <c r="H19" s="162">
        <v>4.5699999999999998E-2</v>
      </c>
      <c r="I19" s="162">
        <v>4.3999999999999997E-2</v>
      </c>
      <c r="J19" s="3">
        <f t="shared" si="2"/>
        <v>3.8233333333333334E-2</v>
      </c>
      <c r="K19" s="3">
        <f t="shared" si="3"/>
        <v>6.5625370767853491E-2</v>
      </c>
      <c r="L19" s="3">
        <f t="shared" si="4"/>
        <v>7.9124190063241756E-2</v>
      </c>
      <c r="M19" s="3">
        <f t="shared" si="7"/>
        <v>8.6740652335702648E-2</v>
      </c>
    </row>
    <row r="20" spans="1:13">
      <c r="A20" s="13" t="str">
        <f>'JJR-3 Proxy Selection'!A20</f>
        <v>OGE Energy Corp.</v>
      </c>
      <c r="B20" s="13" t="str">
        <f>'JJR-3 Proxy Selection'!B20</f>
        <v>OGE</v>
      </c>
      <c r="C20" s="256">
        <v>1.61</v>
      </c>
      <c r="D20" s="161">
        <v>31.632999999999999</v>
      </c>
      <c r="E20" s="30">
        <f t="shared" si="6"/>
        <v>5.0896215976986063E-2</v>
      </c>
      <c r="F20" s="30">
        <f t="shared" si="1"/>
        <v>5.1931105701851443E-2</v>
      </c>
      <c r="G20" s="162">
        <v>0.04</v>
      </c>
      <c r="H20" s="162">
        <v>3.7999999999999999E-2</v>
      </c>
      <c r="I20" s="162">
        <v>4.3999999999999997E-2</v>
      </c>
      <c r="J20" s="30">
        <f t="shared" si="2"/>
        <v>4.0666666666666663E-2</v>
      </c>
      <c r="K20" s="30">
        <f t="shared" si="3"/>
        <v>8.9863244080548799E-2</v>
      </c>
      <c r="L20" s="30">
        <f t="shared" si="4"/>
        <v>9.25977723685181E-2</v>
      </c>
      <c r="M20" s="30">
        <f t="shared" si="7"/>
        <v>9.6015932728479747E-2</v>
      </c>
    </row>
    <row r="21" spans="1:13">
      <c r="A21" s="13" t="str">
        <f>'JJR-3 Proxy Selection'!A21</f>
        <v>Otter Tail Corporation</v>
      </c>
      <c r="B21" s="13" t="str">
        <f>'JJR-3 Proxy Selection'!B21</f>
        <v>OTTR</v>
      </c>
      <c r="C21" s="256">
        <v>1.56</v>
      </c>
      <c r="D21" s="161">
        <v>43.912166666666671</v>
      </c>
      <c r="E21" s="30">
        <f t="shared" si="6"/>
        <v>3.5525461812026274E-2</v>
      </c>
      <c r="F21" s="30">
        <f t="shared" si="1"/>
        <v>3.6946480284507324E-2</v>
      </c>
      <c r="G21" s="162">
        <v>7.0000000000000007E-2</v>
      </c>
      <c r="H21" s="162">
        <v>0.09</v>
      </c>
      <c r="I21" s="162" t="s">
        <v>106</v>
      </c>
      <c r="J21" s="30">
        <f t="shared" si="2"/>
        <v>0.08</v>
      </c>
      <c r="K21" s="30">
        <f t="shared" si="3"/>
        <v>0.10676885297544719</v>
      </c>
      <c r="L21" s="30">
        <f t="shared" si="4"/>
        <v>0.11694648028450733</v>
      </c>
      <c r="M21" s="30">
        <f t="shared" si="7"/>
        <v>0.12712410759356746</v>
      </c>
    </row>
    <row r="22" spans="1:13">
      <c r="A22" s="13" t="str">
        <f>'JJR-3 Proxy Selection'!A22</f>
        <v>Pinnacle West Capital Corporation</v>
      </c>
      <c r="B22" s="13" t="str">
        <f>'JJR-3 Proxy Selection'!B22</f>
        <v>PNW</v>
      </c>
      <c r="C22" s="256">
        <v>3.32</v>
      </c>
      <c r="D22" s="161">
        <v>77.389666666666685</v>
      </c>
      <c r="E22" s="30">
        <f t="shared" si="6"/>
        <v>4.2899784208916769E-2</v>
      </c>
      <c r="F22" s="30">
        <f t="shared" si="1"/>
        <v>4.3714880108886182E-2</v>
      </c>
      <c r="G22" s="162">
        <v>4.4999999999999998E-2</v>
      </c>
      <c r="H22" s="162">
        <v>3.5000000000000003E-2</v>
      </c>
      <c r="I22" s="162">
        <v>3.4000000000000002E-2</v>
      </c>
      <c r="J22" s="30">
        <f t="shared" si="2"/>
        <v>3.7999999999999999E-2</v>
      </c>
      <c r="K22" s="30">
        <f t="shared" si="3"/>
        <v>7.7629080540468354E-2</v>
      </c>
      <c r="L22" s="30">
        <f t="shared" si="4"/>
        <v>8.1714880108886181E-2</v>
      </c>
      <c r="M22" s="30">
        <f t="shared" si="7"/>
        <v>8.8865029353617397E-2</v>
      </c>
    </row>
    <row r="23" spans="1:13">
      <c r="A23" s="13" t="str">
        <f>'JJR-3 Proxy Selection'!A23</f>
        <v>Portland General Electric Company</v>
      </c>
      <c r="B23" s="13" t="str">
        <f>'JJR-3 Proxy Selection'!B23</f>
        <v>POR</v>
      </c>
      <c r="C23" s="256">
        <v>1.63</v>
      </c>
      <c r="D23" s="161">
        <v>45.111666666666665</v>
      </c>
      <c r="E23" s="30">
        <f t="shared" si="6"/>
        <v>3.6132559943843054E-2</v>
      </c>
      <c r="F23" s="30">
        <f t="shared" si="1"/>
        <v>3.7987364687627E-2</v>
      </c>
      <c r="G23" s="162">
        <v>0.04</v>
      </c>
      <c r="H23" s="162">
        <v>0.13400000000000001</v>
      </c>
      <c r="I23" s="162">
        <v>0.13400000000000001</v>
      </c>
      <c r="J23" s="30">
        <f t="shared" si="2"/>
        <v>0.10266666666666668</v>
      </c>
      <c r="K23" s="30">
        <f t="shared" si="3"/>
        <v>7.6855211142719926E-2</v>
      </c>
      <c r="L23" s="30">
        <f t="shared" si="4"/>
        <v>0.14065403135429369</v>
      </c>
      <c r="M23" s="30">
        <f t="shared" si="7"/>
        <v>0.17255344146008056</v>
      </c>
    </row>
    <row r="24" spans="1:13">
      <c r="A24" s="13" t="str">
        <f>'JJR-3 Proxy Selection'!A24</f>
        <v>Xcel Energy Inc.</v>
      </c>
      <c r="B24" s="13" t="str">
        <f>'JJR-3 Proxy Selection'!B24</f>
        <v>XEL</v>
      </c>
      <c r="C24" s="256">
        <v>1.83</v>
      </c>
      <c r="D24" s="161">
        <v>62.439500000000002</v>
      </c>
      <c r="E24" s="30">
        <f t="shared" si="6"/>
        <v>2.9308370502646564E-2</v>
      </c>
      <c r="F24" s="30">
        <f t="shared" si="1"/>
        <v>3.0212045259811499E-2</v>
      </c>
      <c r="G24" s="162">
        <v>0.06</v>
      </c>
      <c r="H24" s="162">
        <v>6.3E-2</v>
      </c>
      <c r="I24" s="162">
        <v>6.2E-2</v>
      </c>
      <c r="J24" s="30">
        <f t="shared" si="2"/>
        <v>6.1666666666666668E-2</v>
      </c>
      <c r="K24" s="30">
        <f t="shared" si="3"/>
        <v>9.0187621617725963E-2</v>
      </c>
      <c r="L24" s="30">
        <f t="shared" si="4"/>
        <v>9.1878711926478174E-2</v>
      </c>
      <c r="M24" s="30">
        <f t="shared" si="7"/>
        <v>9.3231584173479931E-2</v>
      </c>
    </row>
    <row r="25" spans="1:13" ht="13.8" thickBot="1">
      <c r="A25" s="366"/>
      <c r="B25" s="379"/>
      <c r="C25" s="380"/>
      <c r="D25" s="381"/>
      <c r="E25" s="382"/>
      <c r="F25" s="382"/>
      <c r="G25" s="382"/>
      <c r="H25" s="382"/>
      <c r="I25" s="382"/>
      <c r="J25" s="382"/>
      <c r="K25" s="382"/>
      <c r="L25" s="382"/>
      <c r="M25" s="382"/>
    </row>
    <row r="26" spans="1:13">
      <c r="A26" s="11" t="s">
        <v>108</v>
      </c>
      <c r="C26" t="s">
        <v>82</v>
      </c>
      <c r="D26" s="1" t="s">
        <v>82</v>
      </c>
      <c r="E26" s="3">
        <f t="shared" ref="E26:M26" si="12">AVERAGE(E7:E24)</f>
        <v>3.6633653125197729E-2</v>
      </c>
      <c r="F26" s="3">
        <f t="shared" si="12"/>
        <v>3.7659209158148639E-2</v>
      </c>
      <c r="G26" s="3">
        <f t="shared" si="12"/>
        <v>5.5833333333333339E-2</v>
      </c>
      <c r="H26" s="3">
        <f>AVERAGE(H7:H24)</f>
        <v>5.9718750000000001E-2</v>
      </c>
      <c r="I26" s="3">
        <f t="shared" si="12"/>
        <v>5.3937500000000013E-2</v>
      </c>
      <c r="J26" s="3">
        <f t="shared" si="12"/>
        <v>5.7064814814814818E-2</v>
      </c>
      <c r="K26" s="3">
        <f t="shared" si="12"/>
        <v>8.290848952606214E-2</v>
      </c>
      <c r="L26" s="3">
        <f t="shared" si="12"/>
        <v>9.4724023972963464E-2</v>
      </c>
      <c r="M26" s="3">
        <f t="shared" si="12"/>
        <v>0.10516691104529322</v>
      </c>
    </row>
    <row r="28" spans="1:13">
      <c r="A28" s="7" t="s">
        <v>109</v>
      </c>
    </row>
    <row r="29" spans="1:13">
      <c r="A29" s="10" t="s">
        <v>84</v>
      </c>
    </row>
    <row r="30" spans="1:13">
      <c r="A30" s="257" t="s">
        <v>712</v>
      </c>
    </row>
    <row r="31" spans="1:13">
      <c r="A31" s="10" t="s">
        <v>110</v>
      </c>
    </row>
    <row r="32" spans="1:13">
      <c r="A32" s="10" t="s">
        <v>111</v>
      </c>
    </row>
    <row r="33" spans="1:13">
      <c r="A33" s="10" t="s">
        <v>112</v>
      </c>
      <c r="G33" s="10"/>
    </row>
    <row r="34" spans="1:13">
      <c r="A34" s="10" t="s">
        <v>113</v>
      </c>
    </row>
    <row r="35" spans="1:13">
      <c r="A35" s="10" t="s">
        <v>114</v>
      </c>
    </row>
    <row r="36" spans="1:13">
      <c r="A36" s="18" t="s">
        <v>115</v>
      </c>
    </row>
    <row r="37" spans="1:13">
      <c r="A37" s="10" t="s">
        <v>116</v>
      </c>
    </row>
    <row r="38" spans="1:13">
      <c r="A38" s="10" t="s">
        <v>117</v>
      </c>
    </row>
    <row r="39" spans="1:13">
      <c r="A39" s="10" t="s">
        <v>118</v>
      </c>
    </row>
    <row r="40" spans="1:13">
      <c r="A40" s="17"/>
    </row>
    <row r="43" spans="1:13">
      <c r="A43" s="5" t="s">
        <v>119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5" spans="1:13" ht="13.8" thickBot="1">
      <c r="C45" s="389" t="s">
        <v>27</v>
      </c>
      <c r="D45" s="390" t="s">
        <v>28</v>
      </c>
      <c r="E45" s="390" t="s">
        <v>29</v>
      </c>
      <c r="F45" s="390" t="s">
        <v>30</v>
      </c>
      <c r="G45" s="389" t="s">
        <v>31</v>
      </c>
      <c r="H45" s="390" t="s">
        <v>32</v>
      </c>
      <c r="I45" s="14" t="s">
        <v>33</v>
      </c>
      <c r="J45" s="389" t="s">
        <v>34</v>
      </c>
      <c r="K45" s="389" t="s">
        <v>92</v>
      </c>
      <c r="L45" s="389" t="s">
        <v>93</v>
      </c>
      <c r="M45" s="389" t="s">
        <v>94</v>
      </c>
    </row>
    <row r="46" spans="1:13" ht="52.8">
      <c r="A46" s="226" t="s">
        <v>35</v>
      </c>
      <c r="B46" s="227"/>
      <c r="C46" s="233" t="s">
        <v>95</v>
      </c>
      <c r="D46" s="226" t="s">
        <v>96</v>
      </c>
      <c r="E46" s="233" t="s">
        <v>97</v>
      </c>
      <c r="F46" s="233" t="s">
        <v>98</v>
      </c>
      <c r="G46" s="233" t="s">
        <v>99</v>
      </c>
      <c r="H46" s="228" t="s">
        <v>100</v>
      </c>
      <c r="I46" s="228" t="s">
        <v>101</v>
      </c>
      <c r="J46" s="228" t="s">
        <v>102</v>
      </c>
      <c r="K46" s="233" t="s">
        <v>103</v>
      </c>
      <c r="L46" s="233" t="s">
        <v>104</v>
      </c>
      <c r="M46" s="233" t="s">
        <v>105</v>
      </c>
    </row>
    <row r="47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A48" s="13" t="str">
        <f t="shared" ref="A48:C65" si="13">A7</f>
        <v>ALLETE, Inc.</v>
      </c>
      <c r="B48" s="28" t="str">
        <f t="shared" si="13"/>
        <v>ALE</v>
      </c>
      <c r="C48" s="29">
        <f t="shared" si="13"/>
        <v>2.52</v>
      </c>
      <c r="D48" s="161">
        <v>63.450888888888912</v>
      </c>
      <c r="E48" s="30">
        <f t="shared" ref="E48" si="14">C48/D48</f>
        <v>3.9715755667550395E-2</v>
      </c>
      <c r="F48" s="30">
        <f t="shared" ref="F48" si="15">E48*(1+(0.5*J48))</f>
        <v>4.1006517726745781E-2</v>
      </c>
      <c r="G48" s="30">
        <f t="shared" ref="G48:I65" si="16">G7</f>
        <v>0.06</v>
      </c>
      <c r="H48" s="30">
        <f t="shared" si="16"/>
        <v>7.0000000000000007E-2</v>
      </c>
      <c r="I48" s="30" t="str">
        <f t="shared" si="16"/>
        <v>NA%</v>
      </c>
      <c r="J48" s="30">
        <f t="shared" ref="J48" si="17">AVERAGE(G48:I48)</f>
        <v>6.5000000000000002E-2</v>
      </c>
      <c r="K48" s="30">
        <f t="shared" ref="K48" si="18">E48*(1+(0.5*MIN(G48:I48)))+MIN(G48:I48)</f>
        <v>0.1009072283375769</v>
      </c>
      <c r="L48" s="30">
        <f t="shared" ref="L48:L65" si="19">J48+F48</f>
        <v>0.10600651772674578</v>
      </c>
      <c r="M48" s="30">
        <f t="shared" ref="M48" si="20">E48*(1+(0.5*MAX(G48:I48)))+MAX(G48:I48)</f>
        <v>0.11110580711591467</v>
      </c>
    </row>
    <row r="49" spans="1:13">
      <c r="A49" s="13" t="str">
        <f t="shared" si="13"/>
        <v>Alliant Energy Corporation</v>
      </c>
      <c r="B49" s="28" t="str">
        <f t="shared" si="13"/>
        <v>LNT</v>
      </c>
      <c r="C49" s="29">
        <f t="shared" si="13"/>
        <v>1.61</v>
      </c>
      <c r="D49" s="161">
        <v>50.463277777777797</v>
      </c>
      <c r="E49" s="30">
        <f t="shared" ref="E49:E65" si="21">C49/D49</f>
        <v>3.1904388119413554E-2</v>
      </c>
      <c r="F49" s="30">
        <f t="shared" ref="F49:F65" si="22">E49*(1+(0.5*J49))</f>
        <v>3.2808345782796941E-2</v>
      </c>
      <c r="G49" s="30">
        <f t="shared" si="16"/>
        <v>5.5E-2</v>
      </c>
      <c r="H49" s="30">
        <f t="shared" si="16"/>
        <v>5.7000000000000002E-2</v>
      </c>
      <c r="I49" s="30">
        <f t="shared" si="16"/>
        <v>5.8000000000000003E-2</v>
      </c>
      <c r="J49" s="30">
        <f t="shared" ref="J49:J65" si="23">AVERAGE(G49:I49)</f>
        <v>5.6666666666666671E-2</v>
      </c>
      <c r="K49" s="30">
        <f t="shared" ref="K49:K65" si="24">E49*(1+(0.5*MIN(G49:I49)))+MIN(G49:I49)</f>
        <v>8.7781758792697423E-2</v>
      </c>
      <c r="L49" s="30">
        <f t="shared" si="19"/>
        <v>8.9475012449463612E-2</v>
      </c>
      <c r="M49" s="30">
        <f t="shared" ref="M49:M65" si="25">E49*(1+(0.5*MAX(G49:I49)))+MAX(G49:I49)</f>
        <v>9.0829615374876549E-2</v>
      </c>
    </row>
    <row r="50" spans="1:13">
      <c r="A50" s="13" t="str">
        <f t="shared" si="13"/>
        <v>Ameren Corporation</v>
      </c>
      <c r="B50" s="28" t="str">
        <f t="shared" si="13"/>
        <v>AEE</v>
      </c>
      <c r="C50" s="29">
        <f t="shared" si="13"/>
        <v>2.2000000000000002</v>
      </c>
      <c r="D50" s="161">
        <v>75.86933333333333</v>
      </c>
      <c r="E50" s="30">
        <f t="shared" si="21"/>
        <v>2.8997223296193458E-2</v>
      </c>
      <c r="F50" s="30">
        <f t="shared" si="22"/>
        <v>3.0002460370461496E-2</v>
      </c>
      <c r="G50" s="30">
        <f t="shared" si="16"/>
        <v>0.06</v>
      </c>
      <c r="H50" s="30">
        <f t="shared" si="16"/>
        <v>7.4999999999999997E-2</v>
      </c>
      <c r="I50" s="30">
        <f t="shared" si="16"/>
        <v>7.2999999999999995E-2</v>
      </c>
      <c r="J50" s="30">
        <f t="shared" si="23"/>
        <v>6.9333333333333344E-2</v>
      </c>
      <c r="K50" s="30">
        <f t="shared" si="24"/>
        <v>8.9867139995079254E-2</v>
      </c>
      <c r="L50" s="30">
        <f t="shared" si="19"/>
        <v>9.9335793703794834E-2</v>
      </c>
      <c r="M50" s="30">
        <f t="shared" si="25"/>
        <v>0.10508461916980072</v>
      </c>
    </row>
    <row r="51" spans="1:13">
      <c r="A51" s="13" t="str">
        <f t="shared" si="13"/>
        <v>American Electric Power Company, Inc.</v>
      </c>
      <c r="B51" s="28" t="str">
        <f t="shared" si="13"/>
        <v>AEP</v>
      </c>
      <c r="C51" s="29">
        <f t="shared" si="13"/>
        <v>2.96</v>
      </c>
      <c r="D51" s="161">
        <v>81.44661111111111</v>
      </c>
      <c r="E51" s="30">
        <f t="shared" si="21"/>
        <v>3.6342825804770544E-2</v>
      </c>
      <c r="F51" s="30">
        <f t="shared" si="22"/>
        <v>3.7454310560633114E-2</v>
      </c>
      <c r="G51" s="30">
        <f t="shared" si="16"/>
        <v>6.5000000000000002E-2</v>
      </c>
      <c r="H51" s="30">
        <f t="shared" si="16"/>
        <v>6.1499999999999999E-2</v>
      </c>
      <c r="I51" s="30">
        <f t="shared" si="16"/>
        <v>5.7000000000000002E-2</v>
      </c>
      <c r="J51" s="30">
        <f t="shared" si="23"/>
        <v>6.1166666666666668E-2</v>
      </c>
      <c r="K51" s="30">
        <f t="shared" si="24"/>
        <v>9.4378596340206511E-2</v>
      </c>
      <c r="L51" s="30">
        <f t="shared" si="19"/>
        <v>9.8620977227299789E-2</v>
      </c>
      <c r="M51" s="30">
        <f t="shared" si="25"/>
        <v>0.10252396764342558</v>
      </c>
    </row>
    <row r="52" spans="1:13">
      <c r="A52" s="13" t="str">
        <f t="shared" si="13"/>
        <v>Duke Energy Corporation</v>
      </c>
      <c r="B52" s="28" t="str">
        <f t="shared" si="13"/>
        <v>DUK</v>
      </c>
      <c r="C52" s="29">
        <f t="shared" si="13"/>
        <v>3.86</v>
      </c>
      <c r="D52" s="161">
        <v>91.426777777777801</v>
      </c>
      <c r="E52" s="30">
        <f t="shared" si="21"/>
        <v>4.221957826603194E-2</v>
      </c>
      <c r="F52" s="30">
        <f t="shared" si="22"/>
        <v>4.3288437255800317E-2</v>
      </c>
      <c r="G52" s="30">
        <f t="shared" si="16"/>
        <v>0.05</v>
      </c>
      <c r="H52" s="30">
        <f t="shared" si="16"/>
        <v>4.99E-2</v>
      </c>
      <c r="I52" s="30">
        <f t="shared" si="16"/>
        <v>5.1999999999999998E-2</v>
      </c>
      <c r="J52" s="30">
        <f t="shared" si="23"/>
        <v>5.0633333333333336E-2</v>
      </c>
      <c r="K52" s="30">
        <f t="shared" si="24"/>
        <v>9.3172956743769436E-2</v>
      </c>
      <c r="L52" s="30">
        <f t="shared" si="19"/>
        <v>9.3921770589133646E-2</v>
      </c>
      <c r="M52" s="30">
        <f t="shared" si="25"/>
        <v>9.5317287300948766E-2</v>
      </c>
    </row>
    <row r="53" spans="1:13">
      <c r="A53" s="13" t="str">
        <f t="shared" si="13"/>
        <v>Edison International</v>
      </c>
      <c r="B53" s="28" t="str">
        <f t="shared" si="13"/>
        <v>EIX</v>
      </c>
      <c r="C53" s="29">
        <f t="shared" si="13"/>
        <v>2.65</v>
      </c>
      <c r="D53" s="161">
        <v>59.94488888888889</v>
      </c>
      <c r="E53" s="30">
        <f t="shared" ref="E53" si="26">C53/D53</f>
        <v>4.4207271864527414E-2</v>
      </c>
      <c r="F53" s="30">
        <f t="shared" ref="F53" si="27">E53*(1+(0.5*J53))</f>
        <v>4.6008718193006906E-2</v>
      </c>
      <c r="G53" s="30">
        <f t="shared" si="16"/>
        <v>0.12</v>
      </c>
      <c r="H53" s="30" t="str">
        <f t="shared" si="16"/>
        <v>Negative</v>
      </c>
      <c r="I53" s="30">
        <f t="shared" si="16"/>
        <v>4.2999999999999997E-2</v>
      </c>
      <c r="J53" s="30">
        <f t="shared" ref="J53" si="28">AVERAGE(G53:I53)</f>
        <v>8.1499999999999989E-2</v>
      </c>
      <c r="K53" s="30">
        <f t="shared" ref="K53" si="29">E53*(1+(0.5*MIN(G53:I53)))+MIN(G53:I53)</f>
        <v>8.8157728209614761E-2</v>
      </c>
      <c r="L53" s="30">
        <f t="shared" ref="L53" si="30">J53+F53</f>
        <v>0.12750871819300691</v>
      </c>
      <c r="M53" s="30">
        <f t="shared" ref="M53" si="31">E53*(1+(0.5*MAX(G53:I53)))+MAX(G53:I53)</f>
        <v>0.16685970817639906</v>
      </c>
    </row>
    <row r="54" spans="1:13">
      <c r="A54" s="13" t="str">
        <f t="shared" si="13"/>
        <v>Entergy Corporation</v>
      </c>
      <c r="B54" s="28" t="str">
        <f t="shared" si="13"/>
        <v>ETR</v>
      </c>
      <c r="C54" s="29">
        <f t="shared" si="13"/>
        <v>3.8</v>
      </c>
      <c r="D54" s="161">
        <v>97.409444444444432</v>
      </c>
      <c r="E54" s="30">
        <f t="shared" si="21"/>
        <v>3.9010591033267365E-2</v>
      </c>
      <c r="F54" s="30">
        <f t="shared" si="22"/>
        <v>3.9894831096688087E-2</v>
      </c>
      <c r="G54" s="30">
        <f t="shared" si="16"/>
        <v>0.03</v>
      </c>
      <c r="H54" s="30">
        <f t="shared" si="16"/>
        <v>5.5E-2</v>
      </c>
      <c r="I54" s="30">
        <f t="shared" si="16"/>
        <v>5.0999999999999997E-2</v>
      </c>
      <c r="J54" s="30">
        <f t="shared" si="23"/>
        <v>4.533333333333333E-2</v>
      </c>
      <c r="K54" s="30">
        <f t="shared" si="24"/>
        <v>6.9595749898766379E-2</v>
      </c>
      <c r="L54" s="30">
        <f t="shared" si="19"/>
        <v>8.5228164430021416E-2</v>
      </c>
      <c r="M54" s="30">
        <f t="shared" si="25"/>
        <v>9.5083382286682228E-2</v>
      </c>
    </row>
    <row r="55" spans="1:13">
      <c r="A55" s="13" t="str">
        <f t="shared" si="13"/>
        <v>Exelon Corporation</v>
      </c>
      <c r="B55" s="28" t="str">
        <f t="shared" si="13"/>
        <v>EXC</v>
      </c>
      <c r="C55" s="29">
        <f t="shared" si="13"/>
        <v>1.53</v>
      </c>
      <c r="D55" s="161">
        <v>42.004611111111117</v>
      </c>
      <c r="E55" s="30">
        <f t="shared" si="21"/>
        <v>3.6424572434507849E-2</v>
      </c>
      <c r="F55" s="30">
        <f t="shared" si="22"/>
        <v>3.6998259450351345E-2</v>
      </c>
      <c r="G55" s="30">
        <f t="shared" si="16"/>
        <v>0.04</v>
      </c>
      <c r="H55" s="30" t="str">
        <f t="shared" si="16"/>
        <v>Negative</v>
      </c>
      <c r="I55" s="30">
        <f t="shared" si="16"/>
        <v>2.3E-2</v>
      </c>
      <c r="J55" s="30">
        <f t="shared" si="23"/>
        <v>3.15E-2</v>
      </c>
      <c r="K55" s="30">
        <f t="shared" si="24"/>
        <v>5.9843455017504689E-2</v>
      </c>
      <c r="L55" s="30">
        <f t="shared" si="19"/>
        <v>6.8498259450351345E-2</v>
      </c>
      <c r="M55" s="30">
        <f t="shared" si="25"/>
        <v>7.7153063883198009E-2</v>
      </c>
    </row>
    <row r="56" spans="1:13">
      <c r="A56" s="13" t="str">
        <f t="shared" si="13"/>
        <v xml:space="preserve">Evergy, Inc. </v>
      </c>
      <c r="B56" s="28" t="str">
        <f t="shared" si="13"/>
        <v>EVRG</v>
      </c>
      <c r="C56" s="29">
        <f t="shared" si="13"/>
        <v>2.14</v>
      </c>
      <c r="D56" s="161">
        <v>55.10655555555558</v>
      </c>
      <c r="E56" s="30">
        <f t="shared" si="21"/>
        <v>3.8833855217870819E-2</v>
      </c>
      <c r="F56" s="30">
        <f t="shared" si="22"/>
        <v>4.0099191667053113E-2</v>
      </c>
      <c r="G56" s="30">
        <f t="shared" si="16"/>
        <v>0.08</v>
      </c>
      <c r="H56" s="30">
        <f t="shared" si="16"/>
        <v>5.6500000000000002E-2</v>
      </c>
      <c r="I56" s="30">
        <f t="shared" si="16"/>
        <v>5.8999999999999997E-2</v>
      </c>
      <c r="J56" s="30">
        <f t="shared" si="23"/>
        <v>6.5166666666666664E-2</v>
      </c>
      <c r="K56" s="30">
        <f t="shared" si="24"/>
        <v>9.6430911627775673E-2</v>
      </c>
      <c r="L56" s="30">
        <f t="shared" si="19"/>
        <v>0.10526585833371978</v>
      </c>
      <c r="M56" s="30">
        <f t="shared" si="25"/>
        <v>0.12038720942658565</v>
      </c>
    </row>
    <row r="57" spans="1:13">
      <c r="A57" s="13" t="str">
        <f t="shared" si="13"/>
        <v>Hawaiian Electric Industries, Inc.</v>
      </c>
      <c r="B57" s="28" t="str">
        <f t="shared" si="13"/>
        <v>HE</v>
      </c>
      <c r="C57" s="29">
        <f t="shared" si="13"/>
        <v>1.36</v>
      </c>
      <c r="D57" s="161">
        <v>36.491555555555543</v>
      </c>
      <c r="E57" s="30">
        <f t="shared" si="21"/>
        <v>3.7268896304776769E-2</v>
      </c>
      <c r="F57" s="30">
        <f t="shared" si="22"/>
        <v>3.7598104888802296E-2</v>
      </c>
      <c r="G57" s="30">
        <f t="shared" si="16"/>
        <v>1.4999999999999999E-2</v>
      </c>
      <c r="H57" s="30">
        <f t="shared" si="16"/>
        <v>1.2999999999999999E-2</v>
      </c>
      <c r="I57" s="30">
        <f t="shared" si="16"/>
        <v>2.5000000000000001E-2</v>
      </c>
      <c r="J57" s="30">
        <f t="shared" si="23"/>
        <v>1.7666666666666667E-2</v>
      </c>
      <c r="K57" s="30">
        <f t="shared" si="24"/>
        <v>5.0511144130757815E-2</v>
      </c>
      <c r="L57" s="30">
        <f t="shared" si="19"/>
        <v>5.5264771555468967E-2</v>
      </c>
      <c r="M57" s="30">
        <f t="shared" si="25"/>
        <v>6.2734757508586481E-2</v>
      </c>
    </row>
    <row r="58" spans="1:13">
      <c r="A58" s="13" t="str">
        <f t="shared" si="13"/>
        <v>IDACORP, Inc.</v>
      </c>
      <c r="B58" s="28" t="str">
        <f t="shared" si="13"/>
        <v>IDA</v>
      </c>
      <c r="C58" s="29">
        <f t="shared" si="13"/>
        <v>2.84</v>
      </c>
      <c r="D58" s="161">
        <v>92.053666666666672</v>
      </c>
      <c r="E58" s="30">
        <f t="shared" si="21"/>
        <v>3.085156846911765E-2</v>
      </c>
      <c r="F58" s="30">
        <f t="shared" si="22"/>
        <v>3.135033549270172E-2</v>
      </c>
      <c r="G58" s="30">
        <f t="shared" si="16"/>
        <v>4.4999999999999998E-2</v>
      </c>
      <c r="H58" s="30">
        <f t="shared" si="16"/>
        <v>2.5999999999999999E-2</v>
      </c>
      <c r="I58" s="30">
        <f t="shared" si="16"/>
        <v>2.5999999999999999E-2</v>
      </c>
      <c r="J58" s="30">
        <f t="shared" si="23"/>
        <v>3.2333333333333332E-2</v>
      </c>
      <c r="K58" s="30">
        <f t="shared" si="24"/>
        <v>5.7252638859216179E-2</v>
      </c>
      <c r="L58" s="30">
        <f t="shared" si="19"/>
        <v>6.3683668826035045E-2</v>
      </c>
      <c r="M58" s="30">
        <f t="shared" si="25"/>
        <v>7.6545728759672804E-2</v>
      </c>
    </row>
    <row r="59" spans="1:13">
      <c r="A59" s="13" t="str">
        <f t="shared" si="13"/>
        <v>NextEra Energy, Inc.</v>
      </c>
      <c r="B59" s="28" t="str">
        <f t="shared" si="13"/>
        <v>NEE</v>
      </c>
      <c r="C59" s="239">
        <f t="shared" si="13"/>
        <v>1.54</v>
      </c>
      <c r="D59" s="161">
        <v>76.916222222222217</v>
      </c>
      <c r="E59" s="3">
        <f t="shared" si="21"/>
        <v>2.0021784163433233E-2</v>
      </c>
      <c r="F59" s="3">
        <f t="shared" si="22"/>
        <v>2.0919093790357769E-2</v>
      </c>
      <c r="G59" s="3">
        <f t="shared" si="16"/>
        <v>0.105</v>
      </c>
      <c r="H59" s="3">
        <f t="shared" si="16"/>
        <v>8.5900000000000004E-2</v>
      </c>
      <c r="I59" s="3">
        <f t="shared" si="16"/>
        <v>7.8E-2</v>
      </c>
      <c r="J59" s="3">
        <f t="shared" si="23"/>
        <v>8.9633333333333343E-2</v>
      </c>
      <c r="K59" s="30">
        <f t="shared" si="24"/>
        <v>9.8802633745807125E-2</v>
      </c>
      <c r="L59" s="30">
        <f t="shared" si="19"/>
        <v>0.11055242712369111</v>
      </c>
      <c r="M59" s="30">
        <f t="shared" si="25"/>
        <v>0.12607292783201346</v>
      </c>
    </row>
    <row r="60" spans="1:13">
      <c r="A60" s="13" t="str">
        <f t="shared" si="13"/>
        <v>NorthWestern Corporation</v>
      </c>
      <c r="B60" s="28" t="str">
        <f t="shared" si="13"/>
        <v>NWE</v>
      </c>
      <c r="C60" s="239">
        <f t="shared" si="13"/>
        <v>2.48</v>
      </c>
      <c r="D60" s="161">
        <v>58.619611111111126</v>
      </c>
      <c r="E60" s="3">
        <f t="shared" si="21"/>
        <v>4.2306660740195963E-2</v>
      </c>
      <c r="F60" s="3">
        <f t="shared" si="22"/>
        <v>4.311542307134604E-2</v>
      </c>
      <c r="G60" s="3">
        <f t="shared" si="16"/>
        <v>2.5000000000000001E-2</v>
      </c>
      <c r="H60" s="3">
        <f t="shared" si="16"/>
        <v>4.5699999999999998E-2</v>
      </c>
      <c r="I60" s="3">
        <f t="shared" si="16"/>
        <v>4.3999999999999997E-2</v>
      </c>
      <c r="J60" s="3">
        <f t="shared" si="23"/>
        <v>3.8233333333333334E-2</v>
      </c>
      <c r="K60" s="30">
        <f t="shared" si="24"/>
        <v>6.783549399944841E-2</v>
      </c>
      <c r="L60" s="30">
        <f t="shared" si="19"/>
        <v>8.1348756404679368E-2</v>
      </c>
      <c r="M60" s="30">
        <f t="shared" si="25"/>
        <v>8.8973367938109449E-2</v>
      </c>
    </row>
    <row r="61" spans="1:13">
      <c r="A61" s="13" t="str">
        <f t="shared" si="13"/>
        <v>OGE Energy Corp.</v>
      </c>
      <c r="B61" s="28" t="str">
        <f t="shared" si="13"/>
        <v>OGE</v>
      </c>
      <c r="C61" s="29">
        <f t="shared" si="13"/>
        <v>1.61</v>
      </c>
      <c r="D61" s="161">
        <v>31.794111111111103</v>
      </c>
      <c r="E61" s="30">
        <f t="shared" si="21"/>
        <v>5.0638308282106761E-2</v>
      </c>
      <c r="F61" s="30">
        <f t="shared" si="22"/>
        <v>5.1667953883842932E-2</v>
      </c>
      <c r="G61" s="30">
        <f t="shared" si="16"/>
        <v>0.04</v>
      </c>
      <c r="H61" s="30">
        <f t="shared" si="16"/>
        <v>3.7999999999999999E-2</v>
      </c>
      <c r="I61" s="30">
        <f t="shared" si="16"/>
        <v>4.3999999999999997E-2</v>
      </c>
      <c r="J61" s="30">
        <f t="shared" si="23"/>
        <v>4.0666666666666663E-2</v>
      </c>
      <c r="K61" s="30">
        <f t="shared" si="24"/>
        <v>8.9600436139466777E-2</v>
      </c>
      <c r="L61" s="30">
        <f t="shared" si="19"/>
        <v>9.2334620550509588E-2</v>
      </c>
      <c r="M61" s="30">
        <f t="shared" si="25"/>
        <v>9.575235106431311E-2</v>
      </c>
    </row>
    <row r="62" spans="1:13">
      <c r="A62" s="13" t="str">
        <f t="shared" si="13"/>
        <v>Otter Tail Corporation</v>
      </c>
      <c r="B62" s="28" t="str">
        <f t="shared" si="13"/>
        <v>OTTR</v>
      </c>
      <c r="C62" s="29">
        <f t="shared" si="13"/>
        <v>1.56</v>
      </c>
      <c r="D62" s="161">
        <v>42.510166666666663</v>
      </c>
      <c r="E62" s="30">
        <f t="shared" si="21"/>
        <v>3.6697103830064186E-2</v>
      </c>
      <c r="F62" s="30">
        <f t="shared" si="22"/>
        <v>3.8164987983266757E-2</v>
      </c>
      <c r="G62" s="30">
        <f t="shared" si="16"/>
        <v>7.0000000000000007E-2</v>
      </c>
      <c r="H62" s="30">
        <f t="shared" si="16"/>
        <v>0.09</v>
      </c>
      <c r="I62" s="30" t="str">
        <f t="shared" si="16"/>
        <v>NA%</v>
      </c>
      <c r="J62" s="30">
        <f t="shared" si="23"/>
        <v>0.08</v>
      </c>
      <c r="K62" s="30">
        <f t="shared" si="24"/>
        <v>0.10798150246411643</v>
      </c>
      <c r="L62" s="30">
        <f t="shared" si="19"/>
        <v>0.11816498798326676</v>
      </c>
      <c r="M62" s="30">
        <f t="shared" si="25"/>
        <v>0.12834847350241707</v>
      </c>
    </row>
    <row r="63" spans="1:13">
      <c r="A63" s="13" t="str">
        <f t="shared" si="13"/>
        <v>Pinnacle West Capital Corporation</v>
      </c>
      <c r="B63" s="28" t="str">
        <f t="shared" si="13"/>
        <v>PNW</v>
      </c>
      <c r="C63" s="29">
        <f t="shared" si="13"/>
        <v>3.32</v>
      </c>
      <c r="D63" s="161">
        <v>78.494555555555522</v>
      </c>
      <c r="E63" s="30">
        <f t="shared" si="21"/>
        <v>4.2295927106055495E-2</v>
      </c>
      <c r="F63" s="30">
        <f t="shared" si="22"/>
        <v>4.3099549721070544E-2</v>
      </c>
      <c r="G63" s="30">
        <f t="shared" si="16"/>
        <v>4.4999999999999998E-2</v>
      </c>
      <c r="H63" s="30">
        <f t="shared" si="16"/>
        <v>3.5000000000000003E-2</v>
      </c>
      <c r="I63" s="30">
        <f t="shared" si="16"/>
        <v>3.4000000000000002E-2</v>
      </c>
      <c r="J63" s="30">
        <f t="shared" si="23"/>
        <v>3.7999999999999999E-2</v>
      </c>
      <c r="K63" s="30">
        <f t="shared" si="24"/>
        <v>7.7014957866858441E-2</v>
      </c>
      <c r="L63" s="30">
        <f t="shared" si="19"/>
        <v>8.1099549721070543E-2</v>
      </c>
      <c r="M63" s="30">
        <f t="shared" si="25"/>
        <v>8.8247585465941747E-2</v>
      </c>
    </row>
    <row r="64" spans="1:13">
      <c r="A64" s="13" t="str">
        <f t="shared" si="13"/>
        <v>Portland General Electric Company</v>
      </c>
      <c r="B64" s="28" t="str">
        <f t="shared" si="13"/>
        <v>POR</v>
      </c>
      <c r="C64" s="29">
        <f t="shared" si="13"/>
        <v>1.63</v>
      </c>
      <c r="D64" s="161">
        <v>43.113000000000007</v>
      </c>
      <c r="E64" s="30">
        <f t="shared" si="21"/>
        <v>3.7807621831002239E-2</v>
      </c>
      <c r="F64" s="30">
        <f t="shared" si="22"/>
        <v>3.9748413084993689E-2</v>
      </c>
      <c r="G64" s="30">
        <f t="shared" si="16"/>
        <v>0.04</v>
      </c>
      <c r="H64" s="30">
        <f t="shared" si="16"/>
        <v>0.13400000000000001</v>
      </c>
      <c r="I64" s="30">
        <f t="shared" si="16"/>
        <v>0.13400000000000001</v>
      </c>
      <c r="J64" s="30">
        <f t="shared" si="23"/>
        <v>0.10266666666666668</v>
      </c>
      <c r="K64" s="30">
        <f t="shared" si="24"/>
        <v>7.8563774267622288E-2</v>
      </c>
      <c r="L64" s="30">
        <f t="shared" si="19"/>
        <v>0.14241507975166037</v>
      </c>
      <c r="M64" s="30">
        <f t="shared" si="25"/>
        <v>0.1743407324936794</v>
      </c>
    </row>
    <row r="65" spans="1:13">
      <c r="A65" s="13" t="str">
        <f t="shared" si="13"/>
        <v>Xcel Energy Inc.</v>
      </c>
      <c r="B65" s="28" t="str">
        <f t="shared" si="13"/>
        <v>XEL</v>
      </c>
      <c r="C65" s="29">
        <f t="shared" si="13"/>
        <v>1.83</v>
      </c>
      <c r="D65" s="161">
        <v>64.273666666666713</v>
      </c>
      <c r="E65" s="30">
        <f t="shared" si="21"/>
        <v>2.8472002530844649E-2</v>
      </c>
      <c r="F65" s="30">
        <f t="shared" si="22"/>
        <v>2.9349889275545691E-2</v>
      </c>
      <c r="G65" s="30">
        <f t="shared" si="16"/>
        <v>0.06</v>
      </c>
      <c r="H65" s="30">
        <f t="shared" si="16"/>
        <v>6.3E-2</v>
      </c>
      <c r="I65" s="30">
        <f t="shared" si="16"/>
        <v>6.2E-2</v>
      </c>
      <c r="J65" s="30">
        <f t="shared" si="23"/>
        <v>6.1666666666666668E-2</v>
      </c>
      <c r="K65" s="30">
        <f t="shared" si="24"/>
        <v>8.9326162606769982E-2</v>
      </c>
      <c r="L65" s="30">
        <f t="shared" si="19"/>
        <v>9.1016555942212363E-2</v>
      </c>
      <c r="M65" s="30">
        <f t="shared" si="25"/>
        <v>9.2368870610566256E-2</v>
      </c>
    </row>
    <row r="66" spans="1:13" ht="13.8" thickBot="1">
      <c r="A66" s="366"/>
      <c r="B66" s="379"/>
      <c r="C66" s="380"/>
      <c r="D66" s="381"/>
      <c r="E66" s="382"/>
      <c r="F66" s="382"/>
      <c r="G66" s="382"/>
      <c r="H66" s="382"/>
      <c r="I66" s="382"/>
      <c r="J66" s="382"/>
      <c r="K66" s="382"/>
      <c r="L66" s="382"/>
      <c r="M66" s="382"/>
    </row>
    <row r="67" spans="1:13">
      <c r="A67" s="11" t="s">
        <v>108</v>
      </c>
      <c r="C67" t="s">
        <v>82</v>
      </c>
      <c r="D67" s="1" t="s">
        <v>82</v>
      </c>
      <c r="E67" s="3">
        <f t="shared" ref="E67:M67" si="32">AVERAGE(E48:E65)</f>
        <v>3.6889774164540569E-2</v>
      </c>
      <c r="F67" s="3">
        <f t="shared" si="32"/>
        <v>3.7920823516414695E-2</v>
      </c>
      <c r="G67" s="3">
        <f t="shared" si="32"/>
        <v>5.5833333333333339E-2</v>
      </c>
      <c r="H67" s="3">
        <f t="shared" si="32"/>
        <v>5.9718750000000001E-2</v>
      </c>
      <c r="I67" s="3">
        <f t="shared" si="32"/>
        <v>5.3937500000000013E-2</v>
      </c>
      <c r="J67" s="3">
        <f t="shared" si="32"/>
        <v>5.7064814814814818E-2</v>
      </c>
      <c r="K67" s="3">
        <f t="shared" si="32"/>
        <v>8.3168014946836372E-2</v>
      </c>
      <c r="L67" s="3">
        <f t="shared" si="32"/>
        <v>9.4985638331229499E-2</v>
      </c>
      <c r="M67" s="3">
        <f t="shared" si="32"/>
        <v>0.10542941419739617</v>
      </c>
    </row>
    <row r="69" spans="1:13">
      <c r="A69" s="7" t="s">
        <v>109</v>
      </c>
    </row>
    <row r="70" spans="1:13">
      <c r="A70" s="10" t="s">
        <v>84</v>
      </c>
    </row>
    <row r="71" spans="1:13">
      <c r="A71" s="257" t="s">
        <v>713</v>
      </c>
    </row>
    <row r="72" spans="1:13">
      <c r="A72" s="10" t="s">
        <v>110</v>
      </c>
    </row>
    <row r="73" spans="1:13">
      <c r="A73" s="10" t="s">
        <v>111</v>
      </c>
    </row>
    <row r="74" spans="1:13">
      <c r="A74" s="10" t="s">
        <v>112</v>
      </c>
    </row>
    <row r="75" spans="1:13">
      <c r="A75" s="10" t="s">
        <v>113</v>
      </c>
    </row>
    <row r="76" spans="1:13">
      <c r="A76" s="10" t="s">
        <v>114</v>
      </c>
    </row>
    <row r="77" spans="1:13">
      <c r="A77" s="18" t="s">
        <v>115</v>
      </c>
    </row>
    <row r="78" spans="1:13">
      <c r="A78" s="10" t="s">
        <v>116</v>
      </c>
    </row>
    <row r="79" spans="1:13">
      <c r="A79" s="10" t="s">
        <v>117</v>
      </c>
    </row>
    <row r="80" spans="1:13">
      <c r="A80" s="10" t="s">
        <v>118</v>
      </c>
    </row>
    <row r="81" spans="1:13">
      <c r="A81" s="17"/>
    </row>
    <row r="84" spans="1:13">
      <c r="A84" s="5" t="s">
        <v>120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6" spans="1:13" ht="13.8" thickBot="1">
      <c r="C86" s="389" t="s">
        <v>27</v>
      </c>
      <c r="D86" s="390" t="s">
        <v>28</v>
      </c>
      <c r="E86" s="390" t="s">
        <v>29</v>
      </c>
      <c r="F86" s="390" t="s">
        <v>30</v>
      </c>
      <c r="G86" s="389" t="s">
        <v>31</v>
      </c>
      <c r="H86" s="390" t="s">
        <v>32</v>
      </c>
      <c r="I86" s="14" t="s">
        <v>33</v>
      </c>
      <c r="J86" s="389" t="s">
        <v>34</v>
      </c>
      <c r="K86" s="389" t="s">
        <v>92</v>
      </c>
      <c r="L86" s="389" t="s">
        <v>93</v>
      </c>
      <c r="M86" s="389" t="s">
        <v>94</v>
      </c>
    </row>
    <row r="87" spans="1:13" ht="52.8">
      <c r="A87" s="226" t="s">
        <v>35</v>
      </c>
      <c r="B87" s="227"/>
      <c r="C87" s="233" t="s">
        <v>95</v>
      </c>
      <c r="D87" s="226" t="s">
        <v>96</v>
      </c>
      <c r="E87" s="233" t="s">
        <v>97</v>
      </c>
      <c r="F87" s="233" t="s">
        <v>98</v>
      </c>
      <c r="G87" s="233" t="s">
        <v>99</v>
      </c>
      <c r="H87" s="228" t="s">
        <v>100</v>
      </c>
      <c r="I87" s="228" t="s">
        <v>101</v>
      </c>
      <c r="J87" s="228" t="s">
        <v>102</v>
      </c>
      <c r="K87" s="233" t="s">
        <v>103</v>
      </c>
      <c r="L87" s="233" t="s">
        <v>104</v>
      </c>
      <c r="M87" s="233" t="s">
        <v>105</v>
      </c>
    </row>
    <row r="88" spans="1:1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>
      <c r="A89" s="13" t="str">
        <f t="shared" ref="A89:B106" si="33">A7</f>
        <v>ALLETE, Inc.</v>
      </c>
      <c r="B89" s="28" t="str">
        <f t="shared" si="33"/>
        <v>ALE</v>
      </c>
      <c r="C89" s="29">
        <f t="shared" ref="C89:C106" si="34">C48</f>
        <v>2.52</v>
      </c>
      <c r="D89" s="161">
        <v>59.31594444444444</v>
      </c>
      <c r="E89" s="30">
        <f t="shared" ref="E89" si="35">C89/D89</f>
        <v>4.2484361053379882E-2</v>
      </c>
      <c r="F89" s="30">
        <f t="shared" ref="F89" si="36">E89*(1+(0.5*J89))</f>
        <v>4.3865102787614726E-2</v>
      </c>
      <c r="G89" s="30">
        <f t="shared" ref="G89:I89" si="37">G7</f>
        <v>0.06</v>
      </c>
      <c r="H89" s="30">
        <f t="shared" si="37"/>
        <v>7.0000000000000007E-2</v>
      </c>
      <c r="I89" s="30" t="str">
        <f t="shared" si="37"/>
        <v>NA%</v>
      </c>
      <c r="J89" s="30">
        <f t="shared" ref="J89" si="38">AVERAGE(G89:I89)</f>
        <v>6.5000000000000002E-2</v>
      </c>
      <c r="K89" s="30">
        <f t="shared" ref="K89" si="39">E89*(1+(0.5*MIN(G89:I89)))+MIN(G89:I89)</f>
        <v>0.10375889188498127</v>
      </c>
      <c r="L89" s="30">
        <f t="shared" ref="L89" si="40">J89+F89</f>
        <v>0.10886510278761473</v>
      </c>
      <c r="M89" s="30">
        <f t="shared" ref="M89" si="41">E89*(1+(0.5*MAX(G89:I89)))+MAX(G89:I89)</f>
        <v>0.11397131369024818</v>
      </c>
    </row>
    <row r="90" spans="1:13">
      <c r="A90" s="13" t="str">
        <f t="shared" si="33"/>
        <v>Alliant Energy Corporation</v>
      </c>
      <c r="B90" s="28" t="str">
        <f t="shared" si="33"/>
        <v>LNT</v>
      </c>
      <c r="C90" s="29">
        <f t="shared" si="34"/>
        <v>1.61</v>
      </c>
      <c r="D90" s="161">
        <v>52.10741666666668</v>
      </c>
      <c r="E90" s="30">
        <f t="shared" ref="E90:E106" si="42">C90/D90</f>
        <v>3.0897712897556166E-2</v>
      </c>
      <c r="F90" s="30">
        <f t="shared" ref="F90:F106" si="43">E90*(1+(0.5*J90))</f>
        <v>3.1773148096320258E-2</v>
      </c>
      <c r="G90" s="30">
        <f t="shared" ref="G90:I90" si="44">G8</f>
        <v>5.5E-2</v>
      </c>
      <c r="H90" s="30">
        <f t="shared" si="44"/>
        <v>5.7000000000000002E-2</v>
      </c>
      <c r="I90" s="30">
        <f t="shared" si="44"/>
        <v>5.8000000000000003E-2</v>
      </c>
      <c r="J90" s="30">
        <f t="shared" ref="J90:J106" si="45">AVERAGE(G90:I90)</f>
        <v>5.6666666666666671E-2</v>
      </c>
      <c r="K90" s="30">
        <f t="shared" ref="K90:K106" si="46">E90*(1+(0.5*MIN(G90:I90)))+MIN(G90:I90)</f>
        <v>8.6747400002238961E-2</v>
      </c>
      <c r="L90" s="30">
        <f t="shared" ref="L90:L106" si="47">J90+F90</f>
        <v>8.8439814762986929E-2</v>
      </c>
      <c r="M90" s="30">
        <f t="shared" ref="M90:M106" si="48">E90*(1+(0.5*MAX(G90:I90)))+MAX(G90:I90)</f>
        <v>8.9793746571585287E-2</v>
      </c>
    </row>
    <row r="91" spans="1:13">
      <c r="A91" s="13" t="str">
        <f t="shared" si="33"/>
        <v>Ameren Corporation</v>
      </c>
      <c r="B91" s="28" t="str">
        <f t="shared" si="33"/>
        <v>AEE</v>
      </c>
      <c r="C91" s="29">
        <f t="shared" si="34"/>
        <v>2.2000000000000002</v>
      </c>
      <c r="D91" s="161">
        <v>78.07027777777779</v>
      </c>
      <c r="E91" s="30">
        <f t="shared" si="42"/>
        <v>2.8179738341166966E-2</v>
      </c>
      <c r="F91" s="30">
        <f t="shared" si="43"/>
        <v>2.9156635936994087E-2</v>
      </c>
      <c r="G91" s="30">
        <f t="shared" ref="G91:I91" si="49">G9</f>
        <v>0.06</v>
      </c>
      <c r="H91" s="30">
        <f t="shared" si="49"/>
        <v>7.4999999999999997E-2</v>
      </c>
      <c r="I91" s="30">
        <f t="shared" si="49"/>
        <v>7.2999999999999995E-2</v>
      </c>
      <c r="J91" s="30">
        <f t="shared" si="45"/>
        <v>6.9333333333333344E-2</v>
      </c>
      <c r="K91" s="30">
        <f t="shared" si="46"/>
        <v>8.9025130491401969E-2</v>
      </c>
      <c r="L91" s="30">
        <f t="shared" si="47"/>
        <v>9.8489969270327438E-2</v>
      </c>
      <c r="M91" s="30">
        <f t="shared" si="48"/>
        <v>0.10423647852896073</v>
      </c>
    </row>
    <row r="92" spans="1:13">
      <c r="A92" s="13" t="str">
        <f t="shared" si="33"/>
        <v>American Electric Power Company, Inc.</v>
      </c>
      <c r="B92" s="28" t="str">
        <f t="shared" si="33"/>
        <v>AEP</v>
      </c>
      <c r="C92" s="29">
        <f t="shared" si="34"/>
        <v>2.96</v>
      </c>
      <c r="D92" s="161">
        <v>83.306277777777765</v>
      </c>
      <c r="E92" s="30">
        <f t="shared" si="42"/>
        <v>3.553153590532393E-2</v>
      </c>
      <c r="F92" s="30">
        <f t="shared" si="43"/>
        <v>3.6618208711761753E-2</v>
      </c>
      <c r="G92" s="30">
        <f t="shared" ref="G92:I92" si="50">G10</f>
        <v>6.5000000000000002E-2</v>
      </c>
      <c r="H92" s="30">
        <f t="shared" si="50"/>
        <v>6.1499999999999999E-2</v>
      </c>
      <c r="I92" s="30">
        <f t="shared" si="50"/>
        <v>5.7000000000000002E-2</v>
      </c>
      <c r="J92" s="30">
        <f t="shared" si="45"/>
        <v>6.1166666666666668E-2</v>
      </c>
      <c r="K92" s="30">
        <f t="shared" si="46"/>
        <v>9.3544184678625658E-2</v>
      </c>
      <c r="L92" s="30">
        <f t="shared" si="47"/>
        <v>9.7784875378428421E-2</v>
      </c>
      <c r="M92" s="30">
        <f t="shared" si="48"/>
        <v>0.10168631082224697</v>
      </c>
    </row>
    <row r="93" spans="1:13">
      <c r="A93" s="13" t="str">
        <f t="shared" si="33"/>
        <v>Duke Energy Corporation</v>
      </c>
      <c r="B93" s="28" t="str">
        <f t="shared" si="33"/>
        <v>DUK</v>
      </c>
      <c r="C93" s="29">
        <f t="shared" si="34"/>
        <v>3.86</v>
      </c>
      <c r="D93" s="161">
        <v>89.069499999999977</v>
      </c>
      <c r="E93" s="30">
        <f t="shared" si="42"/>
        <v>4.3336944745395463E-2</v>
      </c>
      <c r="F93" s="30">
        <f t="shared" si="43"/>
        <v>4.4434091729866391E-2</v>
      </c>
      <c r="G93" s="30">
        <f t="shared" ref="G93:I94" si="51">G11</f>
        <v>0.05</v>
      </c>
      <c r="H93" s="30">
        <f t="shared" si="51"/>
        <v>4.99E-2</v>
      </c>
      <c r="I93" s="30">
        <f t="shared" si="51"/>
        <v>5.1999999999999998E-2</v>
      </c>
      <c r="J93" s="30">
        <f t="shared" si="45"/>
        <v>5.0633333333333336E-2</v>
      </c>
      <c r="K93" s="30">
        <f t="shared" si="46"/>
        <v>9.4318201516793071E-2</v>
      </c>
      <c r="L93" s="30">
        <f t="shared" si="47"/>
        <v>9.5067425063199734E-2</v>
      </c>
      <c r="M93" s="30">
        <f t="shared" si="48"/>
        <v>9.6463705308775738E-2</v>
      </c>
    </row>
    <row r="94" spans="1:13">
      <c r="A94" s="13" t="str">
        <f t="shared" si="33"/>
        <v>Edison International</v>
      </c>
      <c r="B94" s="28" t="str">
        <f t="shared" si="33"/>
        <v>EIX</v>
      </c>
      <c r="C94" s="29">
        <f t="shared" si="34"/>
        <v>2.65</v>
      </c>
      <c r="D94" s="161">
        <v>57.471444444444501</v>
      </c>
      <c r="E94" s="30">
        <f t="shared" ref="E94" si="52">C94/D94</f>
        <v>4.6109855522452649E-2</v>
      </c>
      <c r="F94" s="30">
        <f t="shared" ref="F94" si="53">E94*(1+(0.5*J94))</f>
        <v>4.7988832134992596E-2</v>
      </c>
      <c r="G94" s="30">
        <f t="shared" si="51"/>
        <v>0.12</v>
      </c>
      <c r="H94" s="30" t="str">
        <f t="shared" si="51"/>
        <v>Negative</v>
      </c>
      <c r="I94" s="30">
        <f t="shared" si="51"/>
        <v>4.2999999999999997E-2</v>
      </c>
      <c r="J94" s="30">
        <f t="shared" ref="J94" si="54">AVERAGE(G94:I94)</f>
        <v>8.1499999999999989E-2</v>
      </c>
      <c r="K94" s="30">
        <f t="shared" ref="K94" si="55">E94*(1+(0.5*MIN(G94:I94)))+MIN(G94:I94)</f>
        <v>9.0101217416185375E-2</v>
      </c>
      <c r="L94" s="30">
        <f t="shared" ref="L94" si="56">J94+F94</f>
        <v>0.12948883213499257</v>
      </c>
      <c r="M94" s="30">
        <f t="shared" ref="M94" si="57">E94*(1+(0.5*MAX(G94:I94)))+MAX(G94:I94)</f>
        <v>0.16887644685379982</v>
      </c>
    </row>
    <row r="95" spans="1:13">
      <c r="A95" s="13" t="str">
        <f t="shared" si="33"/>
        <v>Entergy Corporation</v>
      </c>
      <c r="B95" s="28" t="str">
        <f t="shared" si="33"/>
        <v>ETR</v>
      </c>
      <c r="C95" s="29">
        <f t="shared" si="34"/>
        <v>3.8</v>
      </c>
      <c r="D95" s="161">
        <v>99.806388888888904</v>
      </c>
      <c r="E95" s="30">
        <f t="shared" si="42"/>
        <v>3.8073714942541526E-2</v>
      </c>
      <c r="F95" s="30">
        <f t="shared" si="43"/>
        <v>3.89367191479058E-2</v>
      </c>
      <c r="G95" s="30">
        <f t="shared" ref="G95:I95" si="58">G13</f>
        <v>0.03</v>
      </c>
      <c r="H95" s="30">
        <f t="shared" si="58"/>
        <v>5.5E-2</v>
      </c>
      <c r="I95" s="30">
        <f t="shared" si="58"/>
        <v>5.0999999999999997E-2</v>
      </c>
      <c r="J95" s="30">
        <f t="shared" si="45"/>
        <v>4.533333333333333E-2</v>
      </c>
      <c r="K95" s="30">
        <f t="shared" si="46"/>
        <v>6.8644820666679651E-2</v>
      </c>
      <c r="L95" s="30">
        <f t="shared" si="47"/>
        <v>8.427005248123913E-2</v>
      </c>
      <c r="M95" s="30">
        <f t="shared" si="48"/>
        <v>9.4120742103461413E-2</v>
      </c>
    </row>
    <row r="96" spans="1:13">
      <c r="A96" s="13" t="str">
        <f t="shared" si="33"/>
        <v>Exelon Corporation</v>
      </c>
      <c r="B96" s="28" t="str">
        <f t="shared" si="33"/>
        <v>EXC</v>
      </c>
      <c r="C96" s="29">
        <f t="shared" si="34"/>
        <v>1.53</v>
      </c>
      <c r="D96" s="161">
        <v>40.338444444444441</v>
      </c>
      <c r="E96" s="30">
        <f t="shared" si="42"/>
        <v>3.792907785790231E-2</v>
      </c>
      <c r="F96" s="30">
        <f t="shared" si="43"/>
        <v>3.8526460834164271E-2</v>
      </c>
      <c r="G96" s="30">
        <f t="shared" ref="G96:I96" si="59">G14</f>
        <v>0.04</v>
      </c>
      <c r="H96" s="30" t="str">
        <f t="shared" si="59"/>
        <v>Negative</v>
      </c>
      <c r="I96" s="30">
        <f t="shared" si="59"/>
        <v>2.3E-2</v>
      </c>
      <c r="J96" s="30">
        <f t="shared" si="45"/>
        <v>3.15E-2</v>
      </c>
      <c r="K96" s="30">
        <f t="shared" si="46"/>
        <v>6.1365262253268188E-2</v>
      </c>
      <c r="L96" s="30">
        <f t="shared" si="47"/>
        <v>7.0026460834164278E-2</v>
      </c>
      <c r="M96" s="30">
        <f t="shared" si="48"/>
        <v>7.8687659415060368E-2</v>
      </c>
    </row>
    <row r="97" spans="1:13">
      <c r="A97" s="13" t="str">
        <f t="shared" si="33"/>
        <v xml:space="preserve">Evergy, Inc. </v>
      </c>
      <c r="B97" s="28" t="str">
        <f t="shared" si="33"/>
        <v>EVRG</v>
      </c>
      <c r="C97" s="29">
        <f t="shared" si="34"/>
        <v>2.14</v>
      </c>
      <c r="D97" s="161">
        <v>55.068944444444433</v>
      </c>
      <c r="E97" s="30">
        <f t="shared" si="42"/>
        <v>3.8860378051351799E-2</v>
      </c>
      <c r="F97" s="30">
        <f t="shared" si="43"/>
        <v>4.0126578702858351E-2</v>
      </c>
      <c r="G97" s="30">
        <f t="shared" ref="G97:I97" si="60">G15</f>
        <v>0.08</v>
      </c>
      <c r="H97" s="30">
        <f t="shared" si="60"/>
        <v>5.6500000000000002E-2</v>
      </c>
      <c r="I97" s="30">
        <f t="shared" si="60"/>
        <v>5.8999999999999997E-2</v>
      </c>
      <c r="J97" s="30">
        <f t="shared" si="45"/>
        <v>6.5166666666666664E-2</v>
      </c>
      <c r="K97" s="30">
        <f t="shared" si="46"/>
        <v>9.6458183731302494E-2</v>
      </c>
      <c r="L97" s="30">
        <f t="shared" si="47"/>
        <v>0.10529324536952502</v>
      </c>
      <c r="M97" s="30">
        <f t="shared" si="48"/>
        <v>0.12041479317340587</v>
      </c>
    </row>
    <row r="98" spans="1:13">
      <c r="A98" s="13" t="str">
        <f t="shared" si="33"/>
        <v>Hawaiian Electric Industries, Inc.</v>
      </c>
      <c r="B98" s="28" t="str">
        <f t="shared" si="33"/>
        <v>HE</v>
      </c>
      <c r="C98" s="29">
        <f t="shared" si="34"/>
        <v>1.36</v>
      </c>
      <c r="D98" s="161">
        <v>35.657888888888898</v>
      </c>
      <c r="E98" s="30">
        <f t="shared" si="42"/>
        <v>3.8140227657273901E-2</v>
      </c>
      <c r="F98" s="30">
        <f t="shared" si="43"/>
        <v>3.8477133001579816E-2</v>
      </c>
      <c r="G98" s="30">
        <f t="shared" ref="G98:I98" si="61">G16</f>
        <v>1.4999999999999999E-2</v>
      </c>
      <c r="H98" s="30">
        <f t="shared" si="61"/>
        <v>1.2999999999999999E-2</v>
      </c>
      <c r="I98" s="30">
        <f t="shared" si="61"/>
        <v>2.5000000000000001E-2</v>
      </c>
      <c r="J98" s="30">
        <f t="shared" si="45"/>
        <v>1.7666666666666667E-2</v>
      </c>
      <c r="K98" s="30">
        <f t="shared" si="46"/>
        <v>5.1388139137046179E-2</v>
      </c>
      <c r="L98" s="30">
        <f t="shared" si="47"/>
        <v>5.614379966824648E-2</v>
      </c>
      <c r="M98" s="30">
        <f t="shared" si="48"/>
        <v>6.3616980502989834E-2</v>
      </c>
    </row>
    <row r="99" spans="1:13">
      <c r="A99" s="13" t="str">
        <f t="shared" si="33"/>
        <v>IDACORP, Inc.</v>
      </c>
      <c r="B99" s="28" t="str">
        <f t="shared" si="33"/>
        <v>IDA</v>
      </c>
      <c r="C99" s="29">
        <f t="shared" si="34"/>
        <v>2.84</v>
      </c>
      <c r="D99" s="161">
        <v>90.211055555555518</v>
      </c>
      <c r="E99" s="30">
        <f t="shared" si="42"/>
        <v>3.1481728957832848E-2</v>
      </c>
      <c r="F99" s="30">
        <f t="shared" si="43"/>
        <v>3.1990683575984481E-2</v>
      </c>
      <c r="G99" s="30">
        <f t="shared" ref="G99:I99" si="62">G17</f>
        <v>4.4999999999999998E-2</v>
      </c>
      <c r="H99" s="30">
        <f t="shared" si="62"/>
        <v>2.5999999999999999E-2</v>
      </c>
      <c r="I99" s="30">
        <f t="shared" si="62"/>
        <v>2.5999999999999999E-2</v>
      </c>
      <c r="J99" s="30">
        <f t="shared" si="45"/>
        <v>3.2333333333333332E-2</v>
      </c>
      <c r="K99" s="30">
        <f t="shared" si="46"/>
        <v>5.7890991434284667E-2</v>
      </c>
      <c r="L99" s="30">
        <f t="shared" si="47"/>
        <v>6.4324016909317813E-2</v>
      </c>
      <c r="M99" s="30">
        <f t="shared" si="48"/>
        <v>7.7190067859384093E-2</v>
      </c>
    </row>
    <row r="100" spans="1:13">
      <c r="A100" s="13" t="str">
        <f t="shared" si="33"/>
        <v>NextEra Energy, Inc.</v>
      </c>
      <c r="B100" s="28" t="str">
        <f t="shared" si="33"/>
        <v>NEE</v>
      </c>
      <c r="C100" s="29">
        <f t="shared" si="34"/>
        <v>1.54</v>
      </c>
      <c r="D100" s="161">
        <v>74.439249999999959</v>
      </c>
      <c r="E100" s="30">
        <f t="shared" si="42"/>
        <v>2.0688010693283462E-2</v>
      </c>
      <c r="F100" s="30">
        <f t="shared" si="43"/>
        <v>2.1615178372520784E-2</v>
      </c>
      <c r="G100" s="30">
        <f t="shared" ref="G100:I100" si="63">G18</f>
        <v>0.105</v>
      </c>
      <c r="H100" s="30">
        <f t="shared" si="63"/>
        <v>8.5900000000000004E-2</v>
      </c>
      <c r="I100" s="30">
        <f t="shared" si="63"/>
        <v>7.8E-2</v>
      </c>
      <c r="J100" s="30">
        <f t="shared" si="45"/>
        <v>8.9633333333333343E-2</v>
      </c>
      <c r="K100" s="30">
        <f t="shared" si="46"/>
        <v>9.9494843110321515E-2</v>
      </c>
      <c r="L100" s="30">
        <f t="shared" si="47"/>
        <v>0.11124851170585412</v>
      </c>
      <c r="M100" s="30">
        <f t="shared" si="48"/>
        <v>0.12677413125468084</v>
      </c>
    </row>
    <row r="101" spans="1:13">
      <c r="A101" s="13" t="str">
        <f t="shared" si="33"/>
        <v>NorthWestern Corporation</v>
      </c>
      <c r="B101" s="28" t="str">
        <f t="shared" si="33"/>
        <v>NWE</v>
      </c>
      <c r="C101" s="29">
        <f t="shared" si="34"/>
        <v>2.48</v>
      </c>
      <c r="D101" s="161">
        <v>55.997472222222243</v>
      </c>
      <c r="E101" s="30">
        <f t="shared" si="42"/>
        <v>4.4287713383887845E-2</v>
      </c>
      <c r="F101" s="30">
        <f t="shared" si="43"/>
        <v>4.5134346838076503E-2</v>
      </c>
      <c r="G101" s="30">
        <f t="shared" ref="G101:I101" si="64">G19</f>
        <v>2.5000000000000001E-2</v>
      </c>
      <c r="H101" s="30">
        <f t="shared" si="64"/>
        <v>4.5699999999999998E-2</v>
      </c>
      <c r="I101" s="30">
        <f t="shared" si="64"/>
        <v>4.3999999999999997E-2</v>
      </c>
      <c r="J101" s="30">
        <f t="shared" si="45"/>
        <v>3.8233333333333334E-2</v>
      </c>
      <c r="K101" s="30">
        <f t="shared" si="46"/>
        <v>6.9841309801186441E-2</v>
      </c>
      <c r="L101" s="30">
        <f t="shared" si="47"/>
        <v>8.336768017140983E-2</v>
      </c>
      <c r="M101" s="30">
        <f t="shared" si="48"/>
        <v>9.0999687634709683E-2</v>
      </c>
    </row>
    <row r="102" spans="1:13">
      <c r="A102" s="13" t="str">
        <f t="shared" si="33"/>
        <v>OGE Energy Corp.</v>
      </c>
      <c r="B102" s="28" t="str">
        <f t="shared" si="33"/>
        <v>OGE</v>
      </c>
      <c r="C102" s="29">
        <f t="shared" si="34"/>
        <v>1.61</v>
      </c>
      <c r="D102" s="161">
        <v>31.815999999999971</v>
      </c>
      <c r="E102" s="30">
        <f t="shared" si="42"/>
        <v>5.0603469952225345E-2</v>
      </c>
      <c r="F102" s="30">
        <f t="shared" si="43"/>
        <v>5.163240717458726E-2</v>
      </c>
      <c r="G102" s="30">
        <f t="shared" ref="G102:I102" si="65">G20</f>
        <v>0.04</v>
      </c>
      <c r="H102" s="30">
        <f t="shared" si="65"/>
        <v>3.7999999999999999E-2</v>
      </c>
      <c r="I102" s="30">
        <f t="shared" si="65"/>
        <v>4.3999999999999997E-2</v>
      </c>
      <c r="J102" s="30">
        <f t="shared" si="45"/>
        <v>4.0666666666666663E-2</v>
      </c>
      <c r="K102" s="30">
        <f t="shared" si="46"/>
        <v>8.9564935881317614E-2</v>
      </c>
      <c r="L102" s="30">
        <f t="shared" si="47"/>
        <v>9.2299073841253923E-2</v>
      </c>
      <c r="M102" s="30">
        <f t="shared" si="48"/>
        <v>9.5716746291174298E-2</v>
      </c>
    </row>
    <row r="103" spans="1:13">
      <c r="A103" s="13" t="str">
        <f t="shared" si="33"/>
        <v>Otter Tail Corporation</v>
      </c>
      <c r="B103" s="28" t="str">
        <f t="shared" si="33"/>
        <v>OTTR</v>
      </c>
      <c r="C103" s="29">
        <f t="shared" si="34"/>
        <v>1.56</v>
      </c>
      <c r="D103" s="161">
        <v>40.749305555555566</v>
      </c>
      <c r="E103" s="30">
        <f t="shared" si="42"/>
        <v>3.8282860989451072E-2</v>
      </c>
      <c r="F103" s="30">
        <f t="shared" si="43"/>
        <v>3.9814175429029118E-2</v>
      </c>
      <c r="G103" s="30">
        <f t="shared" ref="G103:I103" si="66">G21</f>
        <v>7.0000000000000007E-2</v>
      </c>
      <c r="H103" s="30">
        <f t="shared" si="66"/>
        <v>0.09</v>
      </c>
      <c r="I103" s="30" t="str">
        <f t="shared" si="66"/>
        <v>NA%</v>
      </c>
      <c r="J103" s="30">
        <f t="shared" si="45"/>
        <v>0.08</v>
      </c>
      <c r="K103" s="30">
        <f t="shared" si="46"/>
        <v>0.10962276112408187</v>
      </c>
      <c r="L103" s="30">
        <f t="shared" si="47"/>
        <v>0.11981417542902911</v>
      </c>
      <c r="M103" s="30">
        <f t="shared" si="48"/>
        <v>0.13000558973397636</v>
      </c>
    </row>
    <row r="104" spans="1:13">
      <c r="A104" s="13" t="str">
        <f t="shared" si="33"/>
        <v>Pinnacle West Capital Corporation</v>
      </c>
      <c r="B104" s="28" t="str">
        <f t="shared" si="33"/>
        <v>PNW</v>
      </c>
      <c r="C104" s="29">
        <f t="shared" si="34"/>
        <v>3.32</v>
      </c>
      <c r="D104" s="161">
        <v>78.89061111111107</v>
      </c>
      <c r="E104" s="30">
        <f t="shared" si="42"/>
        <v>4.2083588316029742E-2</v>
      </c>
      <c r="F104" s="30">
        <f t="shared" si="43"/>
        <v>4.2883176494034302E-2</v>
      </c>
      <c r="G104" s="30">
        <f t="shared" ref="G104:I104" si="67">G22</f>
        <v>4.4999999999999998E-2</v>
      </c>
      <c r="H104" s="30">
        <f t="shared" si="67"/>
        <v>3.5000000000000003E-2</v>
      </c>
      <c r="I104" s="30">
        <f t="shared" si="67"/>
        <v>3.4000000000000002E-2</v>
      </c>
      <c r="J104" s="30">
        <f t="shared" si="45"/>
        <v>3.7999999999999999E-2</v>
      </c>
      <c r="K104" s="30">
        <f t="shared" si="46"/>
        <v>7.6799009317402245E-2</v>
      </c>
      <c r="L104" s="30">
        <f t="shared" si="47"/>
        <v>8.0883176494034301E-2</v>
      </c>
      <c r="M104" s="30">
        <f t="shared" si="48"/>
        <v>8.8030469053140409E-2</v>
      </c>
    </row>
    <row r="105" spans="1:13">
      <c r="A105" s="13" t="str">
        <f t="shared" si="33"/>
        <v>Portland General Electric Company</v>
      </c>
      <c r="B105" s="28" t="str">
        <f t="shared" si="33"/>
        <v>POR</v>
      </c>
      <c r="C105" s="29">
        <f t="shared" si="34"/>
        <v>1.63</v>
      </c>
      <c r="D105" s="161">
        <v>41.401222222222216</v>
      </c>
      <c r="E105" s="30">
        <f t="shared" si="42"/>
        <v>3.9370818360166503E-2</v>
      </c>
      <c r="F105" s="30">
        <f t="shared" si="43"/>
        <v>4.1391853702655051E-2</v>
      </c>
      <c r="G105" s="30">
        <f t="shared" ref="G105:I105" si="68">G23</f>
        <v>0.04</v>
      </c>
      <c r="H105" s="30">
        <f t="shared" si="68"/>
        <v>0.13400000000000001</v>
      </c>
      <c r="I105" s="30">
        <f t="shared" si="68"/>
        <v>0.13400000000000001</v>
      </c>
      <c r="J105" s="30">
        <f t="shared" si="45"/>
        <v>0.10266666666666668</v>
      </c>
      <c r="K105" s="30">
        <f t="shared" si="46"/>
        <v>8.0158234727369826E-2</v>
      </c>
      <c r="L105" s="30">
        <f t="shared" si="47"/>
        <v>0.14405852036932174</v>
      </c>
      <c r="M105" s="30">
        <f t="shared" si="48"/>
        <v>0.17600866319029768</v>
      </c>
    </row>
    <row r="106" spans="1:13">
      <c r="A106" s="13" t="str">
        <f t="shared" si="33"/>
        <v>Xcel Energy Inc.</v>
      </c>
      <c r="B106" s="28" t="str">
        <f t="shared" si="33"/>
        <v>XEL</v>
      </c>
      <c r="C106" s="29">
        <f t="shared" si="34"/>
        <v>1.83</v>
      </c>
      <c r="D106" s="161">
        <v>67.262027777777803</v>
      </c>
      <c r="E106" s="30">
        <f t="shared" si="42"/>
        <v>2.7207029886847985E-2</v>
      </c>
      <c r="F106" s="30">
        <f t="shared" si="43"/>
        <v>2.8045913308359129E-2</v>
      </c>
      <c r="G106" s="30">
        <f t="shared" ref="G106:I106" si="69">G24</f>
        <v>0.06</v>
      </c>
      <c r="H106" s="30">
        <f t="shared" si="69"/>
        <v>6.3E-2</v>
      </c>
      <c r="I106" s="30">
        <f t="shared" si="69"/>
        <v>6.2E-2</v>
      </c>
      <c r="J106" s="30">
        <f t="shared" si="45"/>
        <v>6.1666666666666668E-2</v>
      </c>
      <c r="K106" s="30">
        <f t="shared" si="46"/>
        <v>8.8023240783453416E-2</v>
      </c>
      <c r="L106" s="30">
        <f t="shared" si="47"/>
        <v>8.9712579975025797E-2</v>
      </c>
      <c r="M106" s="30">
        <f t="shared" si="48"/>
        <v>9.1064051328283699E-2</v>
      </c>
    </row>
    <row r="107" spans="1:13" ht="13.8" thickBot="1">
      <c r="A107" s="366"/>
      <c r="B107" s="379"/>
      <c r="C107" s="380"/>
      <c r="D107" s="381"/>
      <c r="E107" s="382"/>
      <c r="F107" s="382"/>
      <c r="G107" s="382"/>
      <c r="H107" s="382"/>
      <c r="I107" s="382"/>
      <c r="J107" s="382"/>
      <c r="K107" s="382"/>
      <c r="L107" s="382"/>
      <c r="M107" s="382"/>
    </row>
    <row r="108" spans="1:13">
      <c r="A108" s="11" t="s">
        <v>108</v>
      </c>
      <c r="C108" t="s">
        <v>82</v>
      </c>
      <c r="D108" s="1" t="s">
        <v>82</v>
      </c>
      <c r="E108" s="3">
        <f t="shared" ref="E108:M108" si="70">AVERAGE(E89:E106)</f>
        <v>3.7419375973003856E-2</v>
      </c>
      <c r="F108" s="3">
        <f t="shared" si="70"/>
        <v>3.8467258109961371E-2</v>
      </c>
      <c r="G108" s="3">
        <f t="shared" si="70"/>
        <v>5.5833333333333339E-2</v>
      </c>
      <c r="H108" s="3">
        <f t="shared" si="70"/>
        <v>5.9718750000000001E-2</v>
      </c>
      <c r="I108" s="3">
        <f t="shared" si="70"/>
        <v>5.3937500000000013E-2</v>
      </c>
      <c r="J108" s="3">
        <f t="shared" si="70"/>
        <v>5.7064814814814818E-2</v>
      </c>
      <c r="K108" s="3">
        <f t="shared" si="70"/>
        <v>8.3708153219885562E-2</v>
      </c>
      <c r="L108" s="3">
        <f t="shared" si="70"/>
        <v>9.5532072924776182E-2</v>
      </c>
      <c r="M108" s="3">
        <f t="shared" si="70"/>
        <v>0.10598097685089897</v>
      </c>
    </row>
    <row r="110" spans="1:13">
      <c r="A110" s="7" t="s">
        <v>109</v>
      </c>
    </row>
    <row r="111" spans="1:13">
      <c r="A111" s="10" t="s">
        <v>84</v>
      </c>
    </row>
    <row r="112" spans="1:13">
      <c r="A112" s="257" t="s">
        <v>714</v>
      </c>
    </row>
    <row r="113" spans="1:1">
      <c r="A113" s="10" t="s">
        <v>110</v>
      </c>
    </row>
    <row r="114" spans="1:1">
      <c r="A114" s="10" t="s">
        <v>111</v>
      </c>
    </row>
    <row r="115" spans="1:1">
      <c r="A115" s="10" t="s">
        <v>112</v>
      </c>
    </row>
    <row r="116" spans="1:1">
      <c r="A116" s="10" t="s">
        <v>113</v>
      </c>
    </row>
    <row r="117" spans="1:1">
      <c r="A117" s="10" t="s">
        <v>114</v>
      </c>
    </row>
    <row r="118" spans="1:1">
      <c r="A118" s="18" t="s">
        <v>115</v>
      </c>
    </row>
    <row r="119" spans="1:1">
      <c r="A119" s="10" t="s">
        <v>116</v>
      </c>
    </row>
    <row r="120" spans="1:1">
      <c r="A120" s="10" t="s">
        <v>117</v>
      </c>
    </row>
    <row r="121" spans="1:1">
      <c r="A121" s="10" t="s">
        <v>118</v>
      </c>
    </row>
    <row r="122" spans="1:1">
      <c r="A122" s="17"/>
    </row>
  </sheetData>
  <conditionalFormatting sqref="A26 A67 A108 D25 D47 D88 D66 D107 A7:B25 A47:B66 A88:B107">
    <cfRule type="expression" dxfId="47" priority="23">
      <formula>"(blank)"</formula>
    </cfRule>
  </conditionalFormatting>
  <conditionalFormatting sqref="A88:B88 A26 A67 A108 D25 D47 D88 D66 D107 A7:B25 A47:B66">
    <cfRule type="expression" dxfId="46" priority="29">
      <formula>#REF!</formula>
    </cfRule>
  </conditionalFormatting>
  <conditionalFormatting sqref="A8:B22">
    <cfRule type="expression" dxfId="45" priority="9">
      <formula>#REF!</formula>
    </cfRule>
  </conditionalFormatting>
  <conditionalFormatting sqref="A89:B107">
    <cfRule type="expression" dxfId="44" priority="7">
      <formula>#REF!</formula>
    </cfRule>
  </conditionalFormatting>
  <printOptions horizontalCentered="1"/>
  <pageMargins left="0.7" right="0.7" top="0.75" bottom="0.75" header="0.3" footer="0.3"/>
  <pageSetup scale="76" fitToHeight="3" orientation="landscape" useFirstPageNumber="1" r:id="rId1"/>
  <headerFooter>
    <oddHeader>&amp;RExhibit JJR-4
Page &amp;P of 3</oddHeader>
  </headerFooter>
  <rowBreaks count="2" manualBreakCount="2">
    <brk id="41" max="16383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2F64-2221-4154-926E-FEE5B2E53964}">
  <dimension ref="A1:HI135"/>
  <sheetViews>
    <sheetView zoomScaleNormal="100" workbookViewId="0"/>
  </sheetViews>
  <sheetFormatPr defaultRowHeight="13.2"/>
  <cols>
    <col min="1" max="1" width="39.5546875" customWidth="1"/>
    <col min="2" max="2" width="9" style="276"/>
    <col min="5" max="6" width="12.5546875" customWidth="1"/>
    <col min="7" max="7" width="11.44140625" customWidth="1"/>
    <col min="17" max="17" width="9.88671875" bestFit="1" customWidth="1"/>
  </cols>
  <sheetData>
    <row r="1" spans="1:217">
      <c r="A1" s="10" t="s">
        <v>1768</v>
      </c>
    </row>
    <row r="2" spans="1:217" s="278" customFormat="1" ht="12.75" customHeight="1">
      <c r="A2" s="434" t="s">
        <v>121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7" s="278" customFormat="1" ht="12.75" customHeight="1">
      <c r="B3" s="311"/>
    </row>
    <row r="4" spans="1:217" s="278" customFormat="1" ht="12.75" customHeight="1" thickBot="1">
      <c r="A4" s="279"/>
      <c r="B4" s="390"/>
      <c r="C4" s="280">
        <v>1</v>
      </c>
      <c r="D4" s="280">
        <v>2</v>
      </c>
      <c r="E4" s="280">
        <v>3</v>
      </c>
      <c r="F4" s="280">
        <v>4</v>
      </c>
      <c r="G4" s="280">
        <v>5</v>
      </c>
      <c r="H4" s="280">
        <v>6</v>
      </c>
      <c r="I4" s="280">
        <v>7</v>
      </c>
      <c r="J4" s="280">
        <v>8</v>
      </c>
      <c r="K4" s="280">
        <v>9</v>
      </c>
      <c r="L4" s="280">
        <v>10</v>
      </c>
      <c r="M4" s="280">
        <v>11</v>
      </c>
      <c r="N4" s="280">
        <v>12</v>
      </c>
      <c r="O4" s="280">
        <v>13</v>
      </c>
      <c r="Q4"/>
      <c r="R4" s="281" t="s">
        <v>122</v>
      </c>
      <c r="S4" s="282"/>
      <c r="T4" s="282"/>
      <c r="U4" s="282"/>
      <c r="V4" s="283"/>
      <c r="W4" s="281" t="s">
        <v>123</v>
      </c>
      <c r="X4" s="282"/>
      <c r="Y4" s="282"/>
      <c r="Z4" s="282"/>
      <c r="AA4" s="283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s="278" customFormat="1">
      <c r="A5" s="340"/>
      <c r="B5" s="341"/>
      <c r="C5" s="342"/>
      <c r="D5" s="342"/>
      <c r="E5" s="342"/>
      <c r="F5" s="342"/>
      <c r="G5" s="342"/>
      <c r="H5" s="343"/>
      <c r="I5" s="284" t="s">
        <v>124</v>
      </c>
      <c r="J5" s="285"/>
      <c r="K5" s="285"/>
      <c r="L5" s="285"/>
      <c r="M5" s="285"/>
      <c r="N5" s="343"/>
      <c r="O5" s="343"/>
      <c r="Q5" s="389" t="s">
        <v>125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s="278" customFormat="1" ht="12.75" customHeight="1">
      <c r="A6"/>
      <c r="B6" s="390"/>
      <c r="C6" s="389" t="s">
        <v>125</v>
      </c>
      <c r="D6" s="389" t="s">
        <v>126</v>
      </c>
      <c r="E6" s="390" t="s">
        <v>127</v>
      </c>
      <c r="F6" s="390" t="s">
        <v>128</v>
      </c>
      <c r="G6" s="390" t="s">
        <v>129</v>
      </c>
      <c r="H6" s="389" t="s">
        <v>122</v>
      </c>
      <c r="I6"/>
      <c r="J6"/>
      <c r="K6"/>
      <c r="L6"/>
      <c r="M6"/>
      <c r="N6" s="389" t="s">
        <v>130</v>
      </c>
      <c r="O6"/>
      <c r="Q6" s="389" t="s">
        <v>131</v>
      </c>
      <c r="R6" s="389" t="s">
        <v>132</v>
      </c>
      <c r="S6" s="389" t="s">
        <v>133</v>
      </c>
      <c r="T6" s="389" t="s">
        <v>134</v>
      </c>
      <c r="U6" s="389" t="s">
        <v>135</v>
      </c>
      <c r="V6" s="389" t="s">
        <v>136</v>
      </c>
      <c r="W6" s="389" t="s">
        <v>137</v>
      </c>
      <c r="X6" s="389" t="s">
        <v>138</v>
      </c>
      <c r="Y6" s="389" t="s">
        <v>139</v>
      </c>
      <c r="Z6" s="389" t="s">
        <v>140</v>
      </c>
      <c r="AA6" s="389" t="s">
        <v>141</v>
      </c>
      <c r="AB6" s="389" t="s">
        <v>142</v>
      </c>
      <c r="AC6" s="389" t="s">
        <v>143</v>
      </c>
      <c r="AD6" s="389" t="s">
        <v>144</v>
      </c>
      <c r="AE6" s="389" t="s">
        <v>145</v>
      </c>
      <c r="AF6" s="389" t="s">
        <v>146</v>
      </c>
      <c r="AG6" s="389" t="s">
        <v>147</v>
      </c>
      <c r="AH6" s="389" t="s">
        <v>148</v>
      </c>
      <c r="AI6" s="389" t="s">
        <v>149</v>
      </c>
      <c r="AJ6" s="389" t="s">
        <v>150</v>
      </c>
      <c r="AK6" s="389" t="s">
        <v>151</v>
      </c>
      <c r="AL6" s="389" t="s">
        <v>152</v>
      </c>
      <c r="AM6" s="389" t="s">
        <v>153</v>
      </c>
      <c r="AN6" s="389" t="s">
        <v>154</v>
      </c>
      <c r="AO6" s="389" t="s">
        <v>155</v>
      </c>
      <c r="AP6" s="389" t="s">
        <v>156</v>
      </c>
      <c r="AQ6" s="389" t="s">
        <v>157</v>
      </c>
      <c r="AR6" s="389" t="s">
        <v>158</v>
      </c>
      <c r="AS6" s="389" t="s">
        <v>159</v>
      </c>
      <c r="AT6" s="389" t="s">
        <v>160</v>
      </c>
      <c r="AU6" s="389" t="s">
        <v>161</v>
      </c>
      <c r="AV6" s="389" t="s">
        <v>162</v>
      </c>
      <c r="AW6" s="389" t="s">
        <v>163</v>
      </c>
      <c r="AX6" s="389" t="s">
        <v>164</v>
      </c>
      <c r="AY6" s="389" t="s">
        <v>165</v>
      </c>
      <c r="AZ6" s="389" t="s">
        <v>166</v>
      </c>
      <c r="BA6" s="389" t="s">
        <v>167</v>
      </c>
      <c r="BB6" s="389" t="s">
        <v>168</v>
      </c>
      <c r="BC6" s="389" t="s">
        <v>169</v>
      </c>
      <c r="BD6" s="389" t="s">
        <v>170</v>
      </c>
      <c r="BE6" s="389" t="s">
        <v>171</v>
      </c>
      <c r="BF6" s="389" t="s">
        <v>172</v>
      </c>
      <c r="BG6" s="389" t="s">
        <v>173</v>
      </c>
      <c r="BH6" s="389" t="s">
        <v>174</v>
      </c>
      <c r="BI6" s="389" t="s">
        <v>175</v>
      </c>
      <c r="BJ6" s="389" t="s">
        <v>176</v>
      </c>
      <c r="BK6" s="389" t="s">
        <v>177</v>
      </c>
      <c r="BL6" s="389" t="s">
        <v>178</v>
      </c>
      <c r="BM6" s="389" t="s">
        <v>179</v>
      </c>
      <c r="BN6" s="389" t="s">
        <v>180</v>
      </c>
      <c r="BO6" s="389" t="s">
        <v>181</v>
      </c>
      <c r="BP6" s="389" t="s">
        <v>182</v>
      </c>
      <c r="BQ6" s="389" t="s">
        <v>183</v>
      </c>
      <c r="BR6" s="389" t="s">
        <v>184</v>
      </c>
      <c r="BS6" s="389" t="s">
        <v>185</v>
      </c>
      <c r="BT6" s="389" t="s">
        <v>186</v>
      </c>
      <c r="BU6" s="389" t="s">
        <v>187</v>
      </c>
      <c r="BV6" s="389" t="s">
        <v>188</v>
      </c>
      <c r="BW6" s="389" t="s">
        <v>189</v>
      </c>
      <c r="BX6" s="389" t="s">
        <v>190</v>
      </c>
      <c r="BY6" s="389" t="s">
        <v>191</v>
      </c>
      <c r="BZ6" s="389" t="s">
        <v>192</v>
      </c>
      <c r="CA6" s="389" t="s">
        <v>193</v>
      </c>
      <c r="CB6" s="389" t="s">
        <v>194</v>
      </c>
      <c r="CC6" s="389" t="s">
        <v>195</v>
      </c>
      <c r="CD6" s="389" t="s">
        <v>196</v>
      </c>
      <c r="CE6" s="389" t="s">
        <v>197</v>
      </c>
      <c r="CF6" s="389" t="s">
        <v>198</v>
      </c>
      <c r="CG6" s="389" t="s">
        <v>199</v>
      </c>
      <c r="CH6" s="389" t="s">
        <v>200</v>
      </c>
      <c r="CI6" s="389" t="s">
        <v>201</v>
      </c>
      <c r="CJ6" s="389" t="s">
        <v>202</v>
      </c>
      <c r="CK6" s="389" t="s">
        <v>203</v>
      </c>
      <c r="CL6" s="389" t="s">
        <v>204</v>
      </c>
      <c r="CM6" s="389" t="s">
        <v>205</v>
      </c>
      <c r="CN6" s="389" t="s">
        <v>206</v>
      </c>
      <c r="CO6" s="389" t="s">
        <v>207</v>
      </c>
      <c r="CP6" s="389" t="s">
        <v>208</v>
      </c>
      <c r="CQ6" s="389" t="s">
        <v>209</v>
      </c>
      <c r="CR6" s="389" t="s">
        <v>210</v>
      </c>
      <c r="CS6" s="389" t="s">
        <v>211</v>
      </c>
      <c r="CT6" s="389" t="s">
        <v>212</v>
      </c>
      <c r="CU6" s="389" t="s">
        <v>213</v>
      </c>
      <c r="CV6" s="389" t="s">
        <v>214</v>
      </c>
      <c r="CW6" s="389" t="s">
        <v>215</v>
      </c>
      <c r="CX6" s="389" t="s">
        <v>216</v>
      </c>
      <c r="CY6" s="389" t="s">
        <v>217</v>
      </c>
      <c r="CZ6" s="389" t="s">
        <v>218</v>
      </c>
      <c r="DA6" s="389" t="s">
        <v>219</v>
      </c>
      <c r="DB6" s="389" t="s">
        <v>220</v>
      </c>
      <c r="DC6" s="389" t="s">
        <v>221</v>
      </c>
      <c r="DD6" s="389" t="s">
        <v>222</v>
      </c>
      <c r="DE6" s="389" t="s">
        <v>223</v>
      </c>
      <c r="DF6" s="389" t="s">
        <v>224</v>
      </c>
      <c r="DG6" s="389" t="s">
        <v>225</v>
      </c>
      <c r="DH6" s="389" t="s">
        <v>226</v>
      </c>
      <c r="DI6" s="389" t="s">
        <v>227</v>
      </c>
      <c r="DJ6" s="389" t="s">
        <v>228</v>
      </c>
      <c r="DK6" s="389" t="s">
        <v>229</v>
      </c>
      <c r="DL6" s="389" t="s">
        <v>230</v>
      </c>
      <c r="DM6" s="389" t="s">
        <v>231</v>
      </c>
      <c r="DN6" s="389" t="s">
        <v>232</v>
      </c>
      <c r="DO6" s="389" t="s">
        <v>233</v>
      </c>
      <c r="DP6" s="389" t="s">
        <v>234</v>
      </c>
      <c r="DQ6" s="389" t="s">
        <v>235</v>
      </c>
      <c r="DR6" s="389" t="s">
        <v>236</v>
      </c>
      <c r="DS6" s="389" t="s">
        <v>237</v>
      </c>
      <c r="DT6" s="389" t="s">
        <v>238</v>
      </c>
      <c r="DU6" s="389" t="s">
        <v>239</v>
      </c>
      <c r="DV6" s="389" t="s">
        <v>240</v>
      </c>
      <c r="DW6" s="389" t="s">
        <v>241</v>
      </c>
      <c r="DX6" s="389" t="s">
        <v>242</v>
      </c>
      <c r="DY6" s="389" t="s">
        <v>243</v>
      </c>
      <c r="DZ6" s="389" t="s">
        <v>244</v>
      </c>
      <c r="EA6" s="389" t="s">
        <v>245</v>
      </c>
      <c r="EB6" s="389" t="s">
        <v>246</v>
      </c>
      <c r="EC6" s="389" t="s">
        <v>247</v>
      </c>
      <c r="ED6" s="389" t="s">
        <v>248</v>
      </c>
      <c r="EE6" s="389" t="s">
        <v>249</v>
      </c>
      <c r="EF6" s="389" t="s">
        <v>250</v>
      </c>
      <c r="EG6" s="389" t="s">
        <v>251</v>
      </c>
      <c r="EH6" s="389" t="s">
        <v>252</v>
      </c>
      <c r="EI6" s="389" t="s">
        <v>253</v>
      </c>
      <c r="EJ6" s="389" t="s">
        <v>254</v>
      </c>
      <c r="EK6" s="389" t="s">
        <v>255</v>
      </c>
      <c r="EL6" s="389" t="s">
        <v>256</v>
      </c>
      <c r="EM6" s="389" t="s">
        <v>257</v>
      </c>
      <c r="EN6" s="389" t="s">
        <v>258</v>
      </c>
      <c r="EO6" s="389" t="s">
        <v>259</v>
      </c>
      <c r="EP6" s="389" t="s">
        <v>260</v>
      </c>
      <c r="EQ6" s="389" t="s">
        <v>261</v>
      </c>
      <c r="ER6" s="389" t="s">
        <v>262</v>
      </c>
      <c r="ES6" s="389" t="s">
        <v>263</v>
      </c>
      <c r="ET6" s="389" t="s">
        <v>264</v>
      </c>
      <c r="EU6" s="389" t="s">
        <v>265</v>
      </c>
      <c r="EV6" s="389" t="s">
        <v>266</v>
      </c>
      <c r="EW6" s="389" t="s">
        <v>267</v>
      </c>
      <c r="EX6" s="389" t="s">
        <v>268</v>
      </c>
      <c r="EY6" s="389" t="s">
        <v>269</v>
      </c>
      <c r="EZ6" s="389" t="s">
        <v>270</v>
      </c>
      <c r="FA6" s="389" t="s">
        <v>271</v>
      </c>
      <c r="FB6" s="389" t="s">
        <v>272</v>
      </c>
      <c r="FC6" s="389" t="s">
        <v>273</v>
      </c>
      <c r="FD6" s="389" t="s">
        <v>274</v>
      </c>
      <c r="FE6" s="389" t="s">
        <v>275</v>
      </c>
      <c r="FF6" s="389" t="s">
        <v>276</v>
      </c>
      <c r="FG6" s="389" t="s">
        <v>277</v>
      </c>
      <c r="FH6" s="389" t="s">
        <v>278</v>
      </c>
      <c r="FI6" s="389" t="s">
        <v>279</v>
      </c>
      <c r="FJ6" s="389" t="s">
        <v>280</v>
      </c>
      <c r="FK6" s="389" t="s">
        <v>281</v>
      </c>
      <c r="FL6" s="389" t="s">
        <v>282</v>
      </c>
      <c r="FM6" s="389" t="s">
        <v>283</v>
      </c>
      <c r="FN6" s="389" t="s">
        <v>284</v>
      </c>
      <c r="FO6" s="389" t="s">
        <v>285</v>
      </c>
      <c r="FP6" s="389" t="s">
        <v>286</v>
      </c>
      <c r="FQ6" s="389" t="s">
        <v>287</v>
      </c>
      <c r="FR6" s="389" t="s">
        <v>288</v>
      </c>
      <c r="FS6" s="389" t="s">
        <v>289</v>
      </c>
      <c r="FT6" s="389" t="s">
        <v>290</v>
      </c>
      <c r="FU6" s="389" t="s">
        <v>291</v>
      </c>
      <c r="FV6" s="389" t="s">
        <v>292</v>
      </c>
      <c r="FW6" s="389" t="s">
        <v>293</v>
      </c>
      <c r="FX6" s="389" t="s">
        <v>294</v>
      </c>
      <c r="FY6" s="389" t="s">
        <v>295</v>
      </c>
      <c r="FZ6" s="389" t="s">
        <v>296</v>
      </c>
      <c r="GA6" s="389" t="s">
        <v>297</v>
      </c>
      <c r="GB6" s="389" t="s">
        <v>298</v>
      </c>
      <c r="GC6" s="389" t="s">
        <v>299</v>
      </c>
      <c r="GD6" s="389" t="s">
        <v>300</v>
      </c>
      <c r="GE6" s="389" t="s">
        <v>301</v>
      </c>
      <c r="GF6" s="389" t="s">
        <v>302</v>
      </c>
      <c r="GG6" s="389" t="s">
        <v>303</v>
      </c>
      <c r="GH6" s="389" t="s">
        <v>304</v>
      </c>
      <c r="GI6" s="389" t="s">
        <v>305</v>
      </c>
      <c r="GJ6" s="389" t="s">
        <v>306</v>
      </c>
      <c r="GK6" s="389" t="s">
        <v>307</v>
      </c>
      <c r="GL6" s="389" t="s">
        <v>308</v>
      </c>
      <c r="GM6" s="389" t="s">
        <v>309</v>
      </c>
      <c r="GN6" s="389" t="s">
        <v>310</v>
      </c>
      <c r="GO6" s="389" t="s">
        <v>311</v>
      </c>
      <c r="GP6" s="389" t="s">
        <v>312</v>
      </c>
      <c r="GQ6" s="389" t="s">
        <v>313</v>
      </c>
      <c r="GR6" s="389" t="s">
        <v>314</v>
      </c>
      <c r="GS6" s="389" t="s">
        <v>315</v>
      </c>
      <c r="GT6" s="389" t="s">
        <v>316</v>
      </c>
      <c r="GU6" s="389" t="s">
        <v>317</v>
      </c>
      <c r="GV6" s="389" t="s">
        <v>318</v>
      </c>
      <c r="GW6" s="389" t="s">
        <v>319</v>
      </c>
      <c r="GX6" s="389" t="s">
        <v>320</v>
      </c>
      <c r="GY6" s="389" t="s">
        <v>321</v>
      </c>
      <c r="GZ6" s="389" t="s">
        <v>322</v>
      </c>
      <c r="HA6" s="389" t="s">
        <v>323</v>
      </c>
      <c r="HB6" s="389" t="s">
        <v>324</v>
      </c>
      <c r="HC6" s="389" t="s">
        <v>325</v>
      </c>
      <c r="HD6" s="389" t="s">
        <v>326</v>
      </c>
      <c r="HE6" s="389" t="s">
        <v>327</v>
      </c>
      <c r="HF6" s="389" t="s">
        <v>328</v>
      </c>
      <c r="HG6" s="389" t="s">
        <v>329</v>
      </c>
      <c r="HH6" s="389" t="s">
        <v>330</v>
      </c>
      <c r="HI6" s="389" t="s">
        <v>331</v>
      </c>
    </row>
    <row r="7" spans="1:217" s="278" customFormat="1" ht="12.75" customHeight="1">
      <c r="A7" s="286" t="s">
        <v>35</v>
      </c>
      <c r="B7" s="286" t="s">
        <v>36</v>
      </c>
      <c r="C7" s="286" t="s">
        <v>131</v>
      </c>
      <c r="D7" s="286" t="s">
        <v>332</v>
      </c>
      <c r="E7" s="287" t="s">
        <v>333</v>
      </c>
      <c r="F7" s="287" t="s">
        <v>333</v>
      </c>
      <c r="G7" s="287" t="s">
        <v>333</v>
      </c>
      <c r="H7" s="286" t="s">
        <v>334</v>
      </c>
      <c r="I7" s="286" t="s">
        <v>137</v>
      </c>
      <c r="J7" s="286" t="s">
        <v>138</v>
      </c>
      <c r="K7" s="286" t="s">
        <v>139</v>
      </c>
      <c r="L7" s="286" t="s">
        <v>140</v>
      </c>
      <c r="M7" s="286" t="s">
        <v>141</v>
      </c>
      <c r="N7" s="286" t="s">
        <v>334</v>
      </c>
      <c r="O7" s="286" t="s">
        <v>335</v>
      </c>
      <c r="Q7" s="288">
        <v>44286</v>
      </c>
      <c r="R7" s="288">
        <f>DATE(YEAR(Q7),MONTH(Q7)+6,DAY(EOMONTH(Q7,6)))</f>
        <v>44469</v>
      </c>
      <c r="S7" s="289">
        <f>DATE(YEAR(R7)+1,MONTH(R7),DAY(R7))</f>
        <v>44834</v>
      </c>
      <c r="T7" s="289">
        <f t="shared" ref="T7:CE7" si="0">DATE(YEAR(S7)+1,MONTH(S7),DAY(S7))</f>
        <v>45199</v>
      </c>
      <c r="U7" s="289">
        <f t="shared" si="0"/>
        <v>45565</v>
      </c>
      <c r="V7" s="289">
        <f t="shared" si="0"/>
        <v>45930</v>
      </c>
      <c r="W7" s="289">
        <f t="shared" si="0"/>
        <v>46295</v>
      </c>
      <c r="X7" s="289">
        <f t="shared" si="0"/>
        <v>46660</v>
      </c>
      <c r="Y7" s="289">
        <f t="shared" si="0"/>
        <v>47026</v>
      </c>
      <c r="Z7" s="289">
        <f t="shared" si="0"/>
        <v>47391</v>
      </c>
      <c r="AA7" s="289">
        <f t="shared" si="0"/>
        <v>47756</v>
      </c>
      <c r="AB7" s="289">
        <f t="shared" si="0"/>
        <v>48121</v>
      </c>
      <c r="AC7" s="289">
        <f t="shared" si="0"/>
        <v>48487</v>
      </c>
      <c r="AD7" s="289">
        <f t="shared" si="0"/>
        <v>48852</v>
      </c>
      <c r="AE7" s="289">
        <f t="shared" si="0"/>
        <v>49217</v>
      </c>
      <c r="AF7" s="289">
        <f t="shared" si="0"/>
        <v>49582</v>
      </c>
      <c r="AG7" s="289">
        <f t="shared" si="0"/>
        <v>49948</v>
      </c>
      <c r="AH7" s="289">
        <f t="shared" si="0"/>
        <v>50313</v>
      </c>
      <c r="AI7" s="289">
        <f t="shared" si="0"/>
        <v>50678</v>
      </c>
      <c r="AJ7" s="289">
        <f t="shared" si="0"/>
        <v>51043</v>
      </c>
      <c r="AK7" s="289">
        <f t="shared" si="0"/>
        <v>51409</v>
      </c>
      <c r="AL7" s="289">
        <f t="shared" si="0"/>
        <v>51774</v>
      </c>
      <c r="AM7" s="289">
        <f t="shared" si="0"/>
        <v>52139</v>
      </c>
      <c r="AN7" s="289">
        <f t="shared" si="0"/>
        <v>52504</v>
      </c>
      <c r="AO7" s="289">
        <f t="shared" si="0"/>
        <v>52870</v>
      </c>
      <c r="AP7" s="289">
        <f t="shared" si="0"/>
        <v>53235</v>
      </c>
      <c r="AQ7" s="289">
        <f t="shared" si="0"/>
        <v>53600</v>
      </c>
      <c r="AR7" s="289">
        <f t="shared" si="0"/>
        <v>53965</v>
      </c>
      <c r="AS7" s="289">
        <f t="shared" si="0"/>
        <v>54331</v>
      </c>
      <c r="AT7" s="289">
        <f t="shared" si="0"/>
        <v>54696</v>
      </c>
      <c r="AU7" s="289">
        <f t="shared" si="0"/>
        <v>55061</v>
      </c>
      <c r="AV7" s="289">
        <f t="shared" si="0"/>
        <v>55426</v>
      </c>
      <c r="AW7" s="289">
        <f t="shared" si="0"/>
        <v>55792</v>
      </c>
      <c r="AX7" s="289">
        <f t="shared" si="0"/>
        <v>56157</v>
      </c>
      <c r="AY7" s="289">
        <f t="shared" si="0"/>
        <v>56522</v>
      </c>
      <c r="AZ7" s="289">
        <f t="shared" si="0"/>
        <v>56887</v>
      </c>
      <c r="BA7" s="289">
        <f t="shared" si="0"/>
        <v>57253</v>
      </c>
      <c r="BB7" s="289">
        <f t="shared" si="0"/>
        <v>57618</v>
      </c>
      <c r="BC7" s="289">
        <f t="shared" si="0"/>
        <v>57983</v>
      </c>
      <c r="BD7" s="289">
        <f t="shared" si="0"/>
        <v>58348</v>
      </c>
      <c r="BE7" s="289">
        <f t="shared" si="0"/>
        <v>58714</v>
      </c>
      <c r="BF7" s="289">
        <f t="shared" si="0"/>
        <v>59079</v>
      </c>
      <c r="BG7" s="289">
        <f t="shared" si="0"/>
        <v>59444</v>
      </c>
      <c r="BH7" s="289">
        <f t="shared" si="0"/>
        <v>59809</v>
      </c>
      <c r="BI7" s="289">
        <f t="shared" si="0"/>
        <v>60175</v>
      </c>
      <c r="BJ7" s="289">
        <f t="shared" si="0"/>
        <v>60540</v>
      </c>
      <c r="BK7" s="289">
        <f t="shared" si="0"/>
        <v>60905</v>
      </c>
      <c r="BL7" s="289">
        <f t="shared" si="0"/>
        <v>61270</v>
      </c>
      <c r="BM7" s="289">
        <f t="shared" si="0"/>
        <v>61636</v>
      </c>
      <c r="BN7" s="289">
        <f t="shared" si="0"/>
        <v>62001</v>
      </c>
      <c r="BO7" s="289">
        <f t="shared" si="0"/>
        <v>62366</v>
      </c>
      <c r="BP7" s="289">
        <f t="shared" si="0"/>
        <v>62731</v>
      </c>
      <c r="BQ7" s="289">
        <f t="shared" si="0"/>
        <v>63097</v>
      </c>
      <c r="BR7" s="289">
        <f t="shared" si="0"/>
        <v>63462</v>
      </c>
      <c r="BS7" s="289">
        <f t="shared" si="0"/>
        <v>63827</v>
      </c>
      <c r="BT7" s="289">
        <f t="shared" si="0"/>
        <v>64192</v>
      </c>
      <c r="BU7" s="289">
        <f t="shared" si="0"/>
        <v>64558</v>
      </c>
      <c r="BV7" s="289">
        <f t="shared" si="0"/>
        <v>64923</v>
      </c>
      <c r="BW7" s="289">
        <f t="shared" si="0"/>
        <v>65288</v>
      </c>
      <c r="BX7" s="289">
        <f t="shared" si="0"/>
        <v>65653</v>
      </c>
      <c r="BY7" s="289">
        <f t="shared" si="0"/>
        <v>66019</v>
      </c>
      <c r="BZ7" s="289">
        <f t="shared" si="0"/>
        <v>66384</v>
      </c>
      <c r="CA7" s="289">
        <f t="shared" si="0"/>
        <v>66749</v>
      </c>
      <c r="CB7" s="289">
        <f t="shared" si="0"/>
        <v>67114</v>
      </c>
      <c r="CC7" s="289">
        <f t="shared" si="0"/>
        <v>67480</v>
      </c>
      <c r="CD7" s="289">
        <f t="shared" si="0"/>
        <v>67845</v>
      </c>
      <c r="CE7" s="289">
        <f t="shared" si="0"/>
        <v>68210</v>
      </c>
      <c r="CF7" s="289">
        <f t="shared" ref="CF7:EQ7" si="1">DATE(YEAR(CE7)+1,MONTH(CE7),DAY(CE7))</f>
        <v>68575</v>
      </c>
      <c r="CG7" s="289">
        <f t="shared" si="1"/>
        <v>68941</v>
      </c>
      <c r="CH7" s="289">
        <f t="shared" si="1"/>
        <v>69306</v>
      </c>
      <c r="CI7" s="289">
        <f t="shared" si="1"/>
        <v>69671</v>
      </c>
      <c r="CJ7" s="289">
        <f t="shared" si="1"/>
        <v>70036</v>
      </c>
      <c r="CK7" s="289">
        <f t="shared" si="1"/>
        <v>70402</v>
      </c>
      <c r="CL7" s="289">
        <f t="shared" si="1"/>
        <v>70767</v>
      </c>
      <c r="CM7" s="289">
        <f t="shared" si="1"/>
        <v>71132</v>
      </c>
      <c r="CN7" s="289">
        <f t="shared" si="1"/>
        <v>71497</v>
      </c>
      <c r="CO7" s="289">
        <f t="shared" si="1"/>
        <v>71863</v>
      </c>
      <c r="CP7" s="289">
        <f t="shared" si="1"/>
        <v>72228</v>
      </c>
      <c r="CQ7" s="289">
        <f t="shared" si="1"/>
        <v>72593</v>
      </c>
      <c r="CR7" s="289">
        <f t="shared" si="1"/>
        <v>72958</v>
      </c>
      <c r="CS7" s="289">
        <f t="shared" si="1"/>
        <v>73323</v>
      </c>
      <c r="CT7" s="289">
        <f t="shared" si="1"/>
        <v>73688</v>
      </c>
      <c r="CU7" s="289">
        <f t="shared" si="1"/>
        <v>74053</v>
      </c>
      <c r="CV7" s="289">
        <f t="shared" si="1"/>
        <v>74418</v>
      </c>
      <c r="CW7" s="289">
        <f t="shared" si="1"/>
        <v>74784</v>
      </c>
      <c r="CX7" s="289">
        <f t="shared" si="1"/>
        <v>75149</v>
      </c>
      <c r="CY7" s="289">
        <f t="shared" si="1"/>
        <v>75514</v>
      </c>
      <c r="CZ7" s="289">
        <f t="shared" si="1"/>
        <v>75879</v>
      </c>
      <c r="DA7" s="289">
        <f t="shared" si="1"/>
        <v>76245</v>
      </c>
      <c r="DB7" s="289">
        <f t="shared" si="1"/>
        <v>76610</v>
      </c>
      <c r="DC7" s="289">
        <f t="shared" si="1"/>
        <v>76975</v>
      </c>
      <c r="DD7" s="289">
        <f t="shared" si="1"/>
        <v>77340</v>
      </c>
      <c r="DE7" s="289">
        <f t="shared" si="1"/>
        <v>77706</v>
      </c>
      <c r="DF7" s="289">
        <f t="shared" si="1"/>
        <v>78071</v>
      </c>
      <c r="DG7" s="289">
        <f t="shared" si="1"/>
        <v>78436</v>
      </c>
      <c r="DH7" s="289">
        <f t="shared" si="1"/>
        <v>78801</v>
      </c>
      <c r="DI7" s="289">
        <f t="shared" si="1"/>
        <v>79167</v>
      </c>
      <c r="DJ7" s="289">
        <f t="shared" si="1"/>
        <v>79532</v>
      </c>
      <c r="DK7" s="289">
        <f t="shared" si="1"/>
        <v>79897</v>
      </c>
      <c r="DL7" s="289">
        <f t="shared" si="1"/>
        <v>80262</v>
      </c>
      <c r="DM7" s="289">
        <f t="shared" si="1"/>
        <v>80628</v>
      </c>
      <c r="DN7" s="289">
        <f t="shared" si="1"/>
        <v>80993</v>
      </c>
      <c r="DO7" s="289">
        <f t="shared" si="1"/>
        <v>81358</v>
      </c>
      <c r="DP7" s="289">
        <f t="shared" si="1"/>
        <v>81723</v>
      </c>
      <c r="DQ7" s="289">
        <f t="shared" si="1"/>
        <v>82089</v>
      </c>
      <c r="DR7" s="289">
        <f t="shared" si="1"/>
        <v>82454</v>
      </c>
      <c r="DS7" s="289">
        <f t="shared" si="1"/>
        <v>82819</v>
      </c>
      <c r="DT7" s="289">
        <f t="shared" si="1"/>
        <v>83184</v>
      </c>
      <c r="DU7" s="289">
        <f t="shared" si="1"/>
        <v>83550</v>
      </c>
      <c r="DV7" s="289">
        <f t="shared" si="1"/>
        <v>83915</v>
      </c>
      <c r="DW7" s="289">
        <f t="shared" si="1"/>
        <v>84280</v>
      </c>
      <c r="DX7" s="289">
        <f t="shared" si="1"/>
        <v>84645</v>
      </c>
      <c r="DY7" s="289">
        <f t="shared" si="1"/>
        <v>85011</v>
      </c>
      <c r="DZ7" s="289">
        <f t="shared" si="1"/>
        <v>85376</v>
      </c>
      <c r="EA7" s="289">
        <f t="shared" si="1"/>
        <v>85741</v>
      </c>
      <c r="EB7" s="289">
        <f t="shared" si="1"/>
        <v>86106</v>
      </c>
      <c r="EC7" s="289">
        <f t="shared" si="1"/>
        <v>86472</v>
      </c>
      <c r="ED7" s="289">
        <f t="shared" si="1"/>
        <v>86837</v>
      </c>
      <c r="EE7" s="289">
        <f t="shared" si="1"/>
        <v>87202</v>
      </c>
      <c r="EF7" s="289">
        <f t="shared" si="1"/>
        <v>87567</v>
      </c>
      <c r="EG7" s="289">
        <f t="shared" si="1"/>
        <v>87933</v>
      </c>
      <c r="EH7" s="289">
        <f t="shared" si="1"/>
        <v>88298</v>
      </c>
      <c r="EI7" s="289">
        <f t="shared" si="1"/>
        <v>88663</v>
      </c>
      <c r="EJ7" s="289">
        <f t="shared" si="1"/>
        <v>89028</v>
      </c>
      <c r="EK7" s="289">
        <f t="shared" si="1"/>
        <v>89394</v>
      </c>
      <c r="EL7" s="289">
        <f t="shared" si="1"/>
        <v>89759</v>
      </c>
      <c r="EM7" s="289">
        <f t="shared" si="1"/>
        <v>90124</v>
      </c>
      <c r="EN7" s="289">
        <f t="shared" si="1"/>
        <v>90489</v>
      </c>
      <c r="EO7" s="289">
        <f t="shared" si="1"/>
        <v>90855</v>
      </c>
      <c r="EP7" s="289">
        <f t="shared" si="1"/>
        <v>91220</v>
      </c>
      <c r="EQ7" s="289">
        <f t="shared" si="1"/>
        <v>91585</v>
      </c>
      <c r="ER7" s="289">
        <f t="shared" ref="ER7:HC7" si="2">DATE(YEAR(EQ7)+1,MONTH(EQ7),DAY(EQ7))</f>
        <v>91950</v>
      </c>
      <c r="ES7" s="289">
        <f t="shared" si="2"/>
        <v>92316</v>
      </c>
      <c r="ET7" s="289">
        <f t="shared" si="2"/>
        <v>92681</v>
      </c>
      <c r="EU7" s="289">
        <f t="shared" si="2"/>
        <v>93046</v>
      </c>
      <c r="EV7" s="289">
        <f t="shared" si="2"/>
        <v>93411</v>
      </c>
      <c r="EW7" s="289">
        <f t="shared" si="2"/>
        <v>93777</v>
      </c>
      <c r="EX7" s="289">
        <f t="shared" si="2"/>
        <v>94142</v>
      </c>
      <c r="EY7" s="289">
        <f t="shared" si="2"/>
        <v>94507</v>
      </c>
      <c r="EZ7" s="289">
        <f t="shared" si="2"/>
        <v>94872</v>
      </c>
      <c r="FA7" s="289">
        <f t="shared" si="2"/>
        <v>95238</v>
      </c>
      <c r="FB7" s="289">
        <f t="shared" si="2"/>
        <v>95603</v>
      </c>
      <c r="FC7" s="289">
        <f t="shared" si="2"/>
        <v>95968</v>
      </c>
      <c r="FD7" s="289">
        <f t="shared" si="2"/>
        <v>96333</v>
      </c>
      <c r="FE7" s="289">
        <f t="shared" si="2"/>
        <v>96699</v>
      </c>
      <c r="FF7" s="289">
        <f t="shared" si="2"/>
        <v>97064</v>
      </c>
      <c r="FG7" s="289">
        <f t="shared" si="2"/>
        <v>97429</v>
      </c>
      <c r="FH7" s="289">
        <f t="shared" si="2"/>
        <v>97794</v>
      </c>
      <c r="FI7" s="289">
        <f t="shared" si="2"/>
        <v>98160</v>
      </c>
      <c r="FJ7" s="289">
        <f t="shared" si="2"/>
        <v>98525</v>
      </c>
      <c r="FK7" s="289">
        <f t="shared" si="2"/>
        <v>98890</v>
      </c>
      <c r="FL7" s="289">
        <f t="shared" si="2"/>
        <v>99255</v>
      </c>
      <c r="FM7" s="289">
        <f t="shared" si="2"/>
        <v>99621</v>
      </c>
      <c r="FN7" s="289">
        <f t="shared" si="2"/>
        <v>99986</v>
      </c>
      <c r="FO7" s="289">
        <f t="shared" si="2"/>
        <v>100351</v>
      </c>
      <c r="FP7" s="289">
        <f t="shared" si="2"/>
        <v>100716</v>
      </c>
      <c r="FQ7" s="289">
        <f t="shared" si="2"/>
        <v>101082</v>
      </c>
      <c r="FR7" s="289">
        <f t="shared" si="2"/>
        <v>101447</v>
      </c>
      <c r="FS7" s="289">
        <f t="shared" si="2"/>
        <v>101812</v>
      </c>
      <c r="FT7" s="289">
        <f t="shared" si="2"/>
        <v>102177</v>
      </c>
      <c r="FU7" s="289">
        <f t="shared" si="2"/>
        <v>102543</v>
      </c>
      <c r="FV7" s="289">
        <f t="shared" si="2"/>
        <v>102908</v>
      </c>
      <c r="FW7" s="289">
        <f t="shared" si="2"/>
        <v>103273</v>
      </c>
      <c r="FX7" s="289">
        <f t="shared" si="2"/>
        <v>103638</v>
      </c>
      <c r="FY7" s="289">
        <f t="shared" si="2"/>
        <v>104004</v>
      </c>
      <c r="FZ7" s="289">
        <f t="shared" si="2"/>
        <v>104369</v>
      </c>
      <c r="GA7" s="289">
        <f t="shared" si="2"/>
        <v>104734</v>
      </c>
      <c r="GB7" s="289">
        <f t="shared" si="2"/>
        <v>105099</v>
      </c>
      <c r="GC7" s="289">
        <f t="shared" si="2"/>
        <v>105465</v>
      </c>
      <c r="GD7" s="289">
        <f t="shared" si="2"/>
        <v>105830</v>
      </c>
      <c r="GE7" s="289">
        <f t="shared" si="2"/>
        <v>106195</v>
      </c>
      <c r="GF7" s="289">
        <f t="shared" si="2"/>
        <v>106560</v>
      </c>
      <c r="GG7" s="289">
        <f t="shared" si="2"/>
        <v>106926</v>
      </c>
      <c r="GH7" s="289">
        <f t="shared" si="2"/>
        <v>107291</v>
      </c>
      <c r="GI7" s="289">
        <f t="shared" si="2"/>
        <v>107656</v>
      </c>
      <c r="GJ7" s="289">
        <f t="shared" si="2"/>
        <v>108021</v>
      </c>
      <c r="GK7" s="289">
        <f t="shared" si="2"/>
        <v>108387</v>
      </c>
      <c r="GL7" s="289">
        <f t="shared" si="2"/>
        <v>108752</v>
      </c>
      <c r="GM7" s="289">
        <f t="shared" si="2"/>
        <v>109117</v>
      </c>
      <c r="GN7" s="289">
        <f t="shared" si="2"/>
        <v>109482</v>
      </c>
      <c r="GO7" s="289">
        <f t="shared" si="2"/>
        <v>109847</v>
      </c>
      <c r="GP7" s="289">
        <f t="shared" si="2"/>
        <v>110212</v>
      </c>
      <c r="GQ7" s="289">
        <f t="shared" si="2"/>
        <v>110577</v>
      </c>
      <c r="GR7" s="289">
        <f t="shared" si="2"/>
        <v>110942</v>
      </c>
      <c r="GS7" s="289">
        <f t="shared" si="2"/>
        <v>111308</v>
      </c>
      <c r="GT7" s="289">
        <f t="shared" si="2"/>
        <v>111673</v>
      </c>
      <c r="GU7" s="289">
        <f t="shared" si="2"/>
        <v>112038</v>
      </c>
      <c r="GV7" s="289">
        <f t="shared" si="2"/>
        <v>112403</v>
      </c>
      <c r="GW7" s="289">
        <f t="shared" si="2"/>
        <v>112769</v>
      </c>
      <c r="GX7" s="289">
        <f t="shared" si="2"/>
        <v>113134</v>
      </c>
      <c r="GY7" s="289">
        <f t="shared" si="2"/>
        <v>113499</v>
      </c>
      <c r="GZ7" s="289">
        <f t="shared" si="2"/>
        <v>113864</v>
      </c>
      <c r="HA7" s="289">
        <f t="shared" si="2"/>
        <v>114230</v>
      </c>
      <c r="HB7" s="289">
        <f t="shared" si="2"/>
        <v>114595</v>
      </c>
      <c r="HC7" s="289">
        <f t="shared" si="2"/>
        <v>114960</v>
      </c>
      <c r="HD7" s="289">
        <f t="shared" ref="HD7:HI7" si="3">DATE(YEAR(HC7)+1,MONTH(HC7),DAY(HC7))</f>
        <v>115325</v>
      </c>
      <c r="HE7" s="289">
        <f t="shared" si="3"/>
        <v>115691</v>
      </c>
      <c r="HF7" s="289">
        <f t="shared" si="3"/>
        <v>116056</v>
      </c>
      <c r="HG7" s="289">
        <f t="shared" si="3"/>
        <v>116421</v>
      </c>
      <c r="HH7" s="289">
        <f t="shared" si="3"/>
        <v>116786</v>
      </c>
      <c r="HI7" s="289">
        <f t="shared" si="3"/>
        <v>117152</v>
      </c>
    </row>
    <row r="8" spans="1:217" s="278" customFormat="1" ht="12.75" customHeight="1">
      <c r="A8"/>
      <c r="B8" s="390"/>
      <c r="C8"/>
      <c r="D8"/>
      <c r="E8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</row>
    <row r="9" spans="1:217" s="278" customFormat="1" ht="12.75" customHeight="1">
      <c r="A9" s="10" t="str">
        <f>'JJR-4 Constant DCF'!A7</f>
        <v>ALLETE, Inc.</v>
      </c>
      <c r="B9" s="389" t="str">
        <f>'JJR-4 Constant DCF'!B7</f>
        <v>ALE</v>
      </c>
      <c r="C9" s="239">
        <f>'JJR-4 Constant DCF'!D7</f>
        <v>66.036666666666676</v>
      </c>
      <c r="D9" s="239">
        <f>'JJR-4 Constant DCF'!C7</f>
        <v>2.52</v>
      </c>
      <c r="E9" s="3">
        <f>'JJR-4 Constant DCF'!G7</f>
        <v>0.06</v>
      </c>
      <c r="F9" s="3">
        <f>'JJR-4 Constant DCF'!H7</f>
        <v>7.0000000000000007E-2</v>
      </c>
      <c r="G9" s="3" t="str">
        <f>'JJR-4 Constant DCF'!I7</f>
        <v>NA%</v>
      </c>
      <c r="H9" s="3">
        <f>AVERAGE(E9:G9)</f>
        <v>6.5000000000000002E-2</v>
      </c>
      <c r="I9" s="3">
        <f t="shared" ref="I9:M25" si="4">H9+($N9-$H9)/6</f>
        <v>6.3315901100319386E-2</v>
      </c>
      <c r="J9" s="3">
        <f t="shared" si="4"/>
        <v>6.1631802200638762E-2</v>
      </c>
      <c r="K9" s="3">
        <f t="shared" si="4"/>
        <v>5.9947703300958138E-2</v>
      </c>
      <c r="L9" s="3">
        <f t="shared" si="4"/>
        <v>5.8263604401277515E-2</v>
      </c>
      <c r="M9" s="3">
        <f t="shared" si="4"/>
        <v>5.6579505501596891E-2</v>
      </c>
      <c r="N9" s="3">
        <f>'JJR-5.4 GDP Growth'!$D$25</f>
        <v>5.4895406601916275E-2</v>
      </c>
      <c r="O9" s="3">
        <f>IFERROR(XIRR($Q9:$HI9,$Q$7:$HI$7),"")</f>
        <v>9.9747580289840682E-2</v>
      </c>
      <c r="Q9" s="239">
        <f t="shared" ref="Q9:Q26" si="5">-C9</f>
        <v>-66.036666666666676</v>
      </c>
      <c r="R9" s="239">
        <f t="shared" ref="R9:R26" si="6">D9*(1+$H9)</f>
        <v>2.6837999999999997</v>
      </c>
      <c r="S9" s="239">
        <f t="shared" ref="S9:V26" si="7">R9*(1+$H9)</f>
        <v>2.8582469999999995</v>
      </c>
      <c r="T9" s="239">
        <f t="shared" si="7"/>
        <v>3.0440330549999994</v>
      </c>
      <c r="U9" s="239">
        <f t="shared" si="7"/>
        <v>3.2418952035749991</v>
      </c>
      <c r="V9" s="239">
        <f t="shared" si="7"/>
        <v>3.4526183918073738</v>
      </c>
      <c r="W9" s="239">
        <f t="shared" ref="W9:AA26" si="8">V9*(1+I9)</f>
        <v>3.6712240364401936</v>
      </c>
      <c r="X9" s="239">
        <f t="shared" si="8"/>
        <v>3.8974881900883065</v>
      </c>
      <c r="Y9" s="239">
        <f t="shared" si="8"/>
        <v>4.1311336557267087</v>
      </c>
      <c r="Z9" s="239">
        <f t="shared" si="8"/>
        <v>4.3718283927727724</v>
      </c>
      <c r="AA9" s="239">
        <f t="shared" si="8"/>
        <v>4.6191842813736974</v>
      </c>
      <c r="AB9" s="239">
        <f t="shared" ref="AB9:CM12" si="9">AA9*(1+$N9)</f>
        <v>4.8727562806688871</v>
      </c>
      <c r="AC9" s="239">
        <f t="shared" si="9"/>
        <v>5.1402482179682467</v>
      </c>
      <c r="AD9" s="239">
        <f t="shared" si="9"/>
        <v>5.422424233928389</v>
      </c>
      <c r="AE9" s="239">
        <f t="shared" si="9"/>
        <v>5.7200904170179721</v>
      </c>
      <c r="AF9" s="239">
        <f t="shared" si="9"/>
        <v>6.0340971062598987</v>
      </c>
      <c r="AG9" s="239">
        <f t="shared" si="9"/>
        <v>6.3653413203834823</v>
      </c>
      <c r="AH9" s="239">
        <f t="shared" si="9"/>
        <v>6.714769320325912</v>
      </c>
      <c r="AI9" s="239">
        <f t="shared" si="9"/>
        <v>7.0833793124032756</v>
      </c>
      <c r="AJ9" s="239">
        <f t="shared" si="9"/>
        <v>7.4722242998732558</v>
      </c>
      <c r="AK9" s="239">
        <f t="shared" si="9"/>
        <v>7.8824150910355169</v>
      </c>
      <c r="AL9" s="239">
        <f t="shared" si="9"/>
        <v>8.315123472462993</v>
      </c>
      <c r="AM9" s="239">
        <f t="shared" si="9"/>
        <v>8.7715855564289864</v>
      </c>
      <c r="AN9" s="239">
        <f t="shared" si="9"/>
        <v>9.2531053120926519</v>
      </c>
      <c r="AO9" s="239">
        <f t="shared" si="9"/>
        <v>9.7610582905303289</v>
      </c>
      <c r="AP9" s="239">
        <f t="shared" si="9"/>
        <v>10.296895554253997</v>
      </c>
      <c r="AQ9" s="239">
        <f t="shared" si="9"/>
        <v>10.862147822442234</v>
      </c>
      <c r="AR9" s="239">
        <f t="shared" si="9"/>
        <v>11.45842984372532</v>
      </c>
      <c r="AS9" s="239">
        <f t="shared" si="9"/>
        <v>12.087445009016154</v>
      </c>
      <c r="AT9" s="239">
        <f t="shared" si="9"/>
        <v>12.750990217564398</v>
      </c>
      <c r="AU9" s="239">
        <f t="shared" si="9"/>
        <v>13.450961010134654</v>
      </c>
      <c r="AV9" s="239">
        <f t="shared" si="9"/>
        <v>14.189356983972518</v>
      </c>
      <c r="AW9" s="239">
        <f t="shared" si="9"/>
        <v>14.96828750502743</v>
      </c>
      <c r="AX9" s="239">
        <f t="shared" si="9"/>
        <v>15.789977733750293</v>
      </c>
      <c r="AY9" s="239">
        <f t="shared" si="9"/>
        <v>16.656774981679721</v>
      </c>
      <c r="AZ9" s="239">
        <f t="shared" si="9"/>
        <v>17.571155416975657</v>
      </c>
      <c r="BA9" s="239">
        <f t="shared" si="9"/>
        <v>18.535731138056001</v>
      </c>
      <c r="BB9" s="239">
        <f t="shared" si="9"/>
        <v>19.553257635543385</v>
      </c>
      <c r="BC9" s="239">
        <f t="shared" si="9"/>
        <v>20.626641663838562</v>
      </c>
      <c r="BD9" s="239">
        <f t="shared" si="9"/>
        <v>21.758949544807006</v>
      </c>
      <c r="BE9" s="239">
        <f t="shared" si="9"/>
        <v>22.953415927299769</v>
      </c>
      <c r="BF9" s="239">
        <f t="shared" si="9"/>
        <v>24.213453027531791</v>
      </c>
      <c r="BG9" s="239">
        <f t="shared" si="9"/>
        <v>25.542660376714551</v>
      </c>
      <c r="BH9" s="239">
        <f t="shared" si="9"/>
        <v>26.944835103788954</v>
      </c>
      <c r="BI9" s="239">
        <f t="shared" si="9"/>
        <v>28.423982782633036</v>
      </c>
      <c r="BJ9" s="239">
        <f t="shared" si="9"/>
        <v>29.984328874731546</v>
      </c>
      <c r="BK9" s="239">
        <f t="shared" si="9"/>
        <v>31.630330799995512</v>
      </c>
      <c r="BL9" s="239">
        <f t="shared" si="9"/>
        <v>33.366690670214382</v>
      </c>
      <c r="BM9" s="239">
        <f t="shared" si="9"/>
        <v>35.198368721516168</v>
      </c>
      <c r="BN9" s="239">
        <f t="shared" si="9"/>
        <v>37.130597484207968</v>
      </c>
      <c r="BO9" s="239">
        <f t="shared" si="9"/>
        <v>39.168896730475652</v>
      </c>
      <c r="BP9" s="239">
        <f t="shared" si="9"/>
        <v>41.319089242643578</v>
      </c>
      <c r="BQ9" s="239">
        <f t="shared" si="9"/>
        <v>43.587317447039361</v>
      </c>
      <c r="BR9" s="239">
        <f t="shared" si="9"/>
        <v>45.980060960981383</v>
      </c>
      <c r="BS9" s="239">
        <f t="shared" si="9"/>
        <v>48.50415510301535</v>
      </c>
      <c r="BT9" s="239">
        <f t="shared" si="9"/>
        <v>51.166810419277788</v>
      </c>
      <c r="BU9" s="239">
        <f t="shared" si="9"/>
        <v>53.975633281767209</v>
      </c>
      <c r="BV9" s="239">
        <f t="shared" si="9"/>
        <v>56.938647617365746</v>
      </c>
      <c r="BW9" s="239">
        <f t="shared" si="9"/>
        <v>60.064317829684271</v>
      </c>
      <c r="BX9" s="239">
        <f t="shared" si="9"/>
        <v>63.361572979211516</v>
      </c>
      <c r="BY9" s="239">
        <f t="shared" si="9"/>
        <v>66.839832290842324</v>
      </c>
      <c r="BZ9" s="239">
        <f t="shared" si="9"/>
        <v>70.509032061652007</v>
      </c>
      <c r="CA9" s="239">
        <f t="shared" si="9"/>
        <v>74.379654045783951</v>
      </c>
      <c r="CB9" s="239">
        <f t="shared" si="9"/>
        <v>78.462755397537123</v>
      </c>
      <c r="CC9" s="239">
        <f t="shared" si="9"/>
        <v>82.770000258191629</v>
      </c>
      <c r="CD9" s="239">
        <f t="shared" si="9"/>
        <v>87.313693076805777</v>
      </c>
      <c r="CE9" s="239">
        <f t="shared" si="9"/>
        <v>92.106813760171946</v>
      </c>
      <c r="CF9" s="239">
        <f t="shared" si="9"/>
        <v>97.163054752343555</v>
      </c>
      <c r="CG9" s="239">
        <f t="shared" si="9"/>
        <v>102.49686014965771</v>
      </c>
      <c r="CH9" s="239">
        <f t="shared" si="9"/>
        <v>108.12346696299292</v>
      </c>
      <c r="CI9" s="239">
        <f t="shared" si="9"/>
        <v>114.05894864513527</v>
      </c>
      <c r="CJ9" s="239">
        <f t="shared" si="9"/>
        <v>120.32026100759707</v>
      </c>
      <c r="CK9" s="239">
        <f t="shared" si="9"/>
        <v>126.9252906580578</v>
      </c>
      <c r="CL9" s="239">
        <f t="shared" si="9"/>
        <v>133.8929060967983</v>
      </c>
      <c r="CM9" s="239">
        <f t="shared" si="9"/>
        <v>141.24301161809424</v>
      </c>
      <c r="CN9" s="239">
        <f t="shared" ref="CN9:EY12" si="10">CM9*(1+$N9)</f>
        <v>148.99660417054872</v>
      </c>
      <c r="CO9" s="239">
        <f t="shared" si="10"/>
        <v>157.17583333879577</v>
      </c>
      <c r="CP9" s="239">
        <f t="shared" si="10"/>
        <v>165.80406461792398</v>
      </c>
      <c r="CQ9" s="239">
        <f t="shared" si="10"/>
        <v>174.90594616137531</v>
      </c>
      <c r="CR9" s="239">
        <f t="shared" si="10"/>
        <v>184.5074791929969</v>
      </c>
      <c r="CS9" s="239">
        <f t="shared" si="10"/>
        <v>194.63609228439105</v>
      </c>
      <c r="CT9" s="239">
        <f t="shared" si="10"/>
        <v>205.32071970975079</v>
      </c>
      <c r="CU9" s="239">
        <f t="shared" si="10"/>
        <v>216.59188410201565</v>
      </c>
      <c r="CV9" s="239">
        <f t="shared" si="10"/>
        <v>228.48178364647092</v>
      </c>
      <c r="CW9" s="239">
        <f t="shared" si="10"/>
        <v>241.02438406087501</v>
      </c>
      <c r="CX9" s="239">
        <f t="shared" si="10"/>
        <v>254.25551562487317</v>
      </c>
      <c r="CY9" s="239">
        <f t="shared" si="10"/>
        <v>268.21297553588045</v>
      </c>
      <c r="CZ9" s="239">
        <f t="shared" si="10"/>
        <v>282.93663588383242</v>
      </c>
      <c r="DA9" s="239">
        <f t="shared" si="10"/>
        <v>298.46855755325373</v>
      </c>
      <c r="DB9" s="239">
        <f t="shared" si="10"/>
        <v>314.85311037802705</v>
      </c>
      <c r="DC9" s="239">
        <f t="shared" si="10"/>
        <v>332.13709989210685</v>
      </c>
      <c r="DD9" s="239">
        <f t="shared" si="10"/>
        <v>350.36990103826531</v>
      </c>
      <c r="DE9" s="239">
        <f t="shared" si="10"/>
        <v>369.60359921683403</v>
      </c>
      <c r="DF9" s="239">
        <f t="shared" si="10"/>
        <v>389.89313907737386</v>
      </c>
      <c r="DG9" s="239">
        <f t="shared" si="10"/>
        <v>411.29648147832381</v>
      </c>
      <c r="DH9" s="239">
        <f t="shared" si="10"/>
        <v>433.8747690630139</v>
      </c>
      <c r="DI9" s="239">
        <f t="shared" si="10"/>
        <v>457.69250092504058</v>
      </c>
      <c r="DJ9" s="239">
        <f t="shared" si="10"/>
        <v>482.81771686196862</v>
      </c>
      <c r="DK9" s="239">
        <f t="shared" si="10"/>
        <v>509.32219174371528</v>
      </c>
      <c r="DL9" s="239">
        <f t="shared" si="10"/>
        <v>537.28164055086575</v>
      </c>
      <c r="DM9" s="239">
        <f t="shared" si="10"/>
        <v>566.77593466865017</v>
      </c>
      <c r="DN9" s="239">
        <f t="shared" si="10"/>
        <v>597.88933005446688</v>
      </c>
      <c r="DO9" s="239">
        <f t="shared" si="10"/>
        <v>630.71070793075421</v>
      </c>
      <c r="DP9" s="239">
        <f t="shared" si="10"/>
        <v>665.33382869079537</v>
      </c>
      <c r="DQ9" s="239">
        <f t="shared" si="10"/>
        <v>701.85759974278631</v>
      </c>
      <c r="DR9" s="239">
        <f t="shared" si="10"/>
        <v>740.38635805731155</v>
      </c>
      <c r="DS9" s="239">
        <f t="shared" si="10"/>
        <v>781.03016822537961</v>
      </c>
      <c r="DT9" s="239">
        <f t="shared" si="10"/>
        <v>823.90513687847488</v>
      </c>
      <c r="DU9" s="239">
        <f t="shared" si="10"/>
        <v>869.13374436882623</v>
      </c>
      <c r="DV9" s="239">
        <f t="shared" si="10"/>
        <v>916.84519465739891</v>
      </c>
      <c r="DW9" s="239">
        <f t="shared" si="10"/>
        <v>967.17578440912985</v>
      </c>
      <c r="DX9" s="239">
        <f t="shared" si="10"/>
        <v>1020.2692923497964</v>
      </c>
      <c r="DY9" s="239">
        <f t="shared" si="10"/>
        <v>1076.2773899967879</v>
      </c>
      <c r="DZ9" s="239">
        <f t="shared" si="10"/>
        <v>1135.3600749371108</v>
      </c>
      <c r="EA9" s="239">
        <f t="shared" si="10"/>
        <v>1197.6861278903657</v>
      </c>
      <c r="EB9" s="239">
        <f t="shared" si="10"/>
        <v>1263.4335948623821</v>
      </c>
      <c r="EC9" s="239">
        <f t="shared" si="10"/>
        <v>1332.7902957668732</v>
      </c>
      <c r="ED9" s="239">
        <f t="shared" si="10"/>
        <v>1405.9543609680841</v>
      </c>
      <c r="EE9" s="239">
        <f t="shared" si="10"/>
        <v>1483.1347972771644</v>
      </c>
      <c r="EF9" s="239">
        <f t="shared" si="10"/>
        <v>1564.5520850191449</v>
      </c>
      <c r="EG9" s="239">
        <f t="shared" si="10"/>
        <v>1650.4388078761467</v>
      </c>
      <c r="EH9" s="239">
        <f t="shared" si="10"/>
        <v>1741.0403173060897</v>
      </c>
      <c r="EI9" s="239">
        <f t="shared" si="10"/>
        <v>1836.6154334349369</v>
      </c>
      <c r="EJ9" s="239">
        <f t="shared" si="10"/>
        <v>1937.4371844247025</v>
      </c>
      <c r="EK9" s="239">
        <f t="shared" si="10"/>
        <v>2043.7935864293684</v>
      </c>
      <c r="EL9" s="239">
        <f t="shared" si="10"/>
        <v>2155.9884663667972</v>
      </c>
      <c r="EM9" s="239">
        <f t="shared" si="10"/>
        <v>2274.3423298570442</v>
      </c>
      <c r="EN9" s="239">
        <f t="shared" si="10"/>
        <v>2399.1932768064962</v>
      </c>
      <c r="EO9" s="239">
        <f t="shared" si="10"/>
        <v>2530.8979672533728</v>
      </c>
      <c r="EP9" s="239">
        <f t="shared" si="10"/>
        <v>2669.8326402337102</v>
      </c>
      <c r="EQ9" s="239">
        <f t="shared" si="10"/>
        <v>2816.3941885784075</v>
      </c>
      <c r="ER9" s="239">
        <f t="shared" si="10"/>
        <v>2971.0012927116932</v>
      </c>
      <c r="ES9" s="239">
        <f t="shared" si="10"/>
        <v>3134.0956166899205</v>
      </c>
      <c r="ET9" s="239">
        <f t="shared" si="10"/>
        <v>3306.1430698973973</v>
      </c>
      <c r="EU9" s="239">
        <f t="shared" si="10"/>
        <v>3487.6351380035226</v>
      </c>
      <c r="EV9" s="239">
        <f t="shared" si="10"/>
        <v>3679.0902869833562</v>
      </c>
      <c r="EW9" s="239">
        <f t="shared" si="10"/>
        <v>3881.0554442124685</v>
      </c>
      <c r="EX9" s="239">
        <f t="shared" si="10"/>
        <v>4094.1075608670926</v>
      </c>
      <c r="EY9" s="239">
        <f t="shared" si="10"/>
        <v>4318.8552600928715</v>
      </c>
      <c r="EZ9" s="239">
        <f t="shared" ref="EZ9:HI13" si="11">EY9*(1+$N9)</f>
        <v>4555.9405756504948</v>
      </c>
      <c r="FA9" s="239">
        <f t="shared" si="11"/>
        <v>4806.0407860049972</v>
      </c>
      <c r="FB9" s="239">
        <f t="shared" si="11"/>
        <v>5069.8703490981352</v>
      </c>
      <c r="FC9" s="239">
        <f t="shared" si="11"/>
        <v>5348.1829433308767</v>
      </c>
      <c r="FD9" s="239">
        <f t="shared" si="11"/>
        <v>5641.7736205864585</v>
      </c>
      <c r="FE9" s="239">
        <f t="shared" si="11"/>
        <v>5951.4810774445177</v>
      </c>
      <c r="FF9" s="239">
        <f t="shared" si="11"/>
        <v>6278.1900510744454</v>
      </c>
      <c r="FG9" s="239">
        <f t="shared" si="11"/>
        <v>6622.8338466522828</v>
      </c>
      <c r="FH9" s="239">
        <f t="shared" si="11"/>
        <v>6986.3970035211933</v>
      </c>
      <c r="FI9" s="239">
        <f t="shared" si="11"/>
        <v>7369.9181077118983</v>
      </c>
      <c r="FJ9" s="239">
        <f t="shared" si="11"/>
        <v>7774.4927588575683</v>
      </c>
      <c r="FK9" s="239">
        <f t="shared" si="11"/>
        <v>8201.2766999787091</v>
      </c>
      <c r="FL9" s="239">
        <f t="shared" si="11"/>
        <v>8651.4891190788621</v>
      </c>
      <c r="FM9" s="239">
        <f t="shared" si="11"/>
        <v>9126.4161319827508</v>
      </c>
      <c r="FN9" s="239">
        <f t="shared" si="11"/>
        <v>9627.4144563662321</v>
      </c>
      <c r="FO9" s="239">
        <f t="shared" si="11"/>
        <v>10155.915287473623</v>
      </c>
      <c r="FP9" s="239">
        <f t="shared" si="11"/>
        <v>10713.428386594105</v>
      </c>
      <c r="FQ9" s="239">
        <f t="shared" si="11"/>
        <v>11301.5463939767</v>
      </c>
      <c r="FR9" s="239">
        <f t="shared" si="11"/>
        <v>11921.949378504471</v>
      </c>
      <c r="FS9" s="239">
        <f t="shared" si="11"/>
        <v>12576.409637124936</v>
      </c>
      <c r="FT9" s="239">
        <f t="shared" si="11"/>
        <v>13266.796757747168</v>
      </c>
      <c r="FU9" s="239">
        <f t="shared" si="11"/>
        <v>13995.082960068683</v>
      </c>
      <c r="FV9" s="239">
        <f t="shared" si="11"/>
        <v>14763.348729589203</v>
      </c>
      <c r="FW9" s="239">
        <f t="shared" si="11"/>
        <v>15573.788760905885</v>
      </c>
      <c r="FX9" s="239">
        <f t="shared" si="11"/>
        <v>16428.718227268168</v>
      </c>
      <c r="FY9" s="239">
        <f t="shared" si="11"/>
        <v>17330.579394302367</v>
      </c>
      <c r="FZ9" s="239">
        <f t="shared" si="11"/>
        <v>18281.948596799386</v>
      </c>
      <c r="GA9" s="239">
        <f t="shared" si="11"/>
        <v>19285.54359849602</v>
      </c>
      <c r="GB9" s="239">
        <f t="shared" si="11"/>
        <v>20344.231355874443</v>
      </c>
      <c r="GC9" s="239">
        <f t="shared" si="11"/>
        <v>21461.036208158625</v>
      </c>
      <c r="GD9" s="239">
        <f t="shared" si="11"/>
        <v>22639.148516903941</v>
      </c>
      <c r="GE9" s="239">
        <f t="shared" si="11"/>
        <v>23881.933779860552</v>
      </c>
      <c r="GF9" s="239">
        <f t="shared" si="11"/>
        <v>25192.942245146038</v>
      </c>
      <c r="GG9" s="239">
        <f t="shared" si="11"/>
        <v>26575.919053191923</v>
      </c>
      <c r="GH9" s="239">
        <f t="shared" si="11"/>
        <v>28034.814935436509</v>
      </c>
      <c r="GI9" s="239">
        <f t="shared" si="11"/>
        <v>29573.797500326771</v>
      </c>
      <c r="GJ9" s="239">
        <f t="shared" si="11"/>
        <v>31197.263138869945</v>
      </c>
      <c r="GK9" s="239">
        <f t="shared" si="11"/>
        <v>32909.849583745185</v>
      </c>
      <c r="GL9" s="239">
        <f t="shared" si="11"/>
        <v>34716.449157852781</v>
      </c>
      <c r="GM9" s="239">
        <f t="shared" si="11"/>
        <v>36622.222750147863</v>
      </c>
      <c r="GN9" s="239">
        <f t="shared" si="11"/>
        <v>38632.614558683177</v>
      </c>
      <c r="GO9" s="239">
        <f t="shared" si="11"/>
        <v>40753.367642977202</v>
      </c>
      <c r="GP9" s="239">
        <f t="shared" si="11"/>
        <v>42990.540330135816</v>
      </c>
      <c r="GQ9" s="239">
        <f t="shared" si="11"/>
        <v>45350.523521594703</v>
      </c>
      <c r="GR9" s="239">
        <f t="shared" si="11"/>
        <v>47840.058949922415</v>
      </c>
      <c r="GS9" s="239">
        <f t="shared" si="11"/>
        <v>50466.258437838049</v>
      </c>
      <c r="GT9" s="239">
        <f t="shared" si="11"/>
        <v>53236.624214460557</v>
      </c>
      <c r="GU9" s="239">
        <f t="shared" si="11"/>
        <v>56159.070346826789</v>
      </c>
      <c r="GV9" s="239">
        <f t="shared" si="11"/>
        <v>59241.945347901463</v>
      </c>
      <c r="GW9" s="239">
        <f t="shared" si="11"/>
        <v>62494.056025663012</v>
      </c>
      <c r="GX9" s="239">
        <f t="shared" si="11"/>
        <v>65924.692641394722</v>
      </c>
      <c r="GY9" s="239">
        <f t="shared" si="11"/>
        <v>69543.65544905045</v>
      </c>
      <c r="GZ9" s="239">
        <f t="shared" si="11"/>
        <v>73361.282691509638</v>
      </c>
      <c r="HA9" s="239">
        <f t="shared" si="11"/>
        <v>77388.480133698176</v>
      </c>
      <c r="HB9" s="239">
        <f t="shared" si="11"/>
        <v>81636.752216941852</v>
      </c>
      <c r="HC9" s="239">
        <f t="shared" si="11"/>
        <v>86118.234923550757</v>
      </c>
      <c r="HD9" s="239">
        <f t="shared" si="11"/>
        <v>90845.73044551842</v>
      </c>
      <c r="HE9" s="239">
        <f t="shared" si="11"/>
        <v>95832.743756373238</v>
      </c>
      <c r="HF9" s="239">
        <f t="shared" si="11"/>
        <v>101093.5211906566</v>
      </c>
      <c r="HG9" s="239">
        <f t="shared" si="11"/>
        <v>106643.09114123714</v>
      </c>
      <c r="HH9" s="239">
        <f t="shared" si="11"/>
        <v>112497.30699072056</v>
      </c>
      <c r="HI9" s="239">
        <f t="shared" si="11"/>
        <v>118672.89239959676</v>
      </c>
    </row>
    <row r="10" spans="1:217" s="278" customFormat="1" ht="12.75" customHeight="1">
      <c r="A10" s="10" t="str">
        <f>'JJR-4 Constant DCF'!A8</f>
        <v>Alliant Energy Corporation</v>
      </c>
      <c r="B10" s="389" t="str">
        <f>'JJR-4 Constant DCF'!B8</f>
        <v>LNT</v>
      </c>
      <c r="C10" s="239">
        <f>'JJR-4 Constant DCF'!D8</f>
        <v>50.322833333333328</v>
      </c>
      <c r="D10" s="239">
        <f>'JJR-4 Constant DCF'!C8</f>
        <v>1.61</v>
      </c>
      <c r="E10" s="3">
        <f>'JJR-4 Constant DCF'!G8</f>
        <v>5.5E-2</v>
      </c>
      <c r="F10" s="3">
        <f>'JJR-4 Constant DCF'!H8</f>
        <v>5.7000000000000002E-2</v>
      </c>
      <c r="G10" s="3">
        <f>'JJR-4 Constant DCF'!I8</f>
        <v>5.8000000000000003E-2</v>
      </c>
      <c r="H10" s="3">
        <f t="shared" ref="H10:H26" si="12">AVERAGE(E10:G10)</f>
        <v>5.6666666666666671E-2</v>
      </c>
      <c r="I10" s="3">
        <f t="shared" si="4"/>
        <v>5.6371456655874938E-2</v>
      </c>
      <c r="J10" s="3">
        <f t="shared" si="4"/>
        <v>5.6076246645083205E-2</v>
      </c>
      <c r="K10" s="3">
        <f t="shared" si="4"/>
        <v>5.5781036634291473E-2</v>
      </c>
      <c r="L10" s="3">
        <f t="shared" si="4"/>
        <v>5.548582662349974E-2</v>
      </c>
      <c r="M10" s="3">
        <f t="shared" si="4"/>
        <v>5.5190616612708007E-2</v>
      </c>
      <c r="N10" s="3">
        <f>'JJR-5.4 GDP Growth'!$D$25</f>
        <v>5.4895406601916275E-2</v>
      </c>
      <c r="O10" s="3">
        <f t="shared" ref="O10:O26" si="13">IFERROR(XIRR($Q10:$HI10,$Q$7:$HI$7),"")</f>
        <v>9.0425440669059748E-2</v>
      </c>
      <c r="Q10" s="239">
        <f t="shared" si="5"/>
        <v>-50.322833333333328</v>
      </c>
      <c r="R10" s="239">
        <f t="shared" si="6"/>
        <v>1.7012333333333334</v>
      </c>
      <c r="S10" s="239">
        <f t="shared" si="7"/>
        <v>1.7976365555555556</v>
      </c>
      <c r="T10" s="239">
        <f t="shared" si="7"/>
        <v>1.899502627037037</v>
      </c>
      <c r="U10" s="239">
        <f t="shared" si="7"/>
        <v>2.0071411092358025</v>
      </c>
      <c r="V10" s="239">
        <f t="shared" si="7"/>
        <v>2.1208791054258311</v>
      </c>
      <c r="W10" s="239">
        <f t="shared" si="8"/>
        <v>2.2404361499896939</v>
      </c>
      <c r="X10" s="239">
        <f t="shared" si="8"/>
        <v>2.3660714001290768</v>
      </c>
      <c r="Y10" s="239">
        <f t="shared" si="8"/>
        <v>2.4980533155790261</v>
      </c>
      <c r="Z10" s="239">
        <f t="shared" si="8"/>
        <v>2.6366598687435023</v>
      </c>
      <c r="AA10" s="239">
        <f t="shared" si="8"/>
        <v>2.7821787526974382</v>
      </c>
      <c r="AB10" s="239">
        <f t="shared" si="9"/>
        <v>2.9349075865659762</v>
      </c>
      <c r="AC10" s="239">
        <f t="shared" si="9"/>
        <v>3.0960205318695642</v>
      </c>
      <c r="AD10" s="239">
        <f t="shared" si="9"/>
        <v>3.2659778378144249</v>
      </c>
      <c r="AE10" s="239">
        <f t="shared" si="9"/>
        <v>3.4452650191740952</v>
      </c>
      <c r="AF10" s="239">
        <f t="shared" si="9"/>
        <v>3.6343942432530159</v>
      </c>
      <c r="AG10" s="239">
        <f t="shared" si="9"/>
        <v>3.833905792988054</v>
      </c>
      <c r="AH10" s="239">
        <f t="shared" si="9"/>
        <v>4.0443696103675757</v>
      </c>
      <c r="AI10" s="239">
        <f t="shared" si="9"/>
        <v>4.2663869245771373</v>
      </c>
      <c r="AJ10" s="239">
        <f t="shared" si="9"/>
        <v>4.5005919695228984</v>
      </c>
      <c r="AK10" s="239">
        <f t="shared" si="9"/>
        <v>4.7476537956391773</v>
      </c>
      <c r="AL10" s="239">
        <f t="shared" si="9"/>
        <v>5.0082781811559212</v>
      </c>
      <c r="AM10" s="239">
        <f t="shared" si="9"/>
        <v>5.2832096482859807</v>
      </c>
      <c r="AN10" s="239">
        <f t="shared" si="9"/>
        <v>5.5732335900918066</v>
      </c>
      <c r="AO10" s="239">
        <f t="shared" si="9"/>
        <v>5.8791785141073536</v>
      </c>
      <c r="AP10" s="239">
        <f t="shared" si="9"/>
        <v>6.2019184091245263</v>
      </c>
      <c r="AQ10" s="239">
        <f t="shared" si="9"/>
        <v>6.5423752419053267</v>
      </c>
      <c r="AR10" s="239">
        <f t="shared" si="9"/>
        <v>6.9015215909520302</v>
      </c>
      <c r="AS10" s="239">
        <f t="shared" si="9"/>
        <v>7.2803834248592461</v>
      </c>
      <c r="AT10" s="239">
        <f t="shared" si="9"/>
        <v>7.680043033184746</v>
      </c>
      <c r="AU10" s="239">
        <f t="shared" si="9"/>
        <v>8.1016421182116378</v>
      </c>
      <c r="AV10" s="239">
        <f t="shared" si="9"/>
        <v>8.546385056434076</v>
      </c>
      <c r="AW10" s="239">
        <f t="shared" si="9"/>
        <v>9.0155423390835665</v>
      </c>
      <c r="AX10" s="239">
        <f t="shared" si="9"/>
        <v>9.5104542015243503</v>
      </c>
      <c r="AY10" s="239">
        <f t="shared" si="9"/>
        <v>10.032534451885933</v>
      </c>
      <c r="AZ10" s="239">
        <f t="shared" si="9"/>
        <v>10.583274509869945</v>
      </c>
      <c r="BA10" s="239">
        <f t="shared" si="9"/>
        <v>11.164247667268951</v>
      </c>
      <c r="BB10" s="239">
        <f t="shared" si="9"/>
        <v>11.777113582368175</v>
      </c>
      <c r="BC10" s="239">
        <f t="shared" si="9"/>
        <v>12.423623021069227</v>
      </c>
      <c r="BD10" s="239">
        <f t="shared" si="9"/>
        <v>13.10562285827975</v>
      </c>
      <c r="BE10" s="239">
        <f t="shared" si="9"/>
        <v>13.825061353856384</v>
      </c>
      <c r="BF10" s="239">
        <f t="shared" si="9"/>
        <v>14.583993718172769</v>
      </c>
      <c r="BG10" s="239">
        <f t="shared" si="9"/>
        <v>15.384587983211656</v>
      </c>
      <c r="BH10" s="239">
        <f t="shared" si="9"/>
        <v>16.229131195953016</v>
      </c>
      <c r="BI10" s="239">
        <f t="shared" si="9"/>
        <v>17.120035951750701</v>
      </c>
      <c r="BJ10" s="239">
        <f t="shared" si="9"/>
        <v>18.059847286361482</v>
      </c>
      <c r="BK10" s="239">
        <f t="shared" si="9"/>
        <v>19.051249946314808</v>
      </c>
      <c r="BL10" s="239">
        <f t="shared" si="9"/>
        <v>20.097076058392496</v>
      </c>
      <c r="BM10" s="239">
        <f t="shared" si="9"/>
        <v>21.20031322012759</v>
      </c>
      <c r="BN10" s="239">
        <f t="shared" si="9"/>
        <v>22.364113034434475</v>
      </c>
      <c r="BO10" s="239">
        <f t="shared" si="9"/>
        <v>23.59180011275097</v>
      </c>
      <c r="BP10" s="239">
        <f t="shared" si="9"/>
        <v>24.886881572411568</v>
      </c>
      <c r="BQ10" s="239">
        <f t="shared" si="9"/>
        <v>26.25305705538284</v>
      </c>
      <c r="BR10" s="239">
        <f t="shared" si="9"/>
        <v>27.694229296981387</v>
      </c>
      <c r="BS10" s="239">
        <f t="shared" si="9"/>
        <v>29.214515274765883</v>
      </c>
      <c r="BT10" s="239">
        <f t="shared" si="9"/>
        <v>30.818257969452052</v>
      </c>
      <c r="BU10" s="239">
        <f t="shared" si="9"/>
        <v>32.510038771447867</v>
      </c>
      <c r="BV10" s="239">
        <f t="shared" si="9"/>
        <v>34.294690568450562</v>
      </c>
      <c r="BW10" s="239">
        <f t="shared" si="9"/>
        <v>36.177311551492558</v>
      </c>
      <c r="BX10" s="239">
        <f t="shared" si="9"/>
        <v>38.163279778875946</v>
      </c>
      <c r="BY10" s="239">
        <f t="shared" si="9"/>
        <v>40.258268539600031</v>
      </c>
      <c r="BZ10" s="239">
        <f t="shared" si="9"/>
        <v>42.468262560170508</v>
      </c>
      <c r="CA10" s="239">
        <f t="shared" si="9"/>
        <v>44.799575101088003</v>
      </c>
      <c r="CB10" s="239">
        <f t="shared" si="9"/>
        <v>47.258865991855316</v>
      </c>
      <c r="CC10" s="239">
        <f t="shared" si="9"/>
        <v>49.85316065602369</v>
      </c>
      <c r="CD10" s="239">
        <f t="shared" si="9"/>
        <v>52.589870180626768</v>
      </c>
      <c r="CE10" s="239">
        <f t="shared" si="9"/>
        <v>55.476812487334264</v>
      </c>
      <c r="CF10" s="239">
        <f t="shared" si="9"/>
        <v>58.522234665804746</v>
      </c>
      <c r="CG10" s="239">
        <f t="shared" si="9"/>
        <v>61.734836533036855</v>
      </c>
      <c r="CH10" s="239">
        <f t="shared" si="9"/>
        <v>65.123795486020754</v>
      </c>
      <c r="CI10" s="239">
        <f t="shared" si="9"/>
        <v>68.698792718685908</v>
      </c>
      <c r="CJ10" s="239">
        <f t="shared" si="9"/>
        <v>72.47004087803893</v>
      </c>
      <c r="CK10" s="239">
        <f t="shared" si="9"/>
        <v>76.448313238496368</v>
      </c>
      <c r="CL10" s="239">
        <f t="shared" si="9"/>
        <v>80.644974477754289</v>
      </c>
      <c r="CM10" s="239">
        <f t="shared" si="9"/>
        <v>85.072013142111771</v>
      </c>
      <c r="CN10" s="239">
        <f t="shared" si="10"/>
        <v>89.742075893991569</v>
      </c>
      <c r="CO10" s="239">
        <f t="shared" si="10"/>
        <v>94.668503639492258</v>
      </c>
      <c r="CP10" s="239">
        <f t="shared" si="10"/>
        <v>99.865369639177175</v>
      </c>
      <c r="CQ10" s="239">
        <f t="shared" si="10"/>
        <v>105.34751971097047</v>
      </c>
      <c r="CR10" s="239">
        <f t="shared" si="10"/>
        <v>111.13061464000759</v>
      </c>
      <c r="CS10" s="239">
        <f t="shared" si="10"/>
        <v>117.23117491659168</v>
      </c>
      <c r="CT10" s="239">
        <f t="shared" si="10"/>
        <v>123.66662793005835</v>
      </c>
      <c r="CU10" s="239">
        <f t="shared" si="10"/>
        <v>130.4553577533668</v>
      </c>
      <c r="CV10" s="239">
        <f t="shared" si="10"/>
        <v>137.61675766063632</v>
      </c>
      <c r="CW10" s="239">
        <f t="shared" si="10"/>
        <v>145.17128552765433</v>
      </c>
      <c r="CX10" s="239">
        <f t="shared" si="10"/>
        <v>153.14052227361779</v>
      </c>
      <c r="CY10" s="239">
        <f t="shared" si="10"/>
        <v>161.54723351105787</v>
      </c>
      <c r="CZ10" s="239">
        <f t="shared" si="10"/>
        <v>170.41543458006211</v>
      </c>
      <c r="DA10" s="239">
        <f t="shared" si="10"/>
        <v>179.77045915257688</v>
      </c>
      <c r="DB10" s="239">
        <f t="shared" si="10"/>
        <v>189.63903160277076</v>
      </c>
      <c r="DC10" s="239">
        <f t="shared" si="10"/>
        <v>200.04934335019851</v>
      </c>
      <c r="DD10" s="239">
        <f t="shared" si="10"/>
        <v>211.03113339385402</v>
      </c>
      <c r="DE10" s="239">
        <f t="shared" si="10"/>
        <v>222.61577326717287</v>
      </c>
      <c r="DF10" s="239">
        <f t="shared" si="10"/>
        <v>234.83635665667433</v>
      </c>
      <c r="DG10" s="239">
        <f t="shared" si="10"/>
        <v>247.72779394025508</v>
      </c>
      <c r="DH10" s="239">
        <f t="shared" si="10"/>
        <v>261.32691191520109</v>
      </c>
      <c r="DI10" s="239">
        <f t="shared" si="10"/>
        <v>275.6725590008092</v>
      </c>
      <c r="DJ10" s="239">
        <f t="shared" si="10"/>
        <v>290.80571621614939</v>
      </c>
      <c r="DK10" s="239">
        <f t="shared" si="10"/>
        <v>306.76961424999638</v>
      </c>
      <c r="DL10" s="239">
        <f t="shared" si="10"/>
        <v>323.60985695736292</v>
      </c>
      <c r="DM10" s="239">
        <f t="shared" si="10"/>
        <v>341.37455163542535</v>
      </c>
      <c r="DN10" s="239">
        <f t="shared" si="10"/>
        <v>360.11444645099891</v>
      </c>
      <c r="DO10" s="239">
        <f t="shared" si="10"/>
        <v>379.8830754121505</v>
      </c>
      <c r="DP10" s="239">
        <f t="shared" si="10"/>
        <v>400.73691129808691</v>
      </c>
      <c r="DQ10" s="239">
        <f t="shared" si="10"/>
        <v>422.73552698419144</v>
      </c>
      <c r="DR10" s="239">
        <f t="shared" si="10"/>
        <v>445.94176562306399</v>
      </c>
      <c r="DS10" s="239">
        <f t="shared" si="10"/>
        <v>470.42192016771855</v>
      </c>
      <c r="DT10" s="239">
        <f t="shared" si="10"/>
        <v>496.24592274977965</v>
      </c>
      <c r="DU10" s="239">
        <f t="shared" si="10"/>
        <v>523.48754445367194</v>
      </c>
      <c r="DV10" s="239">
        <f t="shared" si="10"/>
        <v>552.22460605749495</v>
      </c>
      <c r="DW10" s="239">
        <f t="shared" si="10"/>
        <v>582.5392003426042</v>
      </c>
      <c r="DX10" s="239">
        <f t="shared" si="10"/>
        <v>614.51792660696663</v>
      </c>
      <c r="DY10" s="239">
        <f t="shared" si="10"/>
        <v>648.25213805222256</v>
      </c>
      <c r="DZ10" s="239">
        <f t="shared" si="10"/>
        <v>683.83820275116091</v>
      </c>
      <c r="EA10" s="239">
        <f t="shared" si="10"/>
        <v>721.37777894110957</v>
      </c>
      <c r="EB10" s="239">
        <f t="shared" si="10"/>
        <v>760.97810542966909</v>
      </c>
      <c r="EC10" s="239">
        <f t="shared" si="10"/>
        <v>802.75230794238666</v>
      </c>
      <c r="ED10" s="239">
        <f t="shared" si="10"/>
        <v>846.81972228751067</v>
      </c>
      <c r="EE10" s="239">
        <f t="shared" si="10"/>
        <v>893.30623526100544</v>
      </c>
      <c r="EF10" s="239">
        <f t="shared" si="10"/>
        <v>942.34464426568536</v>
      </c>
      <c r="EG10" s="239">
        <f t="shared" si="10"/>
        <v>994.07503667178833</v>
      </c>
      <c r="EH10" s="239">
        <f t="shared" si="10"/>
        <v>1048.6451900027009</v>
      </c>
      <c r="EI10" s="239">
        <f t="shared" si="10"/>
        <v>1106.210994089043</v>
      </c>
      <c r="EJ10" s="239">
        <f t="shared" si="10"/>
        <v>1166.936896397071</v>
      </c>
      <c r="EK10" s="239">
        <f t="shared" si="10"/>
        <v>1230.9963718035665</v>
      </c>
      <c r="EL10" s="239">
        <f t="shared" si="10"/>
        <v>1298.572418159207</v>
      </c>
      <c r="EM10" s="239">
        <f t="shared" si="10"/>
        <v>1369.8580790560902</v>
      </c>
      <c r="EN10" s="239">
        <f t="shared" si="10"/>
        <v>1445.0569952927942</v>
      </c>
      <c r="EO10" s="239">
        <f t="shared" si="10"/>
        <v>1524.3839866123355</v>
      </c>
      <c r="EP10" s="239">
        <f t="shared" si="10"/>
        <v>1608.0656653748697</v>
      </c>
      <c r="EQ10" s="239">
        <f t="shared" si="10"/>
        <v>1696.3410839182043</v>
      </c>
      <c r="ER10" s="239">
        <f t="shared" si="10"/>
        <v>1789.4624174554294</v>
      </c>
      <c r="ES10" s="239">
        <f t="shared" si="10"/>
        <v>1887.6956844604933</v>
      </c>
      <c r="ET10" s="239">
        <f t="shared" si="10"/>
        <v>1991.3215065996349</v>
      </c>
      <c r="EU10" s="239">
        <f t="shared" si="10"/>
        <v>2100.6359103795621</v>
      </c>
      <c r="EV10" s="239">
        <f t="shared" si="10"/>
        <v>2215.9511728024349</v>
      </c>
      <c r="EW10" s="239">
        <f t="shared" si="10"/>
        <v>2337.5967134434177</v>
      </c>
      <c r="EX10" s="239">
        <f t="shared" si="10"/>
        <v>2465.9200354991972</v>
      </c>
      <c r="EY10" s="239">
        <f t="shared" si="10"/>
        <v>2601.2877184957374</v>
      </c>
      <c r="EZ10" s="239">
        <f t="shared" si="11"/>
        <v>2744.086465491132</v>
      </c>
      <c r="FA10" s="239">
        <f t="shared" si="11"/>
        <v>2894.7242077650831</v>
      </c>
      <c r="FB10" s="239">
        <f t="shared" si="11"/>
        <v>3053.6312701507572</v>
      </c>
      <c r="FC10" s="239">
        <f t="shared" si="11"/>
        <v>3221.261600338009</v>
      </c>
      <c r="FD10" s="239">
        <f t="shared" si="11"/>
        <v>3398.0940656597036</v>
      </c>
      <c r="FE10" s="239">
        <f t="shared" si="11"/>
        <v>3584.6338210656518</v>
      </c>
      <c r="FF10" s="239">
        <f t="shared" si="11"/>
        <v>3781.4137521920316</v>
      </c>
      <c r="FG10" s="239">
        <f t="shared" si="11"/>
        <v>3988.9959976486912</v>
      </c>
      <c r="FH10" s="239">
        <f t="shared" si="11"/>
        <v>4207.9735548730323</v>
      </c>
      <c r="FI10" s="239">
        <f t="shared" si="11"/>
        <v>4438.9719741378985</v>
      </c>
      <c r="FJ10" s="239">
        <f t="shared" si="11"/>
        <v>4682.6511455527097</v>
      </c>
      <c r="FK10" s="239">
        <f t="shared" si="11"/>
        <v>4939.7071841627549</v>
      </c>
      <c r="FL10" s="239">
        <f t="shared" si="11"/>
        <v>5210.8744185317764</v>
      </c>
      <c r="FM10" s="239">
        <f t="shared" si="11"/>
        <v>5496.9274884886026</v>
      </c>
      <c r="FN10" s="239">
        <f t="shared" si="11"/>
        <v>5798.6835580304351</v>
      </c>
      <c r="FO10" s="239">
        <f t="shared" si="11"/>
        <v>6117.0046497043622</v>
      </c>
      <c r="FP10" s="239">
        <f t="shared" si="11"/>
        <v>6452.8001071356957</v>
      </c>
      <c r="FQ10" s="239">
        <f t="shared" si="11"/>
        <v>6807.0291927377984</v>
      </c>
      <c r="FR10" s="239">
        <f t="shared" si="11"/>
        <v>7180.7038280242541</v>
      </c>
      <c r="FS10" s="239">
        <f t="shared" si="11"/>
        <v>7574.8914843515822</v>
      </c>
      <c r="FT10" s="239">
        <f t="shared" si="11"/>
        <v>7990.7182323504558</v>
      </c>
      <c r="FU10" s="239">
        <f t="shared" si="11"/>
        <v>8429.3719587566793</v>
      </c>
      <c r="FV10" s="239">
        <f t="shared" si="11"/>
        <v>8892.1057598314183</v>
      </c>
      <c r="FW10" s="239">
        <f t="shared" si="11"/>
        <v>9380.241521064605</v>
      </c>
      <c r="FX10" s="239">
        <f t="shared" si="11"/>
        <v>9895.1736933876236</v>
      </c>
      <c r="FY10" s="239">
        <f t="shared" si="11"/>
        <v>10438.373276682723</v>
      </c>
      <c r="FZ10" s="239">
        <f t="shared" si="11"/>
        <v>11011.392021968799</v>
      </c>
      <c r="GA10" s="239">
        <f t="shared" si="11"/>
        <v>11615.866864267873</v>
      </c>
      <c r="GB10" s="239">
        <f t="shared" si="11"/>
        <v>12253.524598815584</v>
      </c>
      <c r="GC10" s="239">
        <f t="shared" si="11"/>
        <v>12926.186813974149</v>
      </c>
      <c r="GD10" s="239">
        <f t="shared" si="11"/>
        <v>13635.775094939589</v>
      </c>
      <c r="GE10" s="239">
        <f t="shared" si="11"/>
        <v>14384.316513108581</v>
      </c>
      <c r="GF10" s="239">
        <f t="shared" si="11"/>
        <v>15173.949416786334</v>
      </c>
      <c r="GG10" s="239">
        <f t="shared" si="11"/>
        <v>16006.92953977773</v>
      </c>
      <c r="GH10" s="239">
        <f t="shared" si="11"/>
        <v>16885.636445312051</v>
      </c>
      <c r="GI10" s="239">
        <f t="shared" si="11"/>
        <v>17812.580323709593</v>
      </c>
      <c r="GJ10" s="239">
        <f t="shared" si="11"/>
        <v>18790.409163208926</v>
      </c>
      <c r="GK10" s="239">
        <f t="shared" si="11"/>
        <v>19821.916314439652</v>
      </c>
      <c r="GL10" s="239">
        <f t="shared" si="11"/>
        <v>20910.048470149974</v>
      </c>
      <c r="GM10" s="239">
        <f t="shared" si="11"/>
        <v>22057.914082984633</v>
      </c>
      <c r="GN10" s="239">
        <f t="shared" si="11"/>
        <v>23268.792245360208</v>
      </c>
      <c r="GO10" s="239">
        <f t="shared" si="11"/>
        <v>24546.142056804772</v>
      </c>
      <c r="GP10" s="239">
        <f t="shared" si="11"/>
        <v>25893.612505521469</v>
      </c>
      <c r="GQ10" s="239">
        <f t="shared" si="11"/>
        <v>27315.052892404536</v>
      </c>
      <c r="GR10" s="239">
        <f t="shared" si="11"/>
        <v>28814.523827285931</v>
      </c>
      <c r="GS10" s="239">
        <f t="shared" si="11"/>
        <v>30396.308828825397</v>
      </c>
      <c r="GT10" s="239">
        <f t="shared" si="11"/>
        <v>32064.926561181182</v>
      </c>
      <c r="GU10" s="239">
        <f t="shared" si="11"/>
        <v>33825.143742417808</v>
      </c>
      <c r="GV10" s="239">
        <f t="shared" si="11"/>
        <v>35681.988761526096</v>
      </c>
      <c r="GW10" s="239">
        <f t="shared" si="11"/>
        <v>37640.766042955082</v>
      </c>
      <c r="GX10" s="239">
        <f t="shared" si="11"/>
        <v>39707.071199690705</v>
      </c>
      <c r="GY10" s="239">
        <f t="shared" si="11"/>
        <v>41886.807018168969</v>
      </c>
      <c r="GZ10" s="239">
        <f t="shared" si="11"/>
        <v>44186.200320687356</v>
      </c>
      <c r="HA10" s="239">
        <f t="shared" si="11"/>
        <v>46611.819753485215</v>
      </c>
      <c r="HB10" s="239">
        <f t="shared" si="11"/>
        <v>49170.594551308022</v>
      </c>
      <c r="HC10" s="239">
        <f t="shared" si="11"/>
        <v>51869.834332060047</v>
      </c>
      <c r="HD10" s="239">
        <f t="shared" si="11"/>
        <v>54717.249978092521</v>
      </c>
      <c r="HE10" s="239">
        <f t="shared" si="11"/>
        <v>57720.975663778605</v>
      </c>
      <c r="HF10" s="239">
        <f t="shared" si="11"/>
        <v>60889.592092301049</v>
      </c>
      <c r="HG10" s="239">
        <f t="shared" si="11"/>
        <v>64232.151008032743</v>
      </c>
      <c r="HH10" s="239">
        <f t="shared" si="11"/>
        <v>67758.20105453438</v>
      </c>
      <c r="HI10" s="239">
        <f t="shared" si="11"/>
        <v>71477.815052037433</v>
      </c>
    </row>
    <row r="11" spans="1:217" s="278" customFormat="1" ht="12.75" customHeight="1">
      <c r="A11" s="10" t="str">
        <f>'JJR-4 Constant DCF'!A9</f>
        <v>Ameren Corporation</v>
      </c>
      <c r="B11" s="389" t="str">
        <f>'JJR-4 Constant DCF'!B9</f>
        <v>AEE</v>
      </c>
      <c r="C11" s="239">
        <f>'JJR-4 Constant DCF'!D9</f>
        <v>75.983666666666679</v>
      </c>
      <c r="D11" s="239">
        <f>'JJR-4 Constant DCF'!C9</f>
        <v>2.2000000000000002</v>
      </c>
      <c r="E11" s="3">
        <f>'JJR-4 Constant DCF'!G9</f>
        <v>0.06</v>
      </c>
      <c r="F11" s="3">
        <f>'JJR-4 Constant DCF'!H9</f>
        <v>7.4999999999999997E-2</v>
      </c>
      <c r="G11" s="3">
        <f>'JJR-4 Constant DCF'!I9</f>
        <v>7.2999999999999995E-2</v>
      </c>
      <c r="H11" s="3">
        <f t="shared" si="12"/>
        <v>6.9333333333333344E-2</v>
      </c>
      <c r="I11" s="3">
        <f t="shared" si="4"/>
        <v>6.6927012211430492E-2</v>
      </c>
      <c r="J11" s="3">
        <f t="shared" si="4"/>
        <v>6.4520691089527654E-2</v>
      </c>
      <c r="K11" s="3">
        <f t="shared" si="4"/>
        <v>6.2114369967624809E-2</v>
      </c>
      <c r="L11" s="3">
        <f t="shared" si="4"/>
        <v>5.9708048845721964E-2</v>
      </c>
      <c r="M11" s="3">
        <f t="shared" si="4"/>
        <v>5.7301727723819119E-2</v>
      </c>
      <c r="N11" s="3">
        <f>'JJR-5.4 GDP Growth'!$D$25</f>
        <v>5.4895406601916275E-2</v>
      </c>
      <c r="O11" s="3">
        <f t="shared" si="13"/>
        <v>8.9726540446281408E-2</v>
      </c>
      <c r="Q11" s="239">
        <f t="shared" si="5"/>
        <v>-75.983666666666679</v>
      </c>
      <c r="R11" s="239">
        <f t="shared" si="6"/>
        <v>2.3525333333333331</v>
      </c>
      <c r="S11" s="239">
        <f t="shared" si="7"/>
        <v>2.5156423111111108</v>
      </c>
      <c r="T11" s="239">
        <f t="shared" si="7"/>
        <v>2.6900601780148143</v>
      </c>
      <c r="U11" s="239">
        <f t="shared" si="7"/>
        <v>2.8765710170238412</v>
      </c>
      <c r="V11" s="239">
        <f t="shared" si="7"/>
        <v>3.0760132742041608</v>
      </c>
      <c r="W11" s="239">
        <f t="shared" si="8"/>
        <v>3.281881652169345</v>
      </c>
      <c r="X11" s="239">
        <f t="shared" si="8"/>
        <v>3.4936309244413524</v>
      </c>
      <c r="Y11" s="239">
        <f t="shared" si="8"/>
        <v>3.7106356082124377</v>
      </c>
      <c r="Z11" s="239">
        <f t="shared" si="8"/>
        <v>3.9321904203562612</v>
      </c>
      <c r="AA11" s="239">
        <f t="shared" si="8"/>
        <v>4.1575117251817248</v>
      </c>
      <c r="AB11" s="239">
        <f t="shared" si="9"/>
        <v>4.38574002178781</v>
      </c>
      <c r="AC11" s="239">
        <f t="shared" si="9"/>
        <v>4.6264970035341486</v>
      </c>
      <c r="AD11" s="239">
        <f t="shared" si="9"/>
        <v>4.8804704376857027</v>
      </c>
      <c r="AE11" s="239">
        <f t="shared" si="9"/>
        <v>5.1483858467710917</v>
      </c>
      <c r="AF11" s="239">
        <f t="shared" si="9"/>
        <v>5.4310085811731419</v>
      </c>
      <c r="AG11" s="239">
        <f t="shared" si="9"/>
        <v>5.7291460054951378</v>
      </c>
      <c r="AH11" s="239">
        <f t="shared" si="9"/>
        <v>6.0436498049485374</v>
      </c>
      <c r="AI11" s="239">
        <f t="shared" si="9"/>
        <v>6.3754184183507796</v>
      </c>
      <c r="AJ11" s="239">
        <f t="shared" si="9"/>
        <v>6.7253996046834912</v>
      </c>
      <c r="AK11" s="239">
        <f t="shared" si="9"/>
        <v>7.0945931505429582</v>
      </c>
      <c r="AL11" s="239">
        <f t="shared" si="9"/>
        <v>7.4840537262171845</v>
      </c>
      <c r="AM11" s="239">
        <f t="shared" si="9"/>
        <v>7.8948938985484638</v>
      </c>
      <c r="AN11" s="239">
        <f t="shared" si="9"/>
        <v>8.3282873091882692</v>
      </c>
      <c r="AO11" s="239">
        <f t="shared" si="9"/>
        <v>8.7854720273237383</v>
      </c>
      <c r="AP11" s="239">
        <f t="shared" si="9"/>
        <v>9.2677540864534365</v>
      </c>
      <c r="AQ11" s="239">
        <f t="shared" si="9"/>
        <v>9.7765112153158693</v>
      </c>
      <c r="AR11" s="239">
        <f t="shared" si="9"/>
        <v>10.313196773628828</v>
      </c>
      <c r="AS11" s="239">
        <f t="shared" si="9"/>
        <v>10.879343903882754</v>
      </c>
      <c r="AT11" s="239">
        <f t="shared" si="9"/>
        <v>11.476569911048477</v>
      </c>
      <c r="AU11" s="239">
        <f t="shared" si="9"/>
        <v>12.106580882710801</v>
      </c>
      <c r="AV11" s="239">
        <f t="shared" si="9"/>
        <v>12.771176562826197</v>
      </c>
      <c r="AW11" s="239">
        <f t="shared" si="9"/>
        <v>13.472255493027404</v>
      </c>
      <c r="AX11" s="239">
        <f t="shared" si="9"/>
        <v>14.211820436162043</v>
      </c>
      <c r="AY11" s="239">
        <f t="shared" si="9"/>
        <v>14.991984097558582</v>
      </c>
      <c r="AZ11" s="239">
        <f t="shared" si="9"/>
        <v>15.814975160363524</v>
      </c>
      <c r="BA11" s="239">
        <f t="shared" si="9"/>
        <v>16.683144652190887</v>
      </c>
      <c r="BB11" s="239">
        <f t="shared" si="9"/>
        <v>17.598972661271489</v>
      </c>
      <c r="BC11" s="239">
        <f t="shared" si="9"/>
        <v>18.565075421287997</v>
      </c>
      <c r="BD11" s="239">
        <f t="shared" si="9"/>
        <v>19.584212785134845</v>
      </c>
      <c r="BE11" s="239">
        <f t="shared" si="9"/>
        <v>20.659296108953271</v>
      </c>
      <c r="BF11" s="239">
        <f t="shared" si="9"/>
        <v>21.793396568963647</v>
      </c>
      <c r="BG11" s="239">
        <f t="shared" si="9"/>
        <v>22.989753934853713</v>
      </c>
      <c r="BH11" s="239">
        <f t="shared" si="9"/>
        <v>24.251785824785511</v>
      </c>
      <c r="BI11" s="239">
        <f t="shared" si="9"/>
        <v>25.583097468459702</v>
      </c>
      <c r="BJ11" s="239">
        <f t="shared" si="9"/>
        <v>26.987492006127251</v>
      </c>
      <c r="BK11" s="239">
        <f t="shared" si="9"/>
        <v>28.468981352969571</v>
      </c>
      <c r="BL11" s="239">
        <f t="shared" si="9"/>
        <v>30.031797659883207</v>
      </c>
      <c r="BM11" s="239">
        <f t="shared" si="9"/>
        <v>31.680405403408972</v>
      </c>
      <c r="BN11" s="239">
        <f t="shared" si="9"/>
        <v>33.419514139342652</v>
      </c>
      <c r="BO11" s="239">
        <f t="shared" si="9"/>
        <v>35.254091956460357</v>
      </c>
      <c r="BP11" s="239">
        <f t="shared" si="9"/>
        <v>37.189379668791595</v>
      </c>
      <c r="BQ11" s="239">
        <f t="shared" si="9"/>
        <v>39.230905786982952</v>
      </c>
      <c r="BR11" s="239">
        <f t="shared" si="9"/>
        <v>41.384502311520848</v>
      </c>
      <c r="BS11" s="239">
        <f t="shared" si="9"/>
        <v>43.656321392929726</v>
      </c>
      <c r="BT11" s="239">
        <f t="shared" si="9"/>
        <v>46.05285290653854</v>
      </c>
      <c r="BU11" s="239">
        <f t="shared" si="9"/>
        <v>48.580942992021214</v>
      </c>
      <c r="BV11" s="239">
        <f t="shared" si="9"/>
        <v>51.247813610672736</v>
      </c>
      <c r="BW11" s="239">
        <f t="shared" si="9"/>
        <v>54.061083176289834</v>
      </c>
      <c r="BX11" s="239">
        <f t="shared" si="9"/>
        <v>57.028788318592277</v>
      </c>
      <c r="BY11" s="239">
        <f t="shared" si="9"/>
        <v>60.159406841356009</v>
      </c>
      <c r="BZ11" s="239">
        <f t="shared" si="9"/>
        <v>63.461881940842353</v>
      </c>
      <c r="CA11" s="239">
        <f t="shared" si="9"/>
        <v>66.945647753707703</v>
      </c>
      <c r="CB11" s="239">
        <f t="shared" si="9"/>
        <v>70.620656307376152</v>
      </c>
      <c r="CC11" s="239">
        <f t="shared" si="9"/>
        <v>74.497405949863747</v>
      </c>
      <c r="CD11" s="239">
        <f t="shared" si="9"/>
        <v>78.586971340269528</v>
      </c>
      <c r="CE11" s="239">
        <f t="shared" si="9"/>
        <v>82.901035085606765</v>
      </c>
      <c r="CF11" s="239">
        <f t="shared" si="9"/>
        <v>87.451921114350881</v>
      </c>
      <c r="CG11" s="239">
        <f t="shared" si="9"/>
        <v>92.252629882041873</v>
      </c>
      <c r="CH11" s="239">
        <f t="shared" si="9"/>
        <v>97.316875509512656</v>
      </c>
      <c r="CI11" s="239">
        <f t="shared" si="9"/>
        <v>102.65912495983542</v>
      </c>
      <c r="CJ11" s="239">
        <f t="shared" si="9"/>
        <v>108.29463936590253</v>
      </c>
      <c r="CK11" s="239">
        <f t="shared" si="9"/>
        <v>114.23951762670163</v>
      </c>
      <c r="CL11" s="239">
        <f t="shared" si="9"/>
        <v>120.51074239682619</v>
      </c>
      <c r="CM11" s="239">
        <f t="shared" si="9"/>
        <v>127.12622860059875</v>
      </c>
      <c r="CN11" s="239">
        <f t="shared" si="10"/>
        <v>134.10487460939677</v>
      </c>
      <c r="CO11" s="239">
        <f t="shared" si="10"/>
        <v>141.4666162283786</v>
      </c>
      <c r="CP11" s="239">
        <f t="shared" si="10"/>
        <v>149.23248364683269</v>
      </c>
      <c r="CQ11" s="239">
        <f t="shared" si="10"/>
        <v>157.42466151483939</v>
      </c>
      <c r="CR11" s="239">
        <f t="shared" si="10"/>
        <v>166.06655231786553</v>
      </c>
      <c r="CS11" s="239">
        <f t="shared" si="10"/>
        <v>175.18284323033316</v>
      </c>
      <c r="CT11" s="239">
        <f t="shared" si="10"/>
        <v>184.79957663914206</v>
      </c>
      <c r="CU11" s="239">
        <f t="shared" si="10"/>
        <v>194.94422453860975</v>
      </c>
      <c r="CV11" s="239">
        <f t="shared" si="10"/>
        <v>205.645767009352</v>
      </c>
      <c r="CW11" s="239">
        <f t="shared" si="10"/>
        <v>216.93477500529332</v>
      </c>
      <c r="CX11" s="239">
        <f t="shared" si="10"/>
        <v>228.84349768530413</v>
      </c>
      <c r="CY11" s="239">
        <f t="shared" si="10"/>
        <v>241.40595453894358</v>
      </c>
      <c r="CZ11" s="239">
        <f t="shared" si="10"/>
        <v>254.6580325694826</v>
      </c>
      <c r="DA11" s="239">
        <f t="shared" si="10"/>
        <v>268.63758881182838</v>
      </c>
      <c r="DB11" s="239">
        <f t="shared" si="10"/>
        <v>283.38455847821211</v>
      </c>
      <c r="DC11" s="239">
        <f t="shared" si="10"/>
        <v>298.9410690405781</v>
      </c>
      <c r="DD11" s="239">
        <f t="shared" si="10"/>
        <v>315.35156057557214</v>
      </c>
      <c r="DE11" s="239">
        <f t="shared" si="10"/>
        <v>332.662912715917</v>
      </c>
      <c r="DF11" s="239">
        <f t="shared" si="10"/>
        <v>350.92457857083502</v>
      </c>
      <c r="DG11" s="239">
        <f t="shared" si="10"/>
        <v>370.18872599808714</v>
      </c>
      <c r="DH11" s="239">
        <f t="shared" si="10"/>
        <v>390.51038663119749</v>
      </c>
      <c r="DI11" s="239">
        <f t="shared" si="10"/>
        <v>411.94761308758859</v>
      </c>
      <c r="DJ11" s="239">
        <f t="shared" si="10"/>
        <v>434.56164480672066</v>
      </c>
      <c r="DK11" s="239">
        <f t="shared" si="10"/>
        <v>458.41708299198314</v>
      </c>
      <c r="DL11" s="239">
        <f t="shared" si="10"/>
        <v>483.58207515609246</v>
      </c>
      <c r="DM11" s="239">
        <f t="shared" si="10"/>
        <v>510.12850979718456</v>
      </c>
      <c r="DN11" s="239">
        <f t="shared" si="10"/>
        <v>538.13222176173065</v>
      </c>
      <c r="DO11" s="239">
        <f t="shared" si="10"/>
        <v>567.67320888093343</v>
      </c>
      <c r="DP11" s="239">
        <f t="shared" si="10"/>
        <v>598.83586049946678</v>
      </c>
      <c r="DQ11" s="239">
        <f t="shared" si="10"/>
        <v>631.70919854939336</v>
      </c>
      <c r="DR11" s="239">
        <f t="shared" si="10"/>
        <v>666.38713185793301</v>
      </c>
      <c r="DS11" s="239">
        <f t="shared" si="10"/>
        <v>702.968724415559</v>
      </c>
      <c r="DT11" s="239">
        <f t="shared" si="10"/>
        <v>741.55847837078159</v>
      </c>
      <c r="DU11" s="239">
        <f t="shared" si="10"/>
        <v>782.26663256004394</v>
      </c>
      <c r="DV11" s="239">
        <f t="shared" si="10"/>
        <v>825.20947742553938</v>
      </c>
      <c r="DW11" s="239">
        <f t="shared" si="10"/>
        <v>870.50968722056916</v>
      </c>
      <c r="DX11" s="239">
        <f t="shared" si="10"/>
        <v>918.29667045144924</v>
      </c>
      <c r="DY11" s="239">
        <f t="shared" si="10"/>
        <v>968.70693955706747</v>
      </c>
      <c r="DZ11" s="239">
        <f t="shared" si="10"/>
        <v>1021.8845008821506</v>
      </c>
      <c r="EA11" s="239">
        <f t="shared" si="10"/>
        <v>1077.9812660582725</v>
      </c>
      <c r="EB11" s="239">
        <f t="shared" si="10"/>
        <v>1137.1574859677899</v>
      </c>
      <c r="EC11" s="239">
        <f t="shared" si="10"/>
        <v>1199.5822085304046</v>
      </c>
      <c r="ED11" s="239">
        <f t="shared" si="10"/>
        <v>1265.433761620106</v>
      </c>
      <c r="EE11" s="239">
        <f t="shared" si="10"/>
        <v>1334.900262492034</v>
      </c>
      <c r="EF11" s="239">
        <f t="shared" si="10"/>
        <v>1408.1801551745391</v>
      </c>
      <c r="EG11" s="239">
        <f t="shared" si="10"/>
        <v>1485.482777361595</v>
      </c>
      <c r="EH11" s="239">
        <f t="shared" si="10"/>
        <v>1567.0289584250036</v>
      </c>
      <c r="EI11" s="239">
        <f t="shared" si="10"/>
        <v>1653.0516502547214</v>
      </c>
      <c r="EJ11" s="239">
        <f t="shared" si="10"/>
        <v>1743.7965927294231</v>
      </c>
      <c r="EK11" s="239">
        <f t="shared" si="10"/>
        <v>1839.523015718341</v>
      </c>
      <c r="EL11" s="239">
        <f t="shared" si="10"/>
        <v>1940.5043796197824</v>
      </c>
      <c r="EM11" s="239">
        <f t="shared" si="10"/>
        <v>2047.0291565518096</v>
      </c>
      <c r="EN11" s="239">
        <f t="shared" si="10"/>
        <v>2159.4016544266988</v>
      </c>
      <c r="EO11" s="239">
        <f t="shared" si="10"/>
        <v>2277.9428862633031</v>
      </c>
      <c r="EP11" s="239">
        <f t="shared" si="10"/>
        <v>2402.99148722067</v>
      </c>
      <c r="EQ11" s="239">
        <f t="shared" si="10"/>
        <v>2534.9046819725922</v>
      </c>
      <c r="ER11" s="239">
        <f t="shared" si="10"/>
        <v>2674.059305186579</v>
      </c>
      <c r="ES11" s="239">
        <f t="shared" si="10"/>
        <v>2820.8528780224337</v>
      </c>
      <c r="ET11" s="239">
        <f t="shared" si="10"/>
        <v>2975.704743725661</v>
      </c>
      <c r="EU11" s="239">
        <f t="shared" si="10"/>
        <v>3139.0572655597321</v>
      </c>
      <c r="EV11" s="239">
        <f t="shared" si="10"/>
        <v>3311.377090499333</v>
      </c>
      <c r="EW11" s="239">
        <f t="shared" si="10"/>
        <v>3493.1564822945643</v>
      </c>
      <c r="EX11" s="239">
        <f t="shared" si="10"/>
        <v>3684.9147277142438</v>
      </c>
      <c r="EY11" s="239">
        <f t="shared" si="10"/>
        <v>3887.1996199855066</v>
      </c>
      <c r="EZ11" s="239">
        <f t="shared" si="11"/>
        <v>4100.5890236674259</v>
      </c>
      <c r="FA11" s="239">
        <f t="shared" si="11"/>
        <v>4325.6925254290045</v>
      </c>
      <c r="FB11" s="239">
        <f t="shared" si="11"/>
        <v>4563.1531754472999</v>
      </c>
      <c r="FC11" s="239">
        <f t="shared" si="11"/>
        <v>4813.649324400305</v>
      </c>
      <c r="FD11" s="239">
        <f t="shared" si="11"/>
        <v>5077.8965613022992</v>
      </c>
      <c r="FE11" s="239">
        <f t="shared" si="11"/>
        <v>5356.6497577174614</v>
      </c>
      <c r="FF11" s="239">
        <f t="shared" si="11"/>
        <v>5650.705224191418</v>
      </c>
      <c r="FG11" s="239">
        <f t="shared" si="11"/>
        <v>5960.9029850609786</v>
      </c>
      <c r="FH11" s="239">
        <f t="shared" si="11"/>
        <v>6288.1291781404771</v>
      </c>
      <c r="FI11" s="239">
        <f t="shared" si="11"/>
        <v>6633.3185861398724</v>
      </c>
      <c r="FJ11" s="239">
        <f t="shared" si="11"/>
        <v>6997.4573070460692</v>
      </c>
      <c r="FK11" s="239">
        <f t="shared" si="11"/>
        <v>7381.5855710959131</v>
      </c>
      <c r="FL11" s="239">
        <f t="shared" si="11"/>
        <v>7786.8007123880616</v>
      </c>
      <c r="FM11" s="239">
        <f t="shared" si="11"/>
        <v>8214.2603036226956</v>
      </c>
      <c r="FN11" s="239">
        <f t="shared" si="11"/>
        <v>8665.1854629240443</v>
      </c>
      <c r="FO11" s="239">
        <f t="shared" si="11"/>
        <v>9140.8643421922734</v>
      </c>
      <c r="FP11" s="239">
        <f t="shared" si="11"/>
        <v>9642.6558069498769</v>
      </c>
      <c r="FQ11" s="239">
        <f t="shared" si="11"/>
        <v>10171.99331819472</v>
      </c>
      <c r="FR11" s="239">
        <f t="shared" si="11"/>
        <v>10730.389027348994</v>
      </c>
      <c r="FS11" s="239">
        <f t="shared" si="11"/>
        <v>11319.438096002059</v>
      </c>
      <c r="FT11" s="239">
        <f t="shared" si="11"/>
        <v>11940.823252787313</v>
      </c>
      <c r="FU11" s="239">
        <f t="shared" si="11"/>
        <v>12596.319600410689</v>
      </c>
      <c r="FV11" s="239">
        <f t="shared" si="11"/>
        <v>13287.799686562921</v>
      </c>
      <c r="FW11" s="239">
        <f t="shared" si="11"/>
        <v>14017.238853201608</v>
      </c>
      <c r="FX11" s="239">
        <f t="shared" si="11"/>
        <v>14786.72087948429</v>
      </c>
      <c r="FY11" s="239">
        <f t="shared" si="11"/>
        <v>15598.443934472625</v>
      </c>
      <c r="FZ11" s="239">
        <f t="shared" si="11"/>
        <v>16454.726856612695</v>
      </c>
      <c r="GA11" s="239">
        <f t="shared" si="11"/>
        <v>17358.015777929919</v>
      </c>
      <c r="GB11" s="239">
        <f t="shared" si="11"/>
        <v>18310.89111186186</v>
      </c>
      <c r="GC11" s="239">
        <f t="shared" si="11"/>
        <v>19316.074924690933</v>
      </c>
      <c r="GD11" s="239">
        <f t="shared" si="11"/>
        <v>20376.438711634921</v>
      </c>
      <c r="GE11" s="239">
        <f t="shared" si="11"/>
        <v>21495.011599809146</v>
      </c>
      <c r="GF11" s="239">
        <f t="shared" si="11"/>
        <v>22674.989001493577</v>
      </c>
      <c r="GG11" s="239">
        <f t="shared" si="11"/>
        <v>23919.741742424547</v>
      </c>
      <c r="GH11" s="239">
        <f t="shared" si="11"/>
        <v>25232.825691187772</v>
      </c>
      <c r="GI11" s="239">
        <f t="shared" si="11"/>
        <v>26617.991917220803</v>
      </c>
      <c r="GJ11" s="239">
        <f t="shared" si="11"/>
        <v>28079.19740644316</v>
      </c>
      <c r="GK11" s="239">
        <f t="shared" si="11"/>
        <v>29620.61636512533</v>
      </c>
      <c r="GL11" s="239">
        <f t="shared" si="11"/>
        <v>31246.652144288259</v>
      </c>
      <c r="GM11" s="239">
        <f t="shared" si="11"/>
        <v>32961.949818697598</v>
      </c>
      <c r="GN11" s="239">
        <f t="shared" si="11"/>
        <v>34771.409456386966</v>
      </c>
      <c r="GO11" s="239">
        <f t="shared" si="11"/>
        <v>36680.200116617045</v>
      </c>
      <c r="GP11" s="239">
        <f t="shared" si="11"/>
        <v>38693.774616258394</v>
      </c>
      <c r="GQ11" s="239">
        <f t="shared" si="11"/>
        <v>40817.885106780806</v>
      </c>
      <c r="GR11" s="239">
        <f t="shared" si="11"/>
        <v>43058.59950634784</v>
      </c>
      <c r="GS11" s="239">
        <f t="shared" si="11"/>
        <v>45422.318833957877</v>
      </c>
      <c r="GT11" s="239">
        <f t="shared" si="11"/>
        <v>47915.795495149876</v>
      </c>
      <c r="GU11" s="239">
        <f t="shared" si="11"/>
        <v>50546.1525715104</v>
      </c>
      <c r="GV11" s="239">
        <f t="shared" si="11"/>
        <v>53320.904169085959</v>
      </c>
      <c r="GW11" s="239">
        <f t="shared" si="11"/>
        <v>56247.976883829746</v>
      </c>
      <c r="GX11" s="239">
        <f t="shared" si="11"/>
        <v>59335.732445402769</v>
      </c>
      <c r="GY11" s="239">
        <f t="shared" si="11"/>
        <v>62592.991604015668</v>
      </c>
      <c r="GZ11" s="239">
        <f t="shared" si="11"/>
        <v>66029.059328548436</v>
      </c>
      <c r="HA11" s="239">
        <f t="shared" si="11"/>
        <v>69653.751387931159</v>
      </c>
      <c r="HB11" s="239">
        <f t="shared" si="11"/>
        <v>73477.422391720436</v>
      </c>
      <c r="HC11" s="239">
        <f t="shared" si="11"/>
        <v>77510.995369974684</v>
      </c>
      <c r="HD11" s="239">
        <f t="shared" si="11"/>
        <v>81765.992976928697</v>
      </c>
      <c r="HE11" s="239">
        <f t="shared" si="11"/>
        <v>86254.570407606632</v>
      </c>
      <c r="HF11" s="239">
        <f t="shared" si="11"/>
        <v>90989.550121405817</v>
      </c>
      <c r="HG11" s="239">
        <f t="shared" si="11"/>
        <v>95984.458471845835</v>
      </c>
      <c r="HH11" s="239">
        <f t="shared" si="11"/>
        <v>101253.56434712256</v>
      </c>
      <c r="HI11" s="239">
        <f t="shared" si="11"/>
        <v>106811.91993185115</v>
      </c>
    </row>
    <row r="12" spans="1:217" s="278" customFormat="1" ht="12.75" customHeight="1">
      <c r="A12" s="10" t="str">
        <f>'JJR-4 Constant DCF'!A10</f>
        <v>American Electric Power Company, Inc.</v>
      </c>
      <c r="B12" s="389" t="str">
        <f>'JJR-4 Constant DCF'!B10</f>
        <v>AEP</v>
      </c>
      <c r="C12" s="239">
        <f>'JJR-4 Constant DCF'!D10</f>
        <v>80.801333333333332</v>
      </c>
      <c r="D12" s="239">
        <f>'JJR-4 Constant DCF'!C10</f>
        <v>2.96</v>
      </c>
      <c r="E12" s="3">
        <f>'JJR-4 Constant DCF'!G10</f>
        <v>6.5000000000000002E-2</v>
      </c>
      <c r="F12" s="3">
        <f>'JJR-4 Constant DCF'!H10</f>
        <v>6.1499999999999999E-2</v>
      </c>
      <c r="G12" s="3">
        <f>'JJR-4 Constant DCF'!I10</f>
        <v>5.7000000000000002E-2</v>
      </c>
      <c r="H12" s="3">
        <f t="shared" si="12"/>
        <v>6.1166666666666668E-2</v>
      </c>
      <c r="I12" s="3">
        <f t="shared" si="4"/>
        <v>6.0121456655874934E-2</v>
      </c>
      <c r="J12" s="3">
        <f t="shared" si="4"/>
        <v>5.9076246645083201E-2</v>
      </c>
      <c r="K12" s="3">
        <f t="shared" si="4"/>
        <v>5.8031036634291468E-2</v>
      </c>
      <c r="L12" s="3">
        <f t="shared" si="4"/>
        <v>5.6985826623499734E-2</v>
      </c>
      <c r="M12" s="3">
        <f t="shared" si="4"/>
        <v>5.5940616612708001E-2</v>
      </c>
      <c r="N12" s="3">
        <f>'JJR-5.4 GDP Growth'!$D$25</f>
        <v>5.4895406601916275E-2</v>
      </c>
      <c r="O12" s="3">
        <f t="shared" si="13"/>
        <v>9.6895009279251099E-2</v>
      </c>
      <c r="Q12" s="239">
        <f t="shared" si="5"/>
        <v>-80.801333333333332</v>
      </c>
      <c r="R12" s="239">
        <f t="shared" si="6"/>
        <v>3.1410533333333333</v>
      </c>
      <c r="S12" s="239">
        <f t="shared" si="7"/>
        <v>3.3331810955555552</v>
      </c>
      <c r="T12" s="239">
        <f t="shared" si="7"/>
        <v>3.5370606725670366</v>
      </c>
      <c r="U12" s="239">
        <f t="shared" si="7"/>
        <v>3.7534108837057203</v>
      </c>
      <c r="V12" s="239">
        <f t="shared" si="7"/>
        <v>3.9829945160923867</v>
      </c>
      <c r="W12" s="239">
        <f t="shared" si="8"/>
        <v>4.2224579482522229</v>
      </c>
      <c r="X12" s="239">
        <f t="shared" si="8"/>
        <v>4.4719049154516632</v>
      </c>
      <c r="Y12" s="239">
        <f t="shared" si="8"/>
        <v>4.7314141934253069</v>
      </c>
      <c r="Z12" s="239">
        <f t="shared" si="8"/>
        <v>5.0010377423358072</v>
      </c>
      <c r="AA12" s="239">
        <f t="shared" si="8"/>
        <v>5.2807988773454984</v>
      </c>
      <c r="AB12" s="239">
        <f t="shared" si="9"/>
        <v>5.5706904789003229</v>
      </c>
      <c r="AC12" s="239">
        <f t="shared" si="9"/>
        <v>5.8764957977929795</v>
      </c>
      <c r="AD12" s="239">
        <f t="shared" si="9"/>
        <v>6.1990884240072779</v>
      </c>
      <c r="AE12" s="239">
        <f t="shared" si="9"/>
        <v>6.5393899036043894</v>
      </c>
      <c r="AF12" s="239">
        <f t="shared" si="9"/>
        <v>6.8983723712912184</v>
      </c>
      <c r="AG12" s="239">
        <f t="shared" si="9"/>
        <v>7.2770613275046756</v>
      </c>
      <c r="AH12" s="239">
        <f t="shared" si="9"/>
        <v>7.6765385679451255</v>
      </c>
      <c r="AI12" s="239">
        <f t="shared" si="9"/>
        <v>8.0979452739277651</v>
      </c>
      <c r="AJ12" s="239">
        <f t="shared" si="9"/>
        <v>8.5424852723800964</v>
      </c>
      <c r="AK12" s="239">
        <f t="shared" si="9"/>
        <v>9.0114284747982829</v>
      </c>
      <c r="AL12" s="239">
        <f t="shared" si="9"/>
        <v>9.5061145049864209</v>
      </c>
      <c r="AM12" s="239">
        <f t="shared" si="9"/>
        <v>10.027956525942024</v>
      </c>
      <c r="AN12" s="239">
        <f t="shared" si="9"/>
        <v>10.57844527681995</v>
      </c>
      <c r="AO12" s="239">
        <f t="shared" si="9"/>
        <v>11.159153331507103</v>
      </c>
      <c r="AP12" s="239">
        <f t="shared" si="9"/>
        <v>11.771739590973313</v>
      </c>
      <c r="AQ12" s="239">
        <f t="shared" si="9"/>
        <v>12.417954022231669</v>
      </c>
      <c r="AR12" s="239">
        <f t="shared" si="9"/>
        <v>13.099642657445978</v>
      </c>
      <c r="AS12" s="239">
        <f t="shared" si="9"/>
        <v>13.818752867466282</v>
      </c>
      <c r="AT12" s="239">
        <f t="shared" si="9"/>
        <v>14.577338924857241</v>
      </c>
      <c r="AU12" s="239">
        <f t="shared" si="9"/>
        <v>15.37756787231122</v>
      </c>
      <c r="AV12" s="239">
        <f t="shared" si="9"/>
        <v>16.221725713210308</v>
      </c>
      <c r="AW12" s="239">
        <f t="shared" si="9"/>
        <v>17.11222394202175</v>
      </c>
      <c r="AX12" s="239">
        <f t="shared" si="9"/>
        <v>18.05160643318208</v>
      </c>
      <c r="AY12" s="239">
        <f t="shared" si="9"/>
        <v>19.042556708149377</v>
      </c>
      <c r="AZ12" s="239">
        <f t="shared" si="9"/>
        <v>20.087905601383284</v>
      </c>
      <c r="BA12" s="239">
        <f t="shared" si="9"/>
        <v>21.190639347152132</v>
      </c>
      <c r="BB12" s="239">
        <f t="shared" si="9"/>
        <v>22.353908110268613</v>
      </c>
      <c r="BC12" s="239">
        <f t="shared" si="9"/>
        <v>23.581034985123683</v>
      </c>
      <c r="BD12" s="239">
        <f t="shared" si="9"/>
        <v>24.875525488726058</v>
      </c>
      <c r="BE12" s="239">
        <f t="shared" si="9"/>
        <v>26.241077574866008</v>
      </c>
      <c r="BF12" s="239">
        <f t="shared" si="9"/>
        <v>27.681592198010705</v>
      </c>
      <c r="BG12" s="239">
        <f t="shared" si="9"/>
        <v>29.201184457108937</v>
      </c>
      <c r="BH12" s="239">
        <f t="shared" si="9"/>
        <v>30.804195351139491</v>
      </c>
      <c r="BI12" s="239">
        <f t="shared" si="9"/>
        <v>32.495204179985151</v>
      </c>
      <c r="BJ12" s="239">
        <f t="shared" si="9"/>
        <v>34.279041626057726</v>
      </c>
      <c r="BK12" s="239">
        <f t="shared" si="9"/>
        <v>36.160803554044179</v>
      </c>
      <c r="BL12" s="239">
        <f t="shared" si="9"/>
        <v>38.145865568195454</v>
      </c>
      <c r="BM12" s="239">
        <f t="shared" si="9"/>
        <v>40.239898368743582</v>
      </c>
      <c r="BN12" s="239">
        <f t="shared" si="9"/>
        <v>42.448883951315551</v>
      </c>
      <c r="BO12" s="239">
        <f t="shared" si="9"/>
        <v>44.779132695620575</v>
      </c>
      <c r="BP12" s="239">
        <f t="shared" si="9"/>
        <v>47.237301392227828</v>
      </c>
      <c r="BQ12" s="239">
        <f t="shared" si="9"/>
        <v>49.830412258931439</v>
      </c>
      <c r="BR12" s="239">
        <f t="shared" si="9"/>
        <v>52.565873001026596</v>
      </c>
      <c r="BS12" s="239">
        <f t="shared" si="9"/>
        <v>55.451497972802642</v>
      </c>
      <c r="BT12" s="239">
        <f t="shared" si="9"/>
        <v>58.49553050070498</v>
      </c>
      <c r="BU12" s="239">
        <f t="shared" si="9"/>
        <v>61.706666431935972</v>
      </c>
      <c r="BV12" s="239">
        <f t="shared" si="9"/>
        <v>65.09407897576591</v>
      </c>
      <c r="BW12" s="239">
        <f t="shared" si="9"/>
        <v>68.667444908517837</v>
      </c>
      <c r="BX12" s="239">
        <f t="shared" si="9"/>
        <v>72.436972217085611</v>
      </c>
      <c r="BY12" s="239">
        <f t="shared" si="9"/>
        <v>76.413429259954242</v>
      </c>
      <c r="BZ12" s="239">
        <f t="shared" si="9"/>
        <v>80.608175529026198</v>
      </c>
      <c r="CA12" s="239">
        <f t="shared" si="9"/>
        <v>85.033194100130729</v>
      </c>
      <c r="CB12" s="239">
        <f t="shared" si="9"/>
        <v>89.701125864917074</v>
      </c>
      <c r="CC12" s="239">
        <f t="shared" si="9"/>
        <v>94.625305641921372</v>
      </c>
      <c r="CD12" s="239">
        <f t="shared" si="9"/>
        <v>99.819800269965242</v>
      </c>
      <c r="CE12" s="239">
        <f t="shared" si="9"/>
        <v>105.29944879270705</v>
      </c>
      <c r="CF12" s="239">
        <f t="shared" si="9"/>
        <v>111.07990484914036</v>
      </c>
      <c r="CG12" s="239">
        <f t="shared" si="9"/>
        <v>117.17768139113609</v>
      </c>
      <c r="CH12" s="239">
        <f t="shared" si="9"/>
        <v>123.6101978557723</v>
      </c>
      <c r="CI12" s="239">
        <f t="shared" si="9"/>
        <v>130.39582992720824</v>
      </c>
      <c r="CJ12" s="239">
        <f t="shared" si="9"/>
        <v>137.55396203025666</v>
      </c>
      <c r="CK12" s="239">
        <f t="shared" si="9"/>
        <v>145.10504270561214</v>
      </c>
      <c r="CL12" s="239">
        <f t="shared" si="9"/>
        <v>153.07064302492515</v>
      </c>
      <c r="CM12" s="239">
        <f t="shared" ref="CM12" si="14">CL12*(1+$N12)</f>
        <v>161.4735182125952</v>
      </c>
      <c r="CN12" s="239">
        <f t="shared" si="10"/>
        <v>170.33767265031753</v>
      </c>
      <c r="CO12" s="239">
        <f t="shared" si="10"/>
        <v>179.68842845008083</v>
      </c>
      <c r="CP12" s="239">
        <f t="shared" si="10"/>
        <v>189.55249779150736</v>
      </c>
      <c r="CQ12" s="239">
        <f t="shared" si="10"/>
        <v>199.95805923018099</v>
      </c>
      <c r="CR12" s="239">
        <f t="shared" si="10"/>
        <v>210.93483819495182</v>
      </c>
      <c r="CS12" s="239">
        <f t="shared" si="10"/>
        <v>222.51419190417312</v>
      </c>
      <c r="CT12" s="239">
        <f t="shared" si="10"/>
        <v>234.72919894344952</v>
      </c>
      <c r="CU12" s="239">
        <f t="shared" si="10"/>
        <v>247.61475376079227</v>
      </c>
      <c r="CV12" s="239">
        <f t="shared" si="10"/>
        <v>261.20766634912434</v>
      </c>
      <c r="CW12" s="239">
        <f t="shared" si="10"/>
        <v>275.54676740089718</v>
      </c>
      <c r="CX12" s="239">
        <f t="shared" si="10"/>
        <v>290.67301923521308</v>
      </c>
      <c r="CY12" s="239">
        <f t="shared" si="10"/>
        <v>306.62963281433673</v>
      </c>
      <c r="CZ12" s="239">
        <f t="shared" si="10"/>
        <v>323.46219118387603</v>
      </c>
      <c r="DA12" s="239">
        <f t="shared" si="10"/>
        <v>341.21877968926168</v>
      </c>
      <c r="DB12" s="239">
        <f t="shared" si="10"/>
        <v>359.95012334051341</v>
      </c>
      <c r="DC12" s="239">
        <f t="shared" si="10"/>
        <v>379.70973171770083</v>
      </c>
      <c r="DD12" s="239">
        <f t="shared" si="10"/>
        <v>400.55405183104858</v>
      </c>
      <c r="DE12" s="239">
        <f t="shared" si="10"/>
        <v>422.54262937235904</v>
      </c>
      <c r="DF12" s="239">
        <f t="shared" si="10"/>
        <v>445.73827881839753</v>
      </c>
      <c r="DG12" s="239">
        <f t="shared" si="10"/>
        <v>470.20726287217178</v>
      </c>
      <c r="DH12" s="239">
        <f t="shared" si="10"/>
        <v>496.01948175471381</v>
      </c>
      <c r="DI12" s="239">
        <f t="shared" si="10"/>
        <v>523.2486728881106</v>
      </c>
      <c r="DJ12" s="239">
        <f t="shared" si="10"/>
        <v>551.97262154021655</v>
      </c>
      <c r="DK12" s="239">
        <f t="shared" si="10"/>
        <v>582.27338303279237</v>
      </c>
      <c r="DL12" s="239">
        <f t="shared" si="10"/>
        <v>614.23751714785089</v>
      </c>
      <c r="DM12" s="239">
        <f t="shared" si="10"/>
        <v>647.95633540183371</v>
      </c>
      <c r="DN12" s="239">
        <f t="shared" si="10"/>
        <v>683.52616189400499</v>
      </c>
      <c r="DO12" s="239">
        <f t="shared" si="10"/>
        <v>721.04860847422367</v>
      </c>
      <c r="DP12" s="239">
        <f t="shared" si="10"/>
        <v>760.63086501616215</v>
      </c>
      <c r="DQ12" s="239">
        <f t="shared" si="10"/>
        <v>802.38600562519161</v>
      </c>
      <c r="DR12" s="239">
        <f t="shared" si="10"/>
        <v>846.43331165567395</v>
      </c>
      <c r="DS12" s="239">
        <f t="shared" si="10"/>
        <v>892.89861246041869</v>
      </c>
      <c r="DT12" s="239">
        <f t="shared" si="10"/>
        <v>941.9146448457202</v>
      </c>
      <c r="DU12" s="239">
        <f t="shared" si="10"/>
        <v>993.62143225882562</v>
      </c>
      <c r="DV12" s="239">
        <f t="shared" si="10"/>
        <v>1048.1666847910521</v>
      </c>
      <c r="DW12" s="239">
        <f t="shared" si="10"/>
        <v>1105.7062211392395</v>
      </c>
      <c r="DX12" s="239">
        <f t="shared" si="10"/>
        <v>1166.4044137309463</v>
      </c>
      <c r="DY12" s="239">
        <f t="shared" si="10"/>
        <v>1230.4346582849764</v>
      </c>
      <c r="DZ12" s="239">
        <f t="shared" si="10"/>
        <v>1297.9798691486201</v>
      </c>
      <c r="EA12" s="239">
        <f t="shared" si="10"/>
        <v>1369.2330018266357</v>
      </c>
      <c r="EB12" s="239">
        <f t="shared" si="10"/>
        <v>1444.3976041946712</v>
      </c>
      <c r="EC12" s="239">
        <f t="shared" si="10"/>
        <v>1523.6883979717713</v>
      </c>
      <c r="ED12" s="239">
        <f t="shared" si="10"/>
        <v>1607.3318921130542</v>
      </c>
      <c r="EE12" s="239">
        <f t="shared" si="10"/>
        <v>1695.5670298748278</v>
      </c>
      <c r="EF12" s="239">
        <f t="shared" si="10"/>
        <v>1788.6458714006098</v>
      </c>
      <c r="EG12" s="239">
        <f t="shared" si="10"/>
        <v>1886.8343137779852</v>
      </c>
      <c r="EH12" s="239">
        <f t="shared" si="10"/>
        <v>1990.4128506232755</v>
      </c>
      <c r="EI12" s="239">
        <f t="shared" si="10"/>
        <v>2099.6773733639193</v>
      </c>
      <c r="EJ12" s="239">
        <f t="shared" si="10"/>
        <v>2214.9400165075754</v>
      </c>
      <c r="EK12" s="239">
        <f t="shared" si="10"/>
        <v>2336.5300493126138</v>
      </c>
      <c r="EL12" s="239">
        <f t="shared" si="10"/>
        <v>2464.794816407225</v>
      </c>
      <c r="EM12" s="239">
        <f t="shared" si="10"/>
        <v>2600.1007300441952</v>
      </c>
      <c r="EN12" s="239">
        <f t="shared" si="10"/>
        <v>2742.8343168259107</v>
      </c>
      <c r="EO12" s="239">
        <f t="shared" si="10"/>
        <v>2893.4033218897584</v>
      </c>
      <c r="EP12" s="239">
        <f t="shared" si="10"/>
        <v>3052.2378737082317</v>
      </c>
      <c r="EQ12" s="239">
        <f t="shared" si="10"/>
        <v>3219.7917128312133</v>
      </c>
      <c r="ER12" s="239">
        <f t="shared" si="10"/>
        <v>3396.5434880805633</v>
      </c>
      <c r="ES12" s="239">
        <f t="shared" si="10"/>
        <v>3582.9981238998366</v>
      </c>
      <c r="ET12" s="239">
        <f t="shared" si="10"/>
        <v>3779.6882627652212</v>
      </c>
      <c r="EU12" s="239">
        <f t="shared" si="10"/>
        <v>3987.1757867782085</v>
      </c>
      <c r="EV12" s="239">
        <f t="shared" si="10"/>
        <v>4206.0534227867138</v>
      </c>
      <c r="EW12" s="239">
        <f t="shared" si="10"/>
        <v>4436.9464356199724</v>
      </c>
      <c r="EX12" s="239">
        <f t="shared" si="10"/>
        <v>4680.5144142742538</v>
      </c>
      <c r="EY12" s="239">
        <f t="shared" ref="EY12" si="15">EX12*(1+$N12)</f>
        <v>4937.4531561519689</v>
      </c>
      <c r="EZ12" s="239">
        <f t="shared" si="11"/>
        <v>5208.4966547368458</v>
      </c>
      <c r="FA12" s="239">
        <f t="shared" si="11"/>
        <v>5494.4191963833455</v>
      </c>
      <c r="FB12" s="239">
        <f t="shared" si="11"/>
        <v>5796.0375722101835</v>
      </c>
      <c r="FC12" s="239">
        <f t="shared" si="11"/>
        <v>6114.2134114166456</v>
      </c>
      <c r="FD12" s="239">
        <f t="shared" si="11"/>
        <v>6449.8556426872519</v>
      </c>
      <c r="FE12" s="239">
        <f t="shared" si="11"/>
        <v>6803.9230907162328</v>
      </c>
      <c r="FF12" s="239">
        <f t="shared" si="11"/>
        <v>7177.4272152692674</v>
      </c>
      <c r="FG12" s="239">
        <f t="shared" si="11"/>
        <v>7571.4350006071336</v>
      </c>
      <c r="FH12" s="239">
        <f t="shared" si="11"/>
        <v>7987.0720035254426</v>
      </c>
      <c r="FI12" s="239">
        <f t="shared" si="11"/>
        <v>8425.5255687177541</v>
      </c>
      <c r="FJ12" s="239">
        <f t="shared" si="11"/>
        <v>8888.0482206473571</v>
      </c>
      <c r="FK12" s="239">
        <f t="shared" si="11"/>
        <v>9375.9612416172331</v>
      </c>
      <c r="FL12" s="239">
        <f t="shared" si="11"/>
        <v>9890.6584462596184</v>
      </c>
      <c r="FM12" s="239">
        <f t="shared" si="11"/>
        <v>10433.610163227717</v>
      </c>
      <c r="FN12" s="239">
        <f t="shared" si="11"/>
        <v>11006.367435463988</v>
      </c>
      <c r="FO12" s="239">
        <f t="shared" si="11"/>
        <v>11610.566451043875</v>
      </c>
      <c r="FP12" s="239">
        <f t="shared" si="11"/>
        <v>12247.933217252496</v>
      </c>
      <c r="FQ12" s="239">
        <f t="shared" si="11"/>
        <v>12920.288491246687</v>
      </c>
      <c r="FR12" s="239">
        <f t="shared" si="11"/>
        <v>13629.552981387733</v>
      </c>
      <c r="FS12" s="239">
        <f t="shared" si="11"/>
        <v>14377.752834103372</v>
      </c>
      <c r="FT12" s="239">
        <f t="shared" si="11"/>
        <v>15167.025421953331</v>
      </c>
      <c r="FU12" s="239">
        <f t="shared" si="11"/>
        <v>15999.625449433059</v>
      </c>
      <c r="FV12" s="239">
        <f t="shared" si="11"/>
        <v>16877.931393958053</v>
      </c>
      <c r="FW12" s="239">
        <f t="shared" si="11"/>
        <v>17804.452300428627</v>
      </c>
      <c r="FX12" s="239">
        <f t="shared" si="11"/>
        <v>18781.834948785079</v>
      </c>
      <c r="FY12" s="239">
        <f t="shared" si="11"/>
        <v>19812.871415028716</v>
      </c>
      <c r="FZ12" s="239">
        <f t="shared" si="11"/>
        <v>20900.507047308201</v>
      </c>
      <c r="GA12" s="239">
        <f t="shared" si="11"/>
        <v>22047.848879856403</v>
      </c>
      <c r="GB12" s="239">
        <f t="shared" si="11"/>
        <v>23258.174508813725</v>
      </c>
      <c r="GC12" s="239">
        <f t="shared" si="11"/>
        <v>24534.941455293378</v>
      </c>
      <c r="GD12" s="239">
        <f t="shared" si="11"/>
        <v>25881.797042435919</v>
      </c>
      <c r="GE12" s="239">
        <f t="shared" si="11"/>
        <v>27302.588814668714</v>
      </c>
      <c r="GF12" s="239">
        <f t="shared" si="11"/>
        <v>28801.375528934885</v>
      </c>
      <c r="GG12" s="239">
        <f t="shared" si="11"/>
        <v>30382.438749290246</v>
      </c>
      <c r="GH12" s="239">
        <f t="shared" si="11"/>
        <v>32050.295077990351</v>
      </c>
      <c r="GI12" s="239">
        <f t="shared" si="11"/>
        <v>33809.709058008026</v>
      </c>
      <c r="GJ12" s="239">
        <f t="shared" si="11"/>
        <v>35665.706783839865</v>
      </c>
      <c r="GK12" s="239">
        <f t="shared" si="11"/>
        <v>37623.590259483477</v>
      </c>
      <c r="GL12" s="239">
        <f t="shared" si="11"/>
        <v>39688.952544601721</v>
      </c>
      <c r="GM12" s="239">
        <f t="shared" si="11"/>
        <v>41867.693732141794</v>
      </c>
      <c r="GN12" s="239">
        <f t="shared" si="11"/>
        <v>44166.037803052219</v>
      </c>
      <c r="GO12" s="239">
        <f t="shared" si="11"/>
        <v>46590.550406246373</v>
      </c>
      <c r="GP12" s="239">
        <f t="shared" si="11"/>
        <v>49148.157614604344</v>
      </c>
      <c r="GQ12" s="239">
        <f t="shared" si="11"/>
        <v>51846.165710593115</v>
      </c>
      <c r="GR12" s="239">
        <f t="shared" si="11"/>
        <v>54692.282058026452</v>
      </c>
      <c r="GS12" s="239">
        <f t="shared" si="11"/>
        <v>57694.637119588508</v>
      </c>
      <c r="GT12" s="239">
        <f t="shared" si="11"/>
        <v>60861.807683018327</v>
      </c>
      <c r="GU12" s="239">
        <f t="shared" si="11"/>
        <v>64202.841362305247</v>
      </c>
      <c r="GV12" s="239">
        <f t="shared" si="11"/>
        <v>67727.282443887321</v>
      </c>
      <c r="GW12" s="239">
        <f t="shared" si="11"/>
        <v>71445.199151687339</v>
      </c>
      <c r="GX12" s="239">
        <f t="shared" si="11"/>
        <v>75367.212408874097</v>
      </c>
      <c r="GY12" s="239">
        <f t="shared" si="11"/>
        <v>79504.526178512227</v>
      </c>
      <c r="GZ12" s="239">
        <f t="shared" si="11"/>
        <v>83868.95946977436</v>
      </c>
      <c r="HA12" s="239">
        <f t="shared" si="11"/>
        <v>88472.980101147259</v>
      </c>
      <c r="HB12" s="239">
        <f t="shared" si="11"/>
        <v>93329.740317082978</v>
      </c>
      <c r="HC12" s="239">
        <f t="shared" si="11"/>
        <v>98453.114359840503</v>
      </c>
      <c r="HD12" s="239">
        <f t="shared" si="11"/>
        <v>103857.73810384891</v>
      </c>
      <c r="HE12" s="239">
        <f t="shared" si="11"/>
        <v>109559.05086581504</v>
      </c>
      <c r="HF12" s="239">
        <f t="shared" si="11"/>
        <v>115573.33951001398</v>
      </c>
      <c r="HG12" s="239">
        <f t="shared" si="11"/>
        <v>121917.78497475751</v>
      </c>
      <c r="HH12" s="239">
        <f t="shared" si="11"/>
        <v>128610.51135295183</v>
      </c>
      <c r="HI12" s="239">
        <f t="shared" si="11"/>
        <v>135670.63766695248</v>
      </c>
    </row>
    <row r="13" spans="1:217" s="278" customFormat="1" ht="12.75" customHeight="1">
      <c r="A13" s="10" t="str">
        <f>'JJR-4 Constant DCF'!A11</f>
        <v>Duke Energy Corporation</v>
      </c>
      <c r="B13" s="389" t="str">
        <f>'JJR-4 Constant DCF'!B11</f>
        <v>DUK</v>
      </c>
      <c r="C13" s="239">
        <f>'JJR-4 Constant DCF'!D11</f>
        <v>91.049333333333337</v>
      </c>
      <c r="D13" s="239">
        <f>'JJR-4 Constant DCF'!C11</f>
        <v>3.86</v>
      </c>
      <c r="E13" s="3">
        <f>'JJR-4 Constant DCF'!G11</f>
        <v>0.05</v>
      </c>
      <c r="F13" s="3">
        <f>'JJR-4 Constant DCF'!H11</f>
        <v>4.99E-2</v>
      </c>
      <c r="G13" s="3">
        <f>'JJR-4 Constant DCF'!I11</f>
        <v>5.1999999999999998E-2</v>
      </c>
      <c r="H13" s="3">
        <f t="shared" si="12"/>
        <v>5.0633333333333336E-2</v>
      </c>
      <c r="I13" s="3">
        <f t="shared" si="4"/>
        <v>5.1343678878097161E-2</v>
      </c>
      <c r="J13" s="3">
        <f t="shared" si="4"/>
        <v>5.2054024422860987E-2</v>
      </c>
      <c r="K13" s="3">
        <f t="shared" si="4"/>
        <v>5.2764369967624812E-2</v>
      </c>
      <c r="L13" s="3">
        <f t="shared" si="4"/>
        <v>5.3474715512388638E-2</v>
      </c>
      <c r="M13" s="3">
        <f t="shared" si="4"/>
        <v>5.4185061057152463E-2</v>
      </c>
      <c r="N13" s="3">
        <f>'JJR-5.4 GDP Growth'!$D$25</f>
        <v>5.4895406601916275E-2</v>
      </c>
      <c r="O13" s="3">
        <f t="shared" si="13"/>
        <v>0.10050845742225648</v>
      </c>
      <c r="Q13" s="239">
        <f t="shared" si="5"/>
        <v>-91.049333333333337</v>
      </c>
      <c r="R13" s="239">
        <f t="shared" si="6"/>
        <v>4.0554446666666664</v>
      </c>
      <c r="S13" s="239">
        <f t="shared" si="7"/>
        <v>4.2607853482888887</v>
      </c>
      <c r="T13" s="239">
        <f t="shared" si="7"/>
        <v>4.4765231130905825</v>
      </c>
      <c r="U13" s="239">
        <f t="shared" si="7"/>
        <v>4.7031844000500689</v>
      </c>
      <c r="V13" s="239">
        <f t="shared" si="7"/>
        <v>4.9413223035059373</v>
      </c>
      <c r="W13" s="239">
        <f t="shared" si="8"/>
        <v>5.1950279690903258</v>
      </c>
      <c r="X13" s="239">
        <f t="shared" si="8"/>
        <v>5.4654500818707987</v>
      </c>
      <c r="Y13" s="239">
        <f t="shared" si="8"/>
        <v>5.7538311120302144</v>
      </c>
      <c r="Z13" s="239">
        <f t="shared" si="8"/>
        <v>6.0615155938523611</v>
      </c>
      <c r="AA13" s="239">
        <f t="shared" si="8"/>
        <v>6.3899591864041323</v>
      </c>
      <c r="AB13" s="239">
        <f t="shared" ref="AB13:CM17" si="16">AA13*(1+$N13)</f>
        <v>6.7407385941114368</v>
      </c>
      <c r="AC13" s="239">
        <f t="shared" si="16"/>
        <v>7.110774180032414</v>
      </c>
      <c r="AD13" s="239">
        <f t="shared" si="16"/>
        <v>7.5011230198997012</v>
      </c>
      <c r="AE13" s="239">
        <f t="shared" si="16"/>
        <v>7.9129002180480894</v>
      </c>
      <c r="AF13" s="239">
        <f t="shared" si="16"/>
        <v>8.3472820929182312</v>
      </c>
      <c r="AG13" s="239">
        <f t="shared" si="16"/>
        <v>8.805509537429872</v>
      </c>
      <c r="AH13" s="239">
        <f t="shared" si="16"/>
        <v>9.2888915638241372</v>
      </c>
      <c r="AI13" s="239">
        <f t="shared" si="16"/>
        <v>9.7988090431013735</v>
      </c>
      <c r="AJ13" s="239">
        <f t="shared" si="16"/>
        <v>10.336718649736957</v>
      </c>
      <c r="AK13" s="239">
        <f t="shared" si="16"/>
        <v>10.904157022943878</v>
      </c>
      <c r="AL13" s="239">
        <f t="shared" si="16"/>
        <v>11.502745156369523</v>
      </c>
      <c r="AM13" s="239">
        <f t="shared" si="16"/>
        <v>12.134193028766651</v>
      </c>
      <c r="AN13" s="239">
        <f t="shared" si="16"/>
        <v>12.800304488866935</v>
      </c>
      <c r="AO13" s="239">
        <f t="shared" si="16"/>
        <v>13.50298240841162</v>
      </c>
      <c r="AP13" s="239">
        <f t="shared" si="16"/>
        <v>14.244234118059898</v>
      </c>
      <c r="AQ13" s="239">
        <f t="shared" si="16"/>
        <v>15.026177141703684</v>
      </c>
      <c r="AR13" s="239">
        <f t="shared" si="16"/>
        <v>15.851045245569928</v>
      </c>
      <c r="AS13" s="239">
        <f t="shared" si="16"/>
        <v>16.72119481939086</v>
      </c>
      <c r="AT13" s="239">
        <f t="shared" si="16"/>
        <v>17.639111607871175</v>
      </c>
      <c r="AU13" s="239">
        <f t="shared" si="16"/>
        <v>18.607417811681845</v>
      </c>
      <c r="AV13" s="239">
        <f t="shared" si="16"/>
        <v>19.62887957826586</v>
      </c>
      <c r="AW13" s="239">
        <f t="shared" si="16"/>
        <v>20.706414903854814</v>
      </c>
      <c r="AX13" s="239">
        <f t="shared" si="16"/>
        <v>21.843101969269902</v>
      </c>
      <c r="AY13" s="239">
        <f t="shared" si="16"/>
        <v>23.042187933320093</v>
      </c>
      <c r="AZ13" s="239">
        <f t="shared" si="16"/>
        <v>24.30709820891747</v>
      </c>
      <c r="BA13" s="239">
        <f t="shared" si="16"/>
        <v>25.641446248408705</v>
      </c>
      <c r="BB13" s="239">
        <f t="shared" si="16"/>
        <v>27.049043866076282</v>
      </c>
      <c r="BC13" s="239">
        <f t="shared" si="16"/>
        <v>28.533912127297608</v>
      </c>
      <c r="BD13" s="239">
        <f t="shared" si="16"/>
        <v>30.100292835468959</v>
      </c>
      <c r="BE13" s="239">
        <f t="shared" si="16"/>
        <v>31.752660649508776</v>
      </c>
      <c r="BF13" s="239">
        <f t="shared" si="16"/>
        <v>33.495735866556224</v>
      </c>
      <c r="BG13" s="239">
        <f t="shared" si="16"/>
        <v>35.334497906381216</v>
      </c>
      <c r="BH13" s="239">
        <f t="shared" si="16"/>
        <v>37.274199536026572</v>
      </c>
      <c r="BI13" s="239">
        <f t="shared" si="16"/>
        <v>39.320381875317707</v>
      </c>
      <c r="BJ13" s="239">
        <f t="shared" si="16"/>
        <v>41.478890226105889</v>
      </c>
      <c r="BK13" s="239">
        <f t="shared" si="16"/>
        <v>43.755890770464227</v>
      </c>
      <c r="BL13" s="239">
        <f t="shared" si="16"/>
        <v>46.157888185537892</v>
      </c>
      <c r="BM13" s="239">
        <f t="shared" si="16"/>
        <v>48.69174422536878</v>
      </c>
      <c r="BN13" s="239">
        <f t="shared" si="16"/>
        <v>51.364697322776905</v>
      </c>
      <c r="BO13" s="239">
        <f t="shared" si="16"/>
        <v>54.184383267295104</v>
      </c>
      <c r="BP13" s="239">
        <f t="shared" si="16"/>
        <v>57.158857018227337</v>
      </c>
      <c r="BQ13" s="239">
        <f t="shared" si="16"/>
        <v>60.296615715143723</v>
      </c>
      <c r="BR13" s="239">
        <f t="shared" si="16"/>
        <v>63.606622951546029</v>
      </c>
      <c r="BS13" s="239">
        <f t="shared" si="16"/>
        <v>67.09833438104593</v>
      </c>
      <c r="BT13" s="239">
        <f t="shared" si="16"/>
        <v>70.781724729204782</v>
      </c>
      <c r="BU13" s="239">
        <f t="shared" si="16"/>
        <v>74.667316288199387</v>
      </c>
      <c r="BV13" s="239">
        <f t="shared" si="16"/>
        <v>78.76620897571398</v>
      </c>
      <c r="BW13" s="239">
        <f t="shared" si="16"/>
        <v>83.090112043927306</v>
      </c>
      <c r="BX13" s="239">
        <f t="shared" si="16"/>
        <v>87.651377529177481</v>
      </c>
      <c r="BY13" s="239">
        <f t="shared" si="16"/>
        <v>92.463035537859753</v>
      </c>
      <c r="BZ13" s="239">
        <f t="shared" si="16"/>
        <v>97.538831469358001</v>
      </c>
      <c r="CA13" s="239">
        <f t="shared" si="16"/>
        <v>102.89326528234419</v>
      </c>
      <c r="CB13" s="239">
        <f t="shared" si="16"/>
        <v>108.5416329166173</v>
      </c>
      <c r="CC13" s="239">
        <f t="shared" si="16"/>
        <v>114.50006998881095</v>
      </c>
      <c r="CD13" s="239">
        <f t="shared" si="16"/>
        <v>120.78559788679459</v>
      </c>
      <c r="CE13" s="239">
        <f t="shared" si="16"/>
        <v>127.41617239444574</v>
      </c>
      <c r="CF13" s="239">
        <f t="shared" si="16"/>
        <v>134.4107349856987</v>
      </c>
      <c r="CG13" s="239">
        <f t="shared" si="16"/>
        <v>141.78926693440104</v>
      </c>
      <c r="CH13" s="239">
        <f t="shared" si="16"/>
        <v>149.57284639455264</v>
      </c>
      <c r="CI13" s="239">
        <f t="shared" si="16"/>
        <v>157.78370861398759</v>
      </c>
      <c r="CJ13" s="239">
        <f t="shared" si="16"/>
        <v>166.4453094535107</v>
      </c>
      <c r="CK13" s="239">
        <f t="shared" si="16"/>
        <v>175.58239239294295</v>
      </c>
      <c r="CL13" s="239">
        <f t="shared" si="16"/>
        <v>185.22105921549075</v>
      </c>
      <c r="CM13" s="239">
        <f t="shared" si="16"/>
        <v>195.38884457236273</v>
      </c>
      <c r="CN13" s="239">
        <f t="shared" ref="CN13:EY17" si="17">CM13*(1+$N13)</f>
        <v>206.11479464064121</v>
      </c>
      <c r="CO13" s="239">
        <f t="shared" si="17"/>
        <v>217.42955009910969</v>
      </c>
      <c r="CP13" s="239">
        <f t="shared" si="17"/>
        <v>229.36543365907204</v>
      </c>
      <c r="CQ13" s="239">
        <f t="shared" si="17"/>
        <v>241.95654240021165</v>
      </c>
      <c r="CR13" s="239">
        <f t="shared" si="17"/>
        <v>255.23884517526506</v>
      </c>
      <c r="CS13" s="239">
        <f t="shared" si="17"/>
        <v>269.25028536176478</v>
      </c>
      <c r="CT13" s="239">
        <f t="shared" si="17"/>
        <v>284.03088925438084</v>
      </c>
      <c r="CU13" s="239">
        <f t="shared" si="17"/>
        <v>299.62288040750394</v>
      </c>
      <c r="CV13" s="239">
        <f t="shared" si="17"/>
        <v>316.07080025471123</v>
      </c>
      <c r="CW13" s="239">
        <f t="shared" si="17"/>
        <v>333.42163534968665</v>
      </c>
      <c r="CX13" s="239">
        <f t="shared" si="17"/>
        <v>351.72495159208358</v>
      </c>
      <c r="CY13" s="239">
        <f t="shared" si="17"/>
        <v>371.03303582177034</v>
      </c>
      <c r="CZ13" s="239">
        <f t="shared" si="17"/>
        <v>391.40104518594978</v>
      </c>
      <c r="DA13" s="239">
        <f t="shared" si="17"/>
        <v>412.88716470584751</v>
      </c>
      <c r="DB13" s="239">
        <f t="shared" si="17"/>
        <v>435.55277349308739</v>
      </c>
      <c r="DC13" s="239">
        <f t="shared" si="17"/>
        <v>459.46262009058273</v>
      </c>
      <c r="DD13" s="239">
        <f t="shared" si="17"/>
        <v>484.68500743883703</v>
      </c>
      <c r="DE13" s="239">
        <f t="shared" si="17"/>
        <v>511.29198799604478</v>
      </c>
      <c r="DF13" s="239">
        <f t="shared" si="17"/>
        <v>539.35956956938981</v>
      </c>
      <c r="DG13" s="239">
        <f t="shared" si="17"/>
        <v>568.96793244553601</v>
      </c>
      <c r="DH13" s="239">
        <f t="shared" si="17"/>
        <v>600.20165844058533</v>
      </c>
      <c r="DI13" s="239">
        <f t="shared" si="17"/>
        <v>633.1499725238258</v>
      </c>
      <c r="DJ13" s="239">
        <f t="shared" si="17"/>
        <v>667.90699770551328</v>
      </c>
      <c r="DK13" s="239">
        <f t="shared" si="17"/>
        <v>704.57202391682256</v>
      </c>
      <c r="DL13" s="239">
        <f t="shared" si="17"/>
        <v>743.24979165007164</v>
      </c>
      <c r="DM13" s="239">
        <f t="shared" si="17"/>
        <v>784.05079116949184</v>
      </c>
      <c r="DN13" s="239">
        <f t="shared" si="17"/>
        <v>827.09157814729519</v>
      </c>
      <c r="DO13" s="239">
        <f t="shared" si="17"/>
        <v>872.49510662671162</v>
      </c>
      <c r="DP13" s="239">
        <f t="shared" si="17"/>
        <v>920.39108026316728</v>
      </c>
      <c r="DQ13" s="239">
        <f t="shared" si="17"/>
        <v>970.91632284699085</v>
      </c>
      <c r="DR13" s="239">
        <f t="shared" si="17"/>
        <v>1024.2151691661138</v>
      </c>
      <c r="DS13" s="239">
        <f t="shared" si="17"/>
        <v>1080.4398773253381</v>
      </c>
      <c r="DT13" s="239">
        <f t="shared" si="17"/>
        <v>1139.7510637000371</v>
      </c>
      <c r="DU13" s="239">
        <f t="shared" si="17"/>
        <v>1202.3181617668172</v>
      </c>
      <c r="DV13" s="239">
        <f t="shared" si="17"/>
        <v>1268.3199061218752</v>
      </c>
      <c r="DW13" s="239">
        <f t="shared" si="17"/>
        <v>1337.9448430697398</v>
      </c>
      <c r="DX13" s="239">
        <f t="shared" si="17"/>
        <v>1411.3918692409902</v>
      </c>
      <c r="DY13" s="239">
        <f t="shared" si="17"/>
        <v>1488.870799777613</v>
      </c>
      <c r="DZ13" s="239">
        <f t="shared" si="17"/>
        <v>1570.6029677091253</v>
      </c>
      <c r="EA13" s="239">
        <f t="shared" si="17"/>
        <v>1656.821856231694</v>
      </c>
      <c r="EB13" s="239">
        <f t="shared" si="17"/>
        <v>1747.7737656964746</v>
      </c>
      <c r="EC13" s="239">
        <f t="shared" si="17"/>
        <v>1843.7185172125448</v>
      </c>
      <c r="ED13" s="239">
        <f t="shared" si="17"/>
        <v>1944.9301948744096</v>
      </c>
      <c r="EE13" s="239">
        <f t="shared" si="17"/>
        <v>2051.6979287343847</v>
      </c>
      <c r="EF13" s="239">
        <f t="shared" si="17"/>
        <v>2164.3267207565682</v>
      </c>
      <c r="EG13" s="239">
        <f t="shared" si="17"/>
        <v>2283.138316111892</v>
      </c>
      <c r="EH13" s="239">
        <f t="shared" si="17"/>
        <v>2408.4721223032689</v>
      </c>
      <c r="EI13" s="239">
        <f t="shared" si="17"/>
        <v>2540.6861787464868</v>
      </c>
      <c r="EJ13" s="239">
        <f t="shared" si="17"/>
        <v>2680.1581795766442</v>
      </c>
      <c r="EK13" s="239">
        <f t="shared" si="17"/>
        <v>2827.2865526019559</v>
      </c>
      <c r="EL13" s="239">
        <f t="shared" si="17"/>
        <v>2982.4915974871706</v>
      </c>
      <c r="EM13" s="239">
        <f t="shared" si="17"/>
        <v>3146.2166864180276</v>
      </c>
      <c r="EN13" s="239">
        <f t="shared" si="17"/>
        <v>3318.929530676679</v>
      </c>
      <c r="EO13" s="239">
        <f t="shared" si="17"/>
        <v>3501.1235167462823</v>
      </c>
      <c r="EP13" s="239">
        <f t="shared" si="17"/>
        <v>3693.3191157616006</v>
      </c>
      <c r="EQ13" s="239">
        <f t="shared" si="17"/>
        <v>3896.0653703319635</v>
      </c>
      <c r="ER13" s="239">
        <f t="shared" si="17"/>
        <v>4109.9414629839821</v>
      </c>
      <c r="ES13" s="239">
        <f t="shared" si="17"/>
        <v>4335.5583707045625</v>
      </c>
      <c r="ET13" s="239">
        <f t="shared" si="17"/>
        <v>4573.5606103107311</v>
      </c>
      <c r="EU13" s="239">
        <f t="shared" si="17"/>
        <v>4824.6280796322471</v>
      </c>
      <c r="EV13" s="239">
        <f t="shared" si="17"/>
        <v>5089.4779997666819</v>
      </c>
      <c r="EW13" s="239">
        <f t="shared" si="17"/>
        <v>5368.8669639553818</v>
      </c>
      <c r="EX13" s="239">
        <f t="shared" si="17"/>
        <v>5663.5930989333083</v>
      </c>
      <c r="EY13" s="239">
        <f t="shared" si="17"/>
        <v>5974.4983449270594</v>
      </c>
      <c r="EZ13" s="239">
        <f t="shared" si="11"/>
        <v>6302.4708608143064</v>
      </c>
      <c r="FA13" s="239">
        <f t="shared" si="11"/>
        <v>6648.4475613154373</v>
      </c>
      <c r="FB13" s="239">
        <f t="shared" si="11"/>
        <v>7013.4167934653669</v>
      </c>
      <c r="FC13" s="239">
        <f t="shared" si="11"/>
        <v>7398.4211600113558</v>
      </c>
      <c r="FD13" s="239">
        <f t="shared" si="11"/>
        <v>7804.5604978024003</v>
      </c>
      <c r="FE13" s="239">
        <f t="shared" si="11"/>
        <v>8232.9950196785176</v>
      </c>
      <c r="FF13" s="239">
        <f t="shared" si="11"/>
        <v>8684.9486288353219</v>
      </c>
      <c r="FG13" s="239">
        <f t="shared" ref="FG13:HI21" si="18">FF13*(1+$N13)</f>
        <v>9161.7124151319913</v>
      </c>
      <c r="FH13" s="239">
        <f t="shared" si="18"/>
        <v>9664.6483433304857</v>
      </c>
      <c r="FI13" s="239">
        <f t="shared" si="18"/>
        <v>10195.193143802149</v>
      </c>
      <c r="FJ13" s="239">
        <f t="shared" si="18"/>
        <v>10754.862416816237</v>
      </c>
      <c r="FK13" s="239">
        <f t="shared" si="18"/>
        <v>11345.254962135032</v>
      </c>
      <c r="FL13" s="239">
        <f t="shared" si="18"/>
        <v>11968.057346283842</v>
      </c>
      <c r="FM13" s="239">
        <f t="shared" si="18"/>
        <v>12625.048720543145</v>
      </c>
      <c r="FN13" s="239">
        <f t="shared" si="18"/>
        <v>13318.105903426364</v>
      </c>
      <c r="FO13" s="239">
        <f t="shared" si="18"/>
        <v>14049.208742162335</v>
      </c>
      <c r="FP13" s="239">
        <f t="shared" si="18"/>
        <v>14820.445768498532</v>
      </c>
      <c r="FQ13" s="239">
        <f t="shared" si="18"/>
        <v>15634.020164981908</v>
      </c>
      <c r="FR13" s="239">
        <f t="shared" si="18"/>
        <v>16492.256058761148</v>
      </c>
      <c r="FS13" s="239">
        <f t="shared" si="18"/>
        <v>17397.605160889758</v>
      </c>
      <c r="FT13" s="239">
        <f t="shared" si="18"/>
        <v>18352.653770096396</v>
      </c>
      <c r="FU13" s="239">
        <f t="shared" si="18"/>
        <v>19360.130161030029</v>
      </c>
      <c r="FV13" s="239">
        <f t="shared" si="18"/>
        <v>20422.912378085795</v>
      </c>
      <c r="FW13" s="239">
        <f t="shared" si="18"/>
        <v>21544.036457076123</v>
      </c>
      <c r="FX13" s="239">
        <f t="shared" si="18"/>
        <v>22726.705098233826</v>
      </c>
      <c r="FY13" s="239">
        <f t="shared" si="18"/>
        <v>23974.296815323214</v>
      </c>
      <c r="FZ13" s="239">
        <f t="shared" si="18"/>
        <v>25290.375586995408</v>
      </c>
      <c r="GA13" s="239">
        <f t="shared" si="18"/>
        <v>26678.701037958697</v>
      </c>
      <c r="GB13" s="239">
        <f t="shared" si="18"/>
        <v>28143.239179048407</v>
      </c>
      <c r="GC13" s="239">
        <f t="shared" si="18"/>
        <v>29688.173736877248</v>
      </c>
      <c r="GD13" s="239">
        <f t="shared" si="18"/>
        <v>31317.918105431458</v>
      </c>
      <c r="GE13" s="239">
        <f t="shared" si="18"/>
        <v>33037.127953754636</v>
      </c>
      <c r="GF13" s="239">
        <f t="shared" si="18"/>
        <v>34850.71452573553</v>
      </c>
      <c r="GG13" s="239">
        <f t="shared" si="18"/>
        <v>36763.858669993089</v>
      </c>
      <c r="GH13" s="239">
        <f t="shared" si="18"/>
        <v>38782.025639937747</v>
      </c>
      <c r="GI13" s="239">
        <f t="shared" si="18"/>
        <v>40910.980706288072</v>
      </c>
      <c r="GJ13" s="239">
        <f t="shared" si="18"/>
        <v>43156.805626642905</v>
      </c>
      <c r="GK13" s="239">
        <f t="shared" si="18"/>
        <v>45525.916019157332</v>
      </c>
      <c r="GL13" s="239">
        <f t="shared" si="18"/>
        <v>48025.079689953665</v>
      </c>
      <c r="GM13" s="239">
        <f t="shared" si="18"/>
        <v>50661.435966623103</v>
      </c>
      <c r="GN13" s="239">
        <f t="shared" si="18"/>
        <v>53442.516093047823</v>
      </c>
      <c r="GO13" s="239">
        <f t="shared" si="18"/>
        <v>56376.264743805135</v>
      </c>
      <c r="GP13" s="239">
        <f t="shared" si="18"/>
        <v>59471.062719613597</v>
      </c>
      <c r="GQ13" s="239">
        <f t="shared" si="18"/>
        <v>62735.750888654853</v>
      </c>
      <c r="GR13" s="239">
        <f t="shared" si="18"/>
        <v>66179.65544216409</v>
      </c>
      <c r="GS13" s="239">
        <f t="shared" si="18"/>
        <v>69812.614536436406</v>
      </c>
      <c r="GT13" s="239">
        <f t="shared" si="18"/>
        <v>73645.006397356934</v>
      </c>
      <c r="GU13" s="239">
        <f t="shared" si="18"/>
        <v>77687.778967740567</v>
      </c>
      <c r="GV13" s="239">
        <f t="shared" si="18"/>
        <v>81952.481182174481</v>
      </c>
      <c r="GW13" s="239">
        <f t="shared" si="18"/>
        <v>86451.295958705843</v>
      </c>
      <c r="GX13" s="239">
        <f t="shared" si="18"/>
        <v>91197.075001621604</v>
      </c>
      <c r="GY13" s="239">
        <f t="shared" si="18"/>
        <v>96203.37551474107</v>
      </c>
      <c r="GZ13" s="239">
        <f t="shared" si="18"/>
        <v>101484.49893009962</v>
      </c>
      <c r="HA13" s="239">
        <f t="shared" si="18"/>
        <v>107055.53176265919</v>
      </c>
      <c r="HB13" s="239">
        <f t="shared" si="18"/>
        <v>112932.38870775473</v>
      </c>
      <c r="HC13" s="239">
        <f t="shared" si="18"/>
        <v>119131.85810439258</v>
      </c>
      <c r="HD13" s="239">
        <f t="shared" si="18"/>
        <v>125671.649894275</v>
      </c>
      <c r="HE13" s="239">
        <f t="shared" si="18"/>
        <v>132570.44621355491</v>
      </c>
      <c r="HF13" s="239">
        <f t="shared" si="18"/>
        <v>139847.95476184547</v>
      </c>
      <c r="HG13" s="239">
        <f t="shared" si="18"/>
        <v>147524.96510094337</v>
      </c>
      <c r="HH13" s="239">
        <f t="shared" si="18"/>
        <v>155623.40804409317</v>
      </c>
      <c r="HI13" s="239">
        <f t="shared" si="18"/>
        <v>164166.4183054496</v>
      </c>
    </row>
    <row r="14" spans="1:217" s="278" customFormat="1" ht="12.75" customHeight="1">
      <c r="A14" s="10" t="str">
        <f>'JJR-4 Constant DCF'!A12</f>
        <v>Edison International</v>
      </c>
      <c r="B14" s="419" t="str">
        <f>'JJR-4 Constant DCF'!B12</f>
        <v>EIX</v>
      </c>
      <c r="C14" s="239">
        <f>'JJR-4 Constant DCF'!D12</f>
        <v>57.725000000000016</v>
      </c>
      <c r="D14" s="239">
        <f>'JJR-4 Constant DCF'!C12</f>
        <v>2.65</v>
      </c>
      <c r="E14" s="3">
        <f>'JJR-4 Constant DCF'!G12</f>
        <v>0.12</v>
      </c>
      <c r="F14" s="3" t="str">
        <f>'JJR-4 Constant DCF'!H12</f>
        <v>Negative</v>
      </c>
      <c r="G14" s="3">
        <f>'JJR-4 Constant DCF'!I12</f>
        <v>4.2999999999999997E-2</v>
      </c>
      <c r="H14" s="3">
        <f t="shared" ref="H14" si="19">AVERAGE(E14:G14)</f>
        <v>8.1499999999999989E-2</v>
      </c>
      <c r="I14" s="3">
        <f t="shared" ref="I14" si="20">H14+($N14-$H14)/6</f>
        <v>7.706590110031937E-2</v>
      </c>
      <c r="J14" s="3">
        <f t="shared" ref="J14" si="21">I14+($N14-$H14)/6</f>
        <v>7.2631802200638751E-2</v>
      </c>
      <c r="K14" s="3">
        <f t="shared" ref="K14" si="22">J14+($N14-$H14)/6</f>
        <v>6.8197703300958132E-2</v>
      </c>
      <c r="L14" s="3">
        <f t="shared" ref="L14" si="23">K14+($N14-$H14)/6</f>
        <v>6.3763604401277513E-2</v>
      </c>
      <c r="M14" s="3">
        <f t="shared" ref="M14" si="24">L14+($N14-$H14)/6</f>
        <v>5.9329505501596894E-2</v>
      </c>
      <c r="N14" s="3">
        <f>'JJR-5.4 GDP Growth'!$D$25</f>
        <v>5.4895406601916275E-2</v>
      </c>
      <c r="O14" s="3">
        <f t="shared" si="13"/>
        <v>0.11465101838111877</v>
      </c>
      <c r="Q14" s="239">
        <f t="shared" si="5"/>
        <v>-57.725000000000016</v>
      </c>
      <c r="R14" s="239">
        <f t="shared" ref="R14" si="25">D14*(1+$H14)</f>
        <v>2.8659749999999997</v>
      </c>
      <c r="S14" s="239">
        <f t="shared" ref="S14" si="26">R14*(1+$H14)</f>
        <v>3.0995519624999992</v>
      </c>
      <c r="T14" s="239">
        <f t="shared" ref="T14" si="27">S14*(1+$H14)</f>
        <v>3.352165447443749</v>
      </c>
      <c r="U14" s="239">
        <f t="shared" ref="U14" si="28">T14*(1+$H14)</f>
        <v>3.6253669314104142</v>
      </c>
      <c r="V14" s="239">
        <f t="shared" ref="V14" si="29">U14*(1+$H14)</f>
        <v>3.9208343363203628</v>
      </c>
      <c r="W14" s="239">
        <f t="shared" ref="W14" si="30">V14*(1+I14)</f>
        <v>4.2229969675139643</v>
      </c>
      <c r="X14" s="239">
        <f t="shared" ref="X14" si="31">W14*(1+J14)</f>
        <v>4.5297208479523352</v>
      </c>
      <c r="Y14" s="239">
        <f t="shared" ref="Y14" si="32">X14*(1+K14)</f>
        <v>4.8386374063771536</v>
      </c>
      <c r="Z14" s="239">
        <f t="shared" ref="Z14" si="33">Y14*(1+L14)</f>
        <v>5.1471663677986097</v>
      </c>
      <c r="AA14" s="239">
        <f t="shared" ref="AA14" si="34">Z14*(1+M14)</f>
        <v>5.4525452031345525</v>
      </c>
      <c r="AB14" s="239">
        <f t="shared" ref="AB14:CM14" si="35">AA14*(1+$N14)</f>
        <v>5.7518648890759518</v>
      </c>
      <c r="AC14" s="239">
        <f t="shared" si="35"/>
        <v>6.0676158508810625</v>
      </c>
      <c r="AD14" s="239">
        <f t="shared" si="35"/>
        <v>6.4007000901194102</v>
      </c>
      <c r="AE14" s="239">
        <f t="shared" si="35"/>
        <v>6.7520691241034374</v>
      </c>
      <c r="AF14" s="239">
        <f t="shared" si="35"/>
        <v>7.1227267040753404</v>
      </c>
      <c r="AG14" s="239">
        <f t="shared" si="35"/>
        <v>7.5137316826098832</v>
      </c>
      <c r="AH14" s="239">
        <f t="shared" si="35"/>
        <v>7.9262010384244537</v>
      </c>
      <c r="AI14" s="239">
        <f t="shared" si="35"/>
        <v>8.3613130672372957</v>
      </c>
      <c r="AJ14" s="239">
        <f t="shared" si="35"/>
        <v>8.8203107477892022</v>
      </c>
      <c r="AK14" s="239">
        <f t="shared" si="35"/>
        <v>9.3045052926443432</v>
      </c>
      <c r="AL14" s="239">
        <f t="shared" si="35"/>
        <v>9.8152798939137362</v>
      </c>
      <c r="AM14" s="239">
        <f t="shared" si="35"/>
        <v>10.354093674601744</v>
      </c>
      <c r="AN14" s="239">
        <f t="shared" si="35"/>
        <v>10.922485856863336</v>
      </c>
      <c r="AO14" s="239">
        <f t="shared" si="35"/>
        <v>11.522080159079529</v>
      </c>
      <c r="AP14" s="239">
        <f t="shared" si="35"/>
        <v>12.154589434312072</v>
      </c>
      <c r="AQ14" s="239">
        <f t="shared" si="35"/>
        <v>12.821820563387989</v>
      </c>
      <c r="AR14" s="239">
        <f t="shared" si="35"/>
        <v>13.525679616591985</v>
      </c>
      <c r="AS14" s="239">
        <f t="shared" si="35"/>
        <v>14.268177298712052</v>
      </c>
      <c r="AT14" s="239">
        <f t="shared" si="35"/>
        <v>15.051434692993082</v>
      </c>
      <c r="AU14" s="239">
        <f t="shared" si="35"/>
        <v>15.877689320407127</v>
      </c>
      <c r="AV14" s="239">
        <f t="shared" si="35"/>
        <v>16.749301531549779</v>
      </c>
      <c r="AW14" s="239">
        <f t="shared" si="35"/>
        <v>17.668761249422303</v>
      </c>
      <c r="AX14" s="239">
        <f t="shared" si="35"/>
        <v>18.638695082361522</v>
      </c>
      <c r="AY14" s="239">
        <f t="shared" si="35"/>
        <v>19.661873827436896</v>
      </c>
      <c r="AZ14" s="239">
        <f t="shared" si="35"/>
        <v>20.741220385749621</v>
      </c>
      <c r="BA14" s="239">
        <f t="shared" si="35"/>
        <v>21.879818112245299</v>
      </c>
      <c r="BB14" s="239">
        <f t="shared" si="35"/>
        <v>23.080919623892978</v>
      </c>
      <c r="BC14" s="239">
        <f t="shared" si="35"/>
        <v>24.347956091392732</v>
      </c>
      <c r="BD14" s="239">
        <f t="shared" si="35"/>
        <v>25.684547040955341</v>
      </c>
      <c r="BE14" s="239">
        <f t="shared" si="35"/>
        <v>27.094510694154629</v>
      </c>
      <c r="BF14" s="239">
        <f t="shared" si="35"/>
        <v>28.581874875390216</v>
      </c>
      <c r="BG14" s="239">
        <f t="shared" si="35"/>
        <v>30.150888518119856</v>
      </c>
      <c r="BH14" s="239">
        <f t="shared" si="35"/>
        <v>31.806033802731093</v>
      </c>
      <c r="BI14" s="239">
        <f t="shared" si="35"/>
        <v>33.552038960726307</v>
      </c>
      <c r="BJ14" s="239">
        <f t="shared" si="35"/>
        <v>35.393891781798715</v>
      </c>
      <c r="BK14" s="239">
        <f t="shared" si="35"/>
        <v>37.336853862384778</v>
      </c>
      <c r="BL14" s="239">
        <f t="shared" si="35"/>
        <v>39.386475636396717</v>
      </c>
      <c r="BM14" s="239">
        <f t="shared" si="35"/>
        <v>41.548612231073186</v>
      </c>
      <c r="BN14" s="239">
        <f t="shared" si="35"/>
        <v>43.8294401932433</v>
      </c>
      <c r="BO14" s="239">
        <f t="shared" si="35"/>
        <v>46.235475133785762</v>
      </c>
      <c r="BP14" s="239">
        <f t="shared" si="35"/>
        <v>48.773590340687718</v>
      </c>
      <c r="BQ14" s="239">
        <f t="shared" si="35"/>
        <v>51.451036413875066</v>
      </c>
      <c r="BR14" s="239">
        <f t="shared" si="35"/>
        <v>54.27546197790474</v>
      </c>
      <c r="BS14" s="239">
        <f t="shared" si="35"/>
        <v>57.254935531688666</v>
      </c>
      <c r="BT14" s="239">
        <f t="shared" si="35"/>
        <v>60.397968497667222</v>
      </c>
      <c r="BU14" s="239">
        <f t="shared" si="35"/>
        <v>63.713539536276393</v>
      </c>
      <c r="BV14" s="239">
        <f t="shared" si="35"/>
        <v>67.211120195167553</v>
      </c>
      <c r="BW14" s="239">
        <f t="shared" si="35"/>
        <v>70.900701966451535</v>
      </c>
      <c r="BX14" s="239">
        <f t="shared" si="35"/>
        <v>74.792824829261178</v>
      </c>
      <c r="BY14" s="239">
        <f t="shared" si="35"/>
        <v>78.898607359169375</v>
      </c>
      <c r="BZ14" s="239">
        <f t="shared" si="35"/>
        <v>83.229778490475923</v>
      </c>
      <c r="CA14" s="239">
        <f t="shared" si="35"/>
        <v>87.798711022098018</v>
      </c>
      <c r="CB14" s="239">
        <f t="shared" si="35"/>
        <v>92.618456962780243</v>
      </c>
      <c r="CC14" s="239">
        <f t="shared" si="35"/>
        <v>97.702784816594146</v>
      </c>
      <c r="CD14" s="239">
        <f t="shared" si="35"/>
        <v>103.06621891524061</v>
      </c>
      <c r="CE14" s="239">
        <f t="shared" si="35"/>
        <v>108.72408090951485</v>
      </c>
      <c r="CF14" s="239">
        <f t="shared" si="35"/>
        <v>114.69253353846231</v>
      </c>
      <c r="CG14" s="239">
        <f t="shared" si="35"/>
        <v>120.98862680126012</v>
      </c>
      <c r="CH14" s="239">
        <f t="shared" si="35"/>
        <v>127.6303466637228</v>
      </c>
      <c r="CI14" s="239">
        <f t="shared" si="35"/>
        <v>134.63666643857138</v>
      </c>
      <c r="CJ14" s="239">
        <f t="shared" si="35"/>
        <v>142.02760098624333</v>
      </c>
      <c r="CK14" s="239">
        <f t="shared" si="35"/>
        <v>149.82426389107789</v>
      </c>
      <c r="CL14" s="239">
        <f t="shared" si="35"/>
        <v>158.0489277762114</v>
      </c>
      <c r="CM14" s="239">
        <f t="shared" si="35"/>
        <v>166.72508792948344</v>
      </c>
      <c r="CN14" s="239">
        <f t="shared" ref="CN14:EY14" si="36">CM14*(1+$N14)</f>
        <v>175.87752942211267</v>
      </c>
      <c r="CO14" s="239">
        <f t="shared" si="36"/>
        <v>185.53239791188005</v>
      </c>
      <c r="CP14" s="239">
        <f t="shared" si="36"/>
        <v>195.71727433308124</v>
      </c>
      <c r="CQ14" s="239">
        <f t="shared" si="36"/>
        <v>206.46125368661453</v>
      </c>
      <c r="CR14" s="239">
        <f t="shared" si="36"/>
        <v>217.79502815528261</v>
      </c>
      <c r="CS14" s="239">
        <f t="shared" si="36"/>
        <v>229.75097478174266</v>
      </c>
      <c r="CT14" s="239">
        <f t="shared" si="36"/>
        <v>242.36324795957304</v>
      </c>
      <c r="CU14" s="239">
        <f t="shared" si="36"/>
        <v>255.66787700167487</v>
      </c>
      <c r="CV14" s="239">
        <f t="shared" si="36"/>
        <v>269.70286906473052</v>
      </c>
      <c r="CW14" s="239">
        <f t="shared" si="36"/>
        <v>284.50831772374227</v>
      </c>
      <c r="CX14" s="239">
        <f t="shared" si="36"/>
        <v>300.12651750681425</v>
      </c>
      <c r="CY14" s="239">
        <f t="shared" si="36"/>
        <v>316.60208471736797</v>
      </c>
      <c r="CZ14" s="239">
        <f t="shared" si="36"/>
        <v>333.98208488894221</v>
      </c>
      <c r="DA14" s="239">
        <f t="shared" si="36"/>
        <v>352.31616723667639</v>
      </c>
      <c r="DB14" s="239">
        <f t="shared" si="36"/>
        <v>371.65670648956245</v>
      </c>
      <c r="DC14" s="239">
        <f t="shared" si="36"/>
        <v>392.05895250863603</v>
      </c>
      <c r="DD14" s="239">
        <f t="shared" si="36"/>
        <v>413.58118811851898</v>
      </c>
      <c r="DE14" s="239">
        <f t="shared" si="36"/>
        <v>436.28489560318872</v>
      </c>
      <c r="DF14" s="239">
        <f t="shared" si="36"/>
        <v>460.23493234160037</v>
      </c>
      <c r="DG14" s="239">
        <f t="shared" si="36"/>
        <v>485.49971608489795</v>
      </c>
      <c r="DH14" s="239">
        <f t="shared" si="36"/>
        <v>512.15142040449336</v>
      </c>
      <c r="DI14" s="239">
        <f t="shared" si="36"/>
        <v>540.26618086934695</v>
      </c>
      <c r="DJ14" s="239">
        <f t="shared" si="36"/>
        <v>569.92431254143423</v>
      </c>
      <c r="DK14" s="239">
        <f t="shared" si="36"/>
        <v>601.21053941071386</v>
      </c>
      <c r="DL14" s="239">
        <f t="shared" si="36"/>
        <v>634.21423642502236</v>
      </c>
      <c r="DM14" s="239">
        <f t="shared" si="36"/>
        <v>669.02968480629784</v>
      </c>
      <c r="DN14" s="239">
        <f t="shared" si="36"/>
        <v>705.75634138249143</v>
      </c>
      <c r="DO14" s="239">
        <f t="shared" si="36"/>
        <v>744.49912270456412</v>
      </c>
      <c r="DP14" s="239">
        <f t="shared" si="36"/>
        <v>785.36870476020113</v>
      </c>
      <c r="DQ14" s="239">
        <f t="shared" si="36"/>
        <v>828.48183914043273</v>
      </c>
      <c r="DR14" s="239">
        <f t="shared" si="36"/>
        <v>873.96168656235022</v>
      </c>
      <c r="DS14" s="239">
        <f t="shared" si="36"/>
        <v>921.9381687006869</v>
      </c>
      <c r="DT14" s="239">
        <f t="shared" si="36"/>
        <v>972.54833933333714</v>
      </c>
      <c r="DU14" s="239">
        <f t="shared" si="36"/>
        <v>1025.9367758610592</v>
      </c>
      <c r="DV14" s="239">
        <f t="shared" si="36"/>
        <v>1082.2559923198112</v>
      </c>
      <c r="DW14" s="239">
        <f t="shared" si="36"/>
        <v>1141.6668750655676</v>
      </c>
      <c r="DX14" s="239">
        <f t="shared" si="36"/>
        <v>1204.3391423762312</v>
      </c>
      <c r="DY14" s="239">
        <f t="shared" si="36"/>
        <v>1270.4518292835776</v>
      </c>
      <c r="DZ14" s="239">
        <f t="shared" si="36"/>
        <v>1340.193799020248</v>
      </c>
      <c r="EA14" s="239">
        <f t="shared" si="36"/>
        <v>1413.7642825428313</v>
      </c>
      <c r="EB14" s="239">
        <f t="shared" si="36"/>
        <v>1491.3734476722866</v>
      </c>
      <c r="EC14" s="239">
        <f t="shared" si="36"/>
        <v>1573.2429994775584</v>
      </c>
      <c r="ED14" s="239">
        <f t="shared" si="36"/>
        <v>1659.6068136174974</v>
      </c>
      <c r="EE14" s="239">
        <f t="shared" si="36"/>
        <v>1750.7116044503407</v>
      </c>
      <c r="EF14" s="239">
        <f t="shared" si="36"/>
        <v>1846.8176298193355</v>
      </c>
      <c r="EG14" s="239">
        <f t="shared" si="36"/>
        <v>1948.1994345278551</v>
      </c>
      <c r="EH14" s="239">
        <f t="shared" si="36"/>
        <v>2055.1466346278853</v>
      </c>
      <c r="EI14" s="239">
        <f t="shared" si="36"/>
        <v>2167.9647447623429</v>
      </c>
      <c r="EJ14" s="239">
        <f t="shared" si="36"/>
        <v>2286.9760509246912</v>
      </c>
      <c r="EK14" s="239">
        <f t="shared" si="36"/>
        <v>2412.520531129047</v>
      </c>
      <c r="EL14" s="239">
        <f t="shared" si="36"/>
        <v>2544.9568266208471</v>
      </c>
      <c r="EM14" s="239">
        <f t="shared" si="36"/>
        <v>2684.663266402521</v>
      </c>
      <c r="EN14" s="239">
        <f t="shared" si="36"/>
        <v>2832.0389480009162</v>
      </c>
      <c r="EO14" s="239">
        <f t="shared" si="36"/>
        <v>2987.5048775638897</v>
      </c>
      <c r="EP14" s="239">
        <f t="shared" si="36"/>
        <v>3151.5051725429676</v>
      </c>
      <c r="EQ14" s="239">
        <f t="shared" si="36"/>
        <v>3324.5083303977563</v>
      </c>
      <c r="ER14" s="239">
        <f t="shared" si="36"/>
        <v>3507.0085669463988</v>
      </c>
      <c r="ES14" s="239">
        <f t="shared" si="36"/>
        <v>3699.5272281853249</v>
      </c>
      <c r="ET14" s="239">
        <f t="shared" si="36"/>
        <v>3902.6142796114186</v>
      </c>
      <c r="EU14" s="239">
        <f t="shared" si="36"/>
        <v>4116.8498773011324</v>
      </c>
      <c r="EV14" s="239">
        <f t="shared" si="36"/>
        <v>4342.8460252346276</v>
      </c>
      <c r="EW14" s="239">
        <f t="shared" si="36"/>
        <v>4581.2483235993986</v>
      </c>
      <c r="EX14" s="239">
        <f t="shared" si="36"/>
        <v>4832.7378130677353</v>
      </c>
      <c r="EY14" s="239">
        <f t="shared" si="36"/>
        <v>5098.0329203165438</v>
      </c>
      <c r="EZ14" s="239">
        <f t="shared" ref="EZ14:HI14" si="37">EY14*(1+$N14)</f>
        <v>5377.8915103472755</v>
      </c>
      <c r="FA14" s="239">
        <f t="shared" si="37"/>
        <v>5673.1130514687829</v>
      </c>
      <c r="FB14" s="239">
        <f t="shared" si="37"/>
        <v>5984.5408991278</v>
      </c>
      <c r="FC14" s="239">
        <f t="shared" si="37"/>
        <v>6313.0647051112182</v>
      </c>
      <c r="FD14" s="239">
        <f t="shared" si="37"/>
        <v>6659.622959002505</v>
      </c>
      <c r="FE14" s="239">
        <f t="shared" si="37"/>
        <v>7025.205669152404</v>
      </c>
      <c r="FF14" s="239">
        <f t="shared" si="37"/>
        <v>7410.8571908226122</v>
      </c>
      <c r="FG14" s="239">
        <f t="shared" si="37"/>
        <v>7817.6792095815545</v>
      </c>
      <c r="FH14" s="239">
        <f t="shared" si="37"/>
        <v>8246.833888474881</v>
      </c>
      <c r="FI14" s="239">
        <f t="shared" si="37"/>
        <v>8699.5471879611723</v>
      </c>
      <c r="FJ14" s="239">
        <f t="shared" si="37"/>
        <v>9177.1123680968576</v>
      </c>
      <c r="FK14" s="239">
        <f t="shared" si="37"/>
        <v>9680.8936829750091</v>
      </c>
      <c r="FL14" s="239">
        <f t="shared" si="37"/>
        <v>10212.330277971845</v>
      </c>
      <c r="FM14" s="239">
        <f t="shared" si="37"/>
        <v>10772.940300934169</v>
      </c>
      <c r="FN14" s="239">
        <f t="shared" si="37"/>
        <v>11364.325239052121</v>
      </c>
      <c r="FO14" s="239">
        <f t="shared" si="37"/>
        <v>11988.174493806308</v>
      </c>
      <c r="FP14" s="239">
        <f t="shared" si="37"/>
        <v>12646.270207058527</v>
      </c>
      <c r="FQ14" s="239">
        <f t="shared" si="37"/>
        <v>13340.492352072704</v>
      </c>
      <c r="FR14" s="239">
        <f t="shared" si="37"/>
        <v>14072.824104009489</v>
      </c>
      <c r="FS14" s="239">
        <f t="shared" si="37"/>
        <v>14845.357505236338</v>
      </c>
      <c r="FT14" s="239">
        <f t="shared" si="37"/>
        <v>15660.299441637097</v>
      </c>
      <c r="FU14" s="239">
        <f t="shared" si="37"/>
        <v>16519.977946993527</v>
      </c>
      <c r="FV14" s="239">
        <f t="shared" si="37"/>
        <v>17426.848853448428</v>
      </c>
      <c r="FW14" s="239">
        <f t="shared" si="37"/>
        <v>18383.502807048619</v>
      </c>
      <c r="FX14" s="239">
        <f t="shared" si="37"/>
        <v>19392.672668409021</v>
      </c>
      <c r="FY14" s="239">
        <f t="shared" si="37"/>
        <v>20457.241319639204</v>
      </c>
      <c r="FZ14" s="239">
        <f t="shared" si="37"/>
        <v>21580.249899834322</v>
      </c>
      <c r="GA14" s="239">
        <f t="shared" si="37"/>
        <v>22764.90649265669</v>
      </c>
      <c r="GB14" s="239">
        <f t="shared" si="37"/>
        <v>24014.595290825684</v>
      </c>
      <c r="GC14" s="239">
        <f t="shared" si="37"/>
        <v>25332.886263696022</v>
      </c>
      <c r="GD14" s="239">
        <f t="shared" si="37"/>
        <v>26723.545355541715</v>
      </c>
      <c r="GE14" s="239">
        <f t="shared" si="37"/>
        <v>28190.545243678927</v>
      </c>
      <c r="GF14" s="239">
        <f t="shared" si="37"/>
        <v>29738.076687160399</v>
      </c>
      <c r="GG14" s="239">
        <f t="shared" si="37"/>
        <v>31370.560498461036</v>
      </c>
      <c r="GH14" s="239">
        <f t="shared" si="37"/>
        <v>33092.660172354066</v>
      </c>
      <c r="GI14" s="239">
        <f t="shared" si="37"/>
        <v>34909.295208054486</v>
      </c>
      <c r="GJ14" s="239">
        <f t="shared" si="37"/>
        <v>36825.655162686962</v>
      </c>
      <c r="GK14" s="239">
        <f t="shared" si="37"/>
        <v>38847.214476224617</v>
      </c>
      <c r="GL14" s="239">
        <f t="shared" si="37"/>
        <v>40979.748110248816</v>
      </c>
      <c r="GM14" s="239">
        <f t="shared" si="37"/>
        <v>43229.348045205035</v>
      </c>
      <c r="GN14" s="239">
        <f t="shared" si="37"/>
        <v>45602.440683282322</v>
      </c>
      <c r="GO14" s="239">
        <f t="shared" si="37"/>
        <v>48105.805206630874</v>
      </c>
      <c r="GP14" s="239">
        <f t="shared" si="37"/>
        <v>50746.592943361458</v>
      </c>
      <c r="GQ14" s="239">
        <f t="shared" si="37"/>
        <v>53532.347796649221</v>
      </c>
      <c r="GR14" s="239">
        <f t="shared" si="37"/>
        <v>56471.027795301474</v>
      </c>
      <c r="GS14" s="239">
        <f t="shared" si="37"/>
        <v>59571.027827352664</v>
      </c>
      <c r="GT14" s="239">
        <f t="shared" si="37"/>
        <v>62841.203621629254</v>
      </c>
      <c r="GU14" s="239">
        <f t="shared" si="37"/>
        <v>66290.897045792401</v>
      </c>
      <c r="GV14" s="239">
        <f t="shared" si="37"/>
        <v>69929.96279312695</v>
      </c>
      <c r="GW14" s="239">
        <f t="shared" si="37"/>
        <v>73768.796534312525</v>
      </c>
      <c r="GX14" s="239">
        <f t="shared" si="37"/>
        <v>77818.364614597638</v>
      </c>
      <c r="GY14" s="239">
        <f t="shared" si="37"/>
        <v>82090.235381212144</v>
      </c>
      <c r="GZ14" s="239">
        <f t="shared" si="37"/>
        <v>86596.6122305108</v>
      </c>
      <c r="HA14" s="239">
        <f t="shared" si="37"/>
        <v>91350.368469253168</v>
      </c>
      <c r="HB14" s="239">
        <f t="shared" si="37"/>
        <v>96365.084089607699</v>
      </c>
      <c r="HC14" s="239">
        <f t="shared" si="37"/>
        <v>101655.08456293457</v>
      </c>
      <c r="HD14" s="239">
        <f t="shared" si="37"/>
        <v>107235.48176316905</v>
      </c>
      <c r="HE14" s="239">
        <f t="shared" si="37"/>
        <v>113122.21713671059</v>
      </c>
      <c r="HF14" s="239">
        <f t="shared" si="37"/>
        <v>119332.10724214058</v>
      </c>
      <c r="HG14" s="239">
        <f t="shared" si="37"/>
        <v>125882.89178986137</v>
      </c>
      <c r="HH14" s="239">
        <f t="shared" si="37"/>
        <v>132793.28431889083</v>
      </c>
      <c r="HI14" s="239">
        <f t="shared" si="37"/>
        <v>140083.02565558022</v>
      </c>
    </row>
    <row r="15" spans="1:217" s="278" customFormat="1" ht="12.75" customHeight="1">
      <c r="A15" s="10" t="str">
        <f>'JJR-4 Constant DCF'!A13</f>
        <v>Entergy Corporation</v>
      </c>
      <c r="B15" s="389" t="str">
        <f>'JJR-4 Constant DCF'!B13</f>
        <v>ETR</v>
      </c>
      <c r="C15" s="239">
        <f>'JJR-4 Constant DCF'!D13</f>
        <v>93.900999999999996</v>
      </c>
      <c r="D15" s="239">
        <f>'JJR-4 Constant DCF'!C13</f>
        <v>3.8</v>
      </c>
      <c r="E15" s="3">
        <f>'JJR-4 Constant DCF'!G13</f>
        <v>0.03</v>
      </c>
      <c r="F15" s="3">
        <f>'JJR-4 Constant DCF'!H13</f>
        <v>5.5E-2</v>
      </c>
      <c r="G15" s="3">
        <f>'JJR-4 Constant DCF'!I13</f>
        <v>5.0999999999999997E-2</v>
      </c>
      <c r="H15" s="3">
        <f t="shared" si="12"/>
        <v>4.533333333333333E-2</v>
      </c>
      <c r="I15" s="3">
        <f t="shared" si="4"/>
        <v>4.6927012211430488E-2</v>
      </c>
      <c r="J15" s="3">
        <f t="shared" si="4"/>
        <v>4.8520691089527647E-2</v>
      </c>
      <c r="K15" s="3">
        <f t="shared" si="4"/>
        <v>5.0114369967624806E-2</v>
      </c>
      <c r="L15" s="3">
        <f t="shared" si="4"/>
        <v>5.1708048845721964E-2</v>
      </c>
      <c r="M15" s="3">
        <f t="shared" si="4"/>
        <v>5.3301727723819123E-2</v>
      </c>
      <c r="N15" s="3">
        <f>'JJR-5.4 GDP Growth'!$D$25</f>
        <v>5.4895406601916275E-2</v>
      </c>
      <c r="O15" s="3">
        <f t="shared" si="13"/>
        <v>9.6924465894699108E-2</v>
      </c>
      <c r="Q15" s="239">
        <f t="shared" si="5"/>
        <v>-93.900999999999996</v>
      </c>
      <c r="R15" s="239">
        <f t="shared" si="6"/>
        <v>3.9722666666666662</v>
      </c>
      <c r="S15" s="239">
        <f t="shared" si="7"/>
        <v>4.152342755555555</v>
      </c>
      <c r="T15" s="239">
        <f t="shared" si="7"/>
        <v>4.3405822938074063</v>
      </c>
      <c r="U15" s="239">
        <f t="shared" si="7"/>
        <v>4.5373553577933414</v>
      </c>
      <c r="V15" s="239">
        <f t="shared" si="7"/>
        <v>4.743048800679972</v>
      </c>
      <c r="W15" s="239">
        <f t="shared" si="8"/>
        <v>4.9656259096688915</v>
      </c>
      <c r="X15" s="239">
        <f t="shared" si="8"/>
        <v>5.2065615104980907</v>
      </c>
      <c r="Y15" s="239">
        <f t="shared" si="8"/>
        <v>5.4674850602943872</v>
      </c>
      <c r="Z15" s="239">
        <f t="shared" si="8"/>
        <v>5.7501980448553445</v>
      </c>
      <c r="AA15" s="239">
        <f t="shared" si="8"/>
        <v>6.0566935354002602</v>
      </c>
      <c r="AB15" s="239">
        <f t="shared" si="16"/>
        <v>6.3891781896892557</v>
      </c>
      <c r="AC15" s="239">
        <f t="shared" si="16"/>
        <v>6.7399147242643425</v>
      </c>
      <c r="AD15" s="239">
        <f t="shared" si="16"/>
        <v>7.1099050835150761</v>
      </c>
      <c r="AE15" s="239">
        <f t="shared" si="16"/>
        <v>7.5002062139756678</v>
      </c>
      <c r="AF15" s="239">
        <f t="shared" si="16"/>
        <v>7.911933083690081</v>
      </c>
      <c r="AG15" s="239">
        <f t="shared" si="16"/>
        <v>8.3462618673264011</v>
      </c>
      <c r="AH15" s="239">
        <f t="shared" si="16"/>
        <v>8.8044333061393534</v>
      </c>
      <c r="AI15" s="239">
        <f t="shared" si="16"/>
        <v>9.287756252379328</v>
      </c>
      <c r="AJ15" s="239">
        <f t="shared" si="16"/>
        <v>9.7976114082731804</v>
      </c>
      <c r="AK15" s="239">
        <f t="shared" si="16"/>
        <v>10.33545527025791</v>
      </c>
      <c r="AL15" s="239">
        <f t="shared" si="16"/>
        <v>10.902824289734637</v>
      </c>
      <c r="AM15" s="239">
        <f t="shared" si="16"/>
        <v>11.501339262228869</v>
      </c>
      <c r="AN15" s="239">
        <f t="shared" si="16"/>
        <v>12.132709957495507</v>
      </c>
      <c r="AO15" s="239">
        <f t="shared" si="16"/>
        <v>12.798740003795341</v>
      </c>
      <c r="AP15" s="239">
        <f t="shared" si="16"/>
        <v>13.501332040295898</v>
      </c>
      <c r="AQ15" s="239">
        <f t="shared" si="16"/>
        <v>14.24249315231542</v>
      </c>
      <c r="AR15" s="239">
        <f t="shared" si="16"/>
        <v>15.024340604936784</v>
      </c>
      <c r="AS15" s="239">
        <f t="shared" si="16"/>
        <v>15.849107891370469</v>
      </c>
      <c r="AT15" s="239">
        <f t="shared" si="16"/>
        <v>16.719151113344889</v>
      </c>
      <c r="AU15" s="239">
        <f t="shared" si="16"/>
        <v>17.636955711750836</v>
      </c>
      <c r="AV15" s="239">
        <f t="shared" si="16"/>
        <v>18.605143566767389</v>
      </c>
      <c r="AW15" s="239">
        <f t="shared" si="16"/>
        <v>19.626480487752112</v>
      </c>
      <c r="AX15" s="239">
        <f t="shared" si="16"/>
        <v>20.703884114291839</v>
      </c>
      <c r="AY15" s="239">
        <f t="shared" si="16"/>
        <v>21.840432250984843</v>
      </c>
      <c r="AZ15" s="239">
        <f t="shared" si="16"/>
        <v>23.03937165976426</v>
      </c>
      <c r="BA15" s="239">
        <f t="shared" si="16"/>
        <v>24.304127334879684</v>
      </c>
      <c r="BB15" s="239">
        <f t="shared" si="16"/>
        <v>25.638312287032651</v>
      </c>
      <c r="BC15" s="239">
        <f t="shared" si="16"/>
        <v>27.045737864616214</v>
      </c>
      <c r="BD15" s="239">
        <f t="shared" si="16"/>
        <v>28.530424641543163</v>
      </c>
      <c r="BE15" s="239">
        <f t="shared" si="16"/>
        <v>30.096613902766006</v>
      </c>
      <c r="BF15" s="239">
        <f t="shared" si="16"/>
        <v>31.748779760299232</v>
      </c>
      <c r="BG15" s="239">
        <f t="shared" si="16"/>
        <v>33.491641934355549</v>
      </c>
      <c r="BH15" s="239">
        <f t="shared" si="16"/>
        <v>35.330179236107789</v>
      </c>
      <c r="BI15" s="239">
        <f t="shared" si="16"/>
        <v>37.269643790592504</v>
      </c>
      <c r="BJ15" s="239">
        <f t="shared" si="16"/>
        <v>39.315576040385665</v>
      </c>
      <c r="BK15" s="239">
        <f t="shared" si="16"/>
        <v>41.473820572911194</v>
      </c>
      <c r="BL15" s="239">
        <f t="shared" si="16"/>
        <v>43.750542816596074</v>
      </c>
      <c r="BM15" s="239">
        <f t="shared" si="16"/>
        <v>46.152246653567666</v>
      </c>
      <c r="BN15" s="239">
        <f t="shared" si="16"/>
        <v>48.685792999207194</v>
      </c>
      <c r="BO15" s="239">
        <f t="shared" si="16"/>
        <v>51.358419401635402</v>
      </c>
      <c r="BP15" s="239">
        <f t="shared" si="16"/>
        <v>54.177760717119924</v>
      </c>
      <c r="BQ15" s="239">
        <f t="shared" si="16"/>
        <v>57.151870920467552</v>
      </c>
      <c r="BR15" s="239">
        <f t="shared" si="16"/>
        <v>60.289246112706856</v>
      </c>
      <c r="BS15" s="239">
        <f t="shared" si="16"/>
        <v>63.598848791786899</v>
      </c>
      <c r="BT15" s="239">
        <f t="shared" si="16"/>
        <v>67.090133455625832</v>
      </c>
      <c r="BU15" s="239">
        <f t="shared" si="16"/>
        <v>70.773073610649234</v>
      </c>
      <c r="BV15" s="239">
        <f t="shared" si="16"/>
        <v>74.658190262973179</v>
      </c>
      <c r="BW15" s="239">
        <f t="shared" si="16"/>
        <v>78.756581973622318</v>
      </c>
      <c r="BX15" s="239">
        <f t="shared" si="16"/>
        <v>83.07995656364146</v>
      </c>
      <c r="BY15" s="239">
        <f t="shared" si="16"/>
        <v>87.640664559672103</v>
      </c>
      <c r="BZ15" s="239">
        <f t="shared" si="16"/>
        <v>92.451734475537464</v>
      </c>
      <c r="CA15" s="239">
        <f t="shared" si="16"/>
        <v>97.526910030624492</v>
      </c>
      <c r="CB15" s="239">
        <f t="shared" si="16"/>
        <v>102.88068941138413</v>
      </c>
      <c r="CC15" s="239">
        <f t="shared" si="16"/>
        <v>108.52836668810752</v>
      </c>
      <c r="CD15" s="239">
        <f t="shared" si="16"/>
        <v>114.48607550529306</v>
      </c>
      <c r="CE15" s="239">
        <f t="shared" si="16"/>
        <v>120.7708351704138</v>
      </c>
      <c r="CF15" s="239">
        <f t="shared" si="16"/>
        <v>127.40059927274667</v>
      </c>
      <c r="CG15" s="239">
        <f t="shared" si="16"/>
        <v>134.39430697115191</v>
      </c>
      <c r="CH15" s="239">
        <f t="shared" si="16"/>
        <v>141.77193709731603</v>
      </c>
      <c r="CI15" s="239">
        <f t="shared" si="16"/>
        <v>149.55456522901449</v>
      </c>
      <c r="CJ15" s="239">
        <f t="shared" si="16"/>
        <v>157.76442389643404</v>
      </c>
      <c r="CK15" s="239">
        <f t="shared" si="16"/>
        <v>166.42496609354586</v>
      </c>
      <c r="CL15" s="239">
        <f t="shared" si="16"/>
        <v>175.56093227596119</v>
      </c>
      <c r="CM15" s="239">
        <f t="shared" si="16"/>
        <v>185.19842103666156</v>
      </c>
      <c r="CN15" s="239">
        <f t="shared" si="17"/>
        <v>195.36496366150197</v>
      </c>
      <c r="CO15" s="239">
        <f t="shared" si="17"/>
        <v>206.08960277746871</v>
      </c>
      <c r="CP15" s="239">
        <f t="shared" si="17"/>
        <v>217.40297531836526</v>
      </c>
      <c r="CQ15" s="239">
        <f t="shared" si="17"/>
        <v>229.3374000449333</v>
      </c>
      <c r="CR15" s="239">
        <f t="shared" si="17"/>
        <v>241.92696986942624</v>
      </c>
      <c r="CS15" s="239">
        <f t="shared" si="17"/>
        <v>255.20764924837795</v>
      </c>
      <c r="CT15" s="239">
        <f t="shared" si="17"/>
        <v>269.21737692178687</v>
      </c>
      <c r="CU15" s="239">
        <f t="shared" si="17"/>
        <v>283.99617429220973</v>
      </c>
      <c r="CV15" s="239">
        <f t="shared" si="17"/>
        <v>299.58625975336929</v>
      </c>
      <c r="CW15" s="239">
        <f t="shared" si="17"/>
        <v>316.0321692948778</v>
      </c>
      <c r="CX15" s="239">
        <f t="shared" si="17"/>
        <v>333.38088372760575</v>
      </c>
      <c r="CY15" s="239">
        <f t="shared" si="17"/>
        <v>351.68196289313886</v>
      </c>
      <c r="CZ15" s="239">
        <f t="shared" si="17"/>
        <v>370.98768724071778</v>
      </c>
      <c r="DA15" s="239">
        <f t="shared" si="17"/>
        <v>391.35320717610153</v>
      </c>
      <c r="DB15" s="239">
        <f t="shared" si="17"/>
        <v>412.8367006089976</v>
      </c>
      <c r="DC15" s="239">
        <f t="shared" si="17"/>
        <v>435.49953914912209</v>
      </c>
      <c r="DD15" s="239">
        <f t="shared" si="17"/>
        <v>459.40646342566032</v>
      </c>
      <c r="DE15" s="239">
        <f t="shared" si="17"/>
        <v>484.62576803096033</v>
      </c>
      <c r="DF15" s="239">
        <f t="shared" si="17"/>
        <v>511.22949661678587</v>
      </c>
      <c r="DG15" s="239">
        <f t="shared" si="17"/>
        <v>539.29364770045731</v>
      </c>
      <c r="DH15" s="239">
        <f t="shared" si="17"/>
        <v>568.89839176880446</v>
      </c>
      <c r="DI15" s="239">
        <f t="shared" si="17"/>
        <v>600.12830030012924</v>
      </c>
      <c r="DJ15" s="239">
        <f t="shared" si="17"/>
        <v>633.07258735842174</v>
      </c>
      <c r="DK15" s="239">
        <f t="shared" si="17"/>
        <v>667.82536444998948</v>
      </c>
      <c r="DL15" s="239">
        <f t="shared" si="17"/>
        <v>704.48590937054462</v>
      </c>
      <c r="DM15" s="239">
        <f t="shared" si="17"/>
        <v>743.15894981076144</v>
      </c>
      <c r="DN15" s="239">
        <f t="shared" si="17"/>
        <v>783.95496253047634</v>
      </c>
      <c r="DO15" s="239">
        <f t="shared" si="17"/>
        <v>826.99048895617682</v>
      </c>
      <c r="DP15" s="239">
        <f t="shared" si="17"/>
        <v>872.38846810334371</v>
      </c>
      <c r="DQ15" s="239">
        <f t="shared" si="17"/>
        <v>920.27858777469964</v>
      </c>
      <c r="DR15" s="239">
        <f t="shared" si="17"/>
        <v>970.79765503762906</v>
      </c>
      <c r="DS15" s="239">
        <f t="shared" si="17"/>
        <v>1024.0899870391065</v>
      </c>
      <c r="DT15" s="239">
        <f t="shared" si="17"/>
        <v>1080.3078232745695</v>
      </c>
      <c r="DU15" s="239">
        <f t="shared" si="17"/>
        <v>1139.611760488458</v>
      </c>
      <c r="DV15" s="239">
        <f t="shared" si="17"/>
        <v>1202.1712114487975</v>
      </c>
      <c r="DW15" s="239">
        <f t="shared" si="17"/>
        <v>1268.1648889063974</v>
      </c>
      <c r="DX15" s="239">
        <f t="shared" si="17"/>
        <v>1337.7813161211882</v>
      </c>
      <c r="DY15" s="239">
        <f t="shared" si="17"/>
        <v>1411.2193654141074</v>
      </c>
      <c r="DZ15" s="239">
        <f t="shared" si="17"/>
        <v>1488.6888262830132</v>
      </c>
      <c r="EA15" s="239">
        <f t="shared" si="17"/>
        <v>1570.4110047055487</v>
      </c>
      <c r="EB15" s="239">
        <f t="shared" si="17"/>
        <v>1656.6193553409837</v>
      </c>
      <c r="EC15" s="239">
        <f t="shared" si="17"/>
        <v>1747.5601484370313</v>
      </c>
      <c r="ED15" s="239">
        <f t="shared" si="17"/>
        <v>1843.4931733467872</v>
      </c>
      <c r="EE15" s="239">
        <f t="shared" si="17"/>
        <v>1944.6924806655161</v>
      </c>
      <c r="EF15" s="239">
        <f t="shared" si="17"/>
        <v>2051.4471651073386</v>
      </c>
      <c r="EG15" s="239">
        <f t="shared" si="17"/>
        <v>2164.0621913582545</v>
      </c>
      <c r="EH15" s="239">
        <f t="shared" si="17"/>
        <v>2282.8592652646998</v>
      </c>
      <c r="EI15" s="239">
        <f t="shared" si="17"/>
        <v>2408.1777528463572</v>
      </c>
      <c r="EJ15" s="239">
        <f t="shared" si="17"/>
        <v>2540.3756497585468</v>
      </c>
      <c r="EK15" s="239">
        <f t="shared" si="17"/>
        <v>2679.8306039736494</v>
      </c>
      <c r="EL15" s="239">
        <f t="shared" si="17"/>
        <v>2826.9409946030419</v>
      </c>
      <c r="EM15" s="239">
        <f t="shared" si="17"/>
        <v>2982.1270699414013</v>
      </c>
      <c r="EN15" s="239">
        <f t="shared" si="17"/>
        <v>3145.8321479844158</v>
      </c>
      <c r="EO15" s="239">
        <f t="shared" si="17"/>
        <v>3318.5238828493998</v>
      </c>
      <c r="EP15" s="239">
        <f t="shared" si="17"/>
        <v>3500.6956007165877</v>
      </c>
      <c r="EQ15" s="239">
        <f t="shared" si="17"/>
        <v>3692.8677091074642</v>
      </c>
      <c r="ER15" s="239">
        <f t="shared" si="17"/>
        <v>3895.5891835260054</v>
      </c>
      <c r="ES15" s="239">
        <f t="shared" si="17"/>
        <v>4109.4391357096929</v>
      </c>
      <c r="ET15" s="239">
        <f t="shared" si="17"/>
        <v>4335.0284679703036</v>
      </c>
      <c r="EU15" s="239">
        <f t="shared" si="17"/>
        <v>4573.0016183504158</v>
      </c>
      <c r="EV15" s="239">
        <f t="shared" si="17"/>
        <v>4824.0384015809832</v>
      </c>
      <c r="EW15" s="239">
        <f t="shared" si="17"/>
        <v>5088.8559510990299</v>
      </c>
      <c r="EX15" s="239">
        <f t="shared" si="17"/>
        <v>5368.2107676731921</v>
      </c>
      <c r="EY15" s="239">
        <f t="shared" si="17"/>
        <v>5662.9008804893974</v>
      </c>
      <c r="EZ15" s="239">
        <f t="shared" ref="EZ15:GE22" si="38">EY15*(1+$N15)</f>
        <v>5973.7681268702127</v>
      </c>
      <c r="FA15" s="239">
        <f t="shared" si="38"/>
        <v>6301.7005571403206</v>
      </c>
      <c r="FB15" s="239">
        <f t="shared" si="38"/>
        <v>6647.6349715080605</v>
      </c>
      <c r="FC15" s="239">
        <f t="shared" si="38"/>
        <v>7012.5595962101133</v>
      </c>
      <c r="FD15" s="239">
        <f t="shared" si="38"/>
        <v>7397.5169065642376</v>
      </c>
      <c r="FE15" s="239">
        <f t="shared" si="38"/>
        <v>7803.6066049946312</v>
      </c>
      <c r="FF15" s="239">
        <f t="shared" si="38"/>
        <v>8231.9887625372103</v>
      </c>
      <c r="FG15" s="239">
        <f t="shared" si="38"/>
        <v>8683.8871327990964</v>
      </c>
      <c r="FH15" s="239">
        <f t="shared" si="38"/>
        <v>9160.5926478392521</v>
      </c>
      <c r="FI15" s="239">
        <f t="shared" si="38"/>
        <v>9663.4671059569118</v>
      </c>
      <c r="FJ15" s="239">
        <f t="shared" si="38"/>
        <v>10193.947061922659</v>
      </c>
      <c r="FK15" s="239">
        <f t="shared" si="38"/>
        <v>10753.547930765313</v>
      </c>
      <c r="FL15" s="239">
        <f t="shared" si="38"/>
        <v>11343.86831683787</v>
      </c>
      <c r="FM15" s="239">
        <f t="shared" si="38"/>
        <v>11966.594580529281</v>
      </c>
      <c r="FN15" s="239">
        <f t="shared" si="38"/>
        <v>12623.505655667725</v>
      </c>
      <c r="FO15" s="239">
        <f t="shared" si="38"/>
        <v>13316.478131377195</v>
      </c>
      <c r="FP15" s="239">
        <f t="shared" si="38"/>
        <v>14047.491612904672</v>
      </c>
      <c r="FQ15" s="239">
        <f t="shared" si="38"/>
        <v>14818.634376732083</v>
      </c>
      <c r="FR15" s="239">
        <f t="shared" si="38"/>
        <v>15632.109336127925</v>
      </c>
      <c r="FS15" s="239">
        <f t="shared" si="38"/>
        <v>16490.240334180278</v>
      </c>
      <c r="FT15" s="239">
        <f t="shared" si="38"/>
        <v>17395.478782288425</v>
      </c>
      <c r="FU15" s="239">
        <f t="shared" si="38"/>
        <v>18350.410663077157</v>
      </c>
      <c r="FV15" s="239">
        <f t="shared" si="38"/>
        <v>19357.763917738917</v>
      </c>
      <c r="FW15" s="239">
        <f t="shared" si="38"/>
        <v>20420.416238907099</v>
      </c>
      <c r="FX15" s="239">
        <f t="shared" si="38"/>
        <v>21541.403291322276</v>
      </c>
      <c r="FY15" s="239">
        <f t="shared" si="38"/>
        <v>22723.92738377527</v>
      </c>
      <c r="FZ15" s="239">
        <f t="shared" si="38"/>
        <v>23971.366617100033</v>
      </c>
      <c r="GA15" s="239">
        <f t="shared" si="38"/>
        <v>25287.284534349343</v>
      </c>
      <c r="GB15" s="239">
        <f t="shared" si="38"/>
        <v>26675.440300720798</v>
      </c>
      <c r="GC15" s="239">
        <f t="shared" si="38"/>
        <v>28139.799442314012</v>
      </c>
      <c r="GD15" s="239">
        <f t="shared" si="38"/>
        <v>29684.545174396215</v>
      </c>
      <c r="GE15" s="239">
        <f t="shared" si="38"/>
        <v>31314.090351537649</v>
      </c>
      <c r="GF15" s="239">
        <f t="shared" si="18"/>
        <v>33033.090073754451</v>
      </c>
      <c r="GG15" s="239">
        <f t="shared" si="18"/>
        <v>34846.454984670927</v>
      </c>
      <c r="GH15" s="239">
        <f t="shared" si="18"/>
        <v>36759.365299689809</v>
      </c>
      <c r="GI15" s="239">
        <f t="shared" si="18"/>
        <v>38777.285604244651</v>
      </c>
      <c r="GJ15" s="239">
        <f t="shared" si="18"/>
        <v>40905.980464408298</v>
      </c>
      <c r="GK15" s="239">
        <f t="shared" si="18"/>
        <v>43151.530894452037</v>
      </c>
      <c r="GL15" s="239">
        <f t="shared" si="18"/>
        <v>45520.351728398135</v>
      </c>
      <c r="GM15" s="239">
        <f t="shared" si="18"/>
        <v>48019.209945190792</v>
      </c>
      <c r="GN15" s="239">
        <f t="shared" si="18"/>
        <v>50655.24399983482</v>
      </c>
      <c r="GO15" s="239">
        <f t="shared" si="18"/>
        <v>53435.984215725031</v>
      </c>
      <c r="GP15" s="239">
        <f t="shared" si="18"/>
        <v>56369.374296420836</v>
      </c>
      <c r="GQ15" s="239">
        <f t="shared" si="18"/>
        <v>59463.794018318469</v>
      </c>
      <c r="GR15" s="239">
        <f t="shared" si="18"/>
        <v>62728.083169046658</v>
      </c>
      <c r="GS15" s="239">
        <f t="shared" si="18"/>
        <v>66171.5667999703</v>
      </c>
      <c r="GT15" s="239">
        <f t="shared" si="18"/>
        <v>69804.081864940526</v>
      </c>
      <c r="GU15" s="239">
        <f t="shared" si="18"/>
        <v>73636.005321389894</v>
      </c>
      <c r="GV15" s="239">
        <f t="shared" si="18"/>
        <v>77678.283774048468</v>
      </c>
      <c r="GW15" s="239">
        <f t="shared" si="18"/>
        <v>81942.464745963895</v>
      </c>
      <c r="GX15" s="239">
        <f t="shared" si="18"/>
        <v>86440.729666156767</v>
      </c>
      <c r="GY15" s="239">
        <f t="shared" si="18"/>
        <v>91185.928668146764</v>
      </c>
      <c r="GZ15" s="239">
        <f t="shared" si="18"/>
        <v>96191.617298758021</v>
      </c>
      <c r="HA15" s="239">
        <f t="shared" si="18"/>
        <v>101472.09524206926</v>
      </c>
      <c r="HB15" s="239">
        <f t="shared" si="18"/>
        <v>107042.44716913103</v>
      </c>
      <c r="HC15" s="239">
        <f t="shared" si="18"/>
        <v>112918.58583014463</v>
      </c>
      <c r="HD15" s="239">
        <f t="shared" si="18"/>
        <v>119117.2975122038</v>
      </c>
      <c r="HE15" s="239">
        <f t="shared" si="18"/>
        <v>125656.28999245766</v>
      </c>
      <c r="HF15" s="239">
        <f t="shared" si="18"/>
        <v>132554.24312368192</v>
      </c>
      <c r="HG15" s="239">
        <f t="shared" si="18"/>
        <v>139830.86219676569</v>
      </c>
      <c r="HH15" s="239">
        <f t="shared" si="18"/>
        <v>147506.93423255367</v>
      </c>
      <c r="HI15" s="239">
        <f t="shared" si="18"/>
        <v>155604.38736385183</v>
      </c>
    </row>
    <row r="16" spans="1:217" s="278" customFormat="1" ht="12.75" customHeight="1">
      <c r="A16" s="10" t="str">
        <f>'JJR-4 Constant DCF'!A14</f>
        <v>Exelon Corporation</v>
      </c>
      <c r="B16" s="389" t="str">
        <f>'JJR-4 Constant DCF'!B14</f>
        <v>EXC</v>
      </c>
      <c r="C16" s="239">
        <f>'JJR-4 Constant DCF'!D14</f>
        <v>41.707333333333331</v>
      </c>
      <c r="D16" s="239">
        <f>'JJR-4 Constant DCF'!C14</f>
        <v>1.53</v>
      </c>
      <c r="E16" s="3">
        <f>'JJR-4 Constant DCF'!G14</f>
        <v>0.04</v>
      </c>
      <c r="F16" s="3" t="str">
        <f>'JJR-4 Constant DCF'!H14</f>
        <v>Negative</v>
      </c>
      <c r="G16" s="3">
        <f>'JJR-4 Constant DCF'!I14</f>
        <v>2.3E-2</v>
      </c>
      <c r="H16" s="3">
        <f t="shared" si="12"/>
        <v>3.15E-2</v>
      </c>
      <c r="I16" s="3">
        <f t="shared" si="4"/>
        <v>3.5399234433652713E-2</v>
      </c>
      <c r="J16" s="3">
        <f t="shared" si="4"/>
        <v>3.9298468867305425E-2</v>
      </c>
      <c r="K16" s="3">
        <f t="shared" si="4"/>
        <v>4.3197703300958137E-2</v>
      </c>
      <c r="L16" s="3">
        <f t="shared" si="4"/>
        <v>4.709693773461085E-2</v>
      </c>
      <c r="M16" s="3">
        <f t="shared" si="4"/>
        <v>5.0996172168263562E-2</v>
      </c>
      <c r="N16" s="3">
        <f>'JJR-5.4 GDP Growth'!$D$25</f>
        <v>5.4895406601916275E-2</v>
      </c>
      <c r="O16" s="3">
        <f t="shared" si="13"/>
        <v>8.9546188712120084E-2</v>
      </c>
      <c r="Q16" s="239">
        <f t="shared" si="5"/>
        <v>-41.707333333333331</v>
      </c>
      <c r="R16" s="239">
        <f t="shared" si="6"/>
        <v>1.5781950000000002</v>
      </c>
      <c r="S16" s="239">
        <f t="shared" si="7"/>
        <v>1.6279081425000004</v>
      </c>
      <c r="T16" s="239">
        <f t="shared" si="7"/>
        <v>1.6791872489887505</v>
      </c>
      <c r="U16" s="239">
        <f t="shared" si="7"/>
        <v>1.7320816473318963</v>
      </c>
      <c r="V16" s="239">
        <f t="shared" si="7"/>
        <v>1.7866422192228513</v>
      </c>
      <c r="W16" s="239">
        <f t="shared" si="8"/>
        <v>1.8498879859901824</v>
      </c>
      <c r="X16" s="239">
        <f t="shared" si="8"/>
        <v>1.9225857514156202</v>
      </c>
      <c r="Y16" s="239">
        <f t="shared" si="8"/>
        <v>2.0056370402759218</v>
      </c>
      <c r="Z16" s="239">
        <f t="shared" si="8"/>
        <v>2.100096403080026</v>
      </c>
      <c r="AA16" s="239">
        <f t="shared" si="8"/>
        <v>2.2071932808214458</v>
      </c>
      <c r="AB16" s="239">
        <f t="shared" si="16"/>
        <v>2.3283580534211565</v>
      </c>
      <c r="AC16" s="239">
        <f t="shared" si="16"/>
        <v>2.4561742154785571</v>
      </c>
      <c r="AD16" s="239">
        <f t="shared" si="16"/>
        <v>2.5910068977223952</v>
      </c>
      <c r="AE16" s="239">
        <f t="shared" si="16"/>
        <v>2.733241274881236</v>
      </c>
      <c r="AF16" s="239">
        <f t="shared" si="16"/>
        <v>2.8832836660069816</v>
      </c>
      <c r="AG16" s="239">
        <f t="shared" si="16"/>
        <v>3.0415626952010988</v>
      </c>
      <c r="AH16" s="239">
        <f t="shared" si="16"/>
        <v>3.2085305160593833</v>
      </c>
      <c r="AI16" s="239">
        <f t="shared" si="16"/>
        <v>3.3846641033331193</v>
      </c>
      <c r="AJ16" s="239">
        <f t="shared" si="16"/>
        <v>3.570466615496501</v>
      </c>
      <c r="AK16" s="239">
        <f t="shared" si="16"/>
        <v>3.7664688321127491</v>
      </c>
      <c r="AL16" s="239">
        <f t="shared" si="16"/>
        <v>3.9732306701050231</v>
      </c>
      <c r="AM16" s="239">
        <f t="shared" si="16"/>
        <v>4.191342783263643</v>
      </c>
      <c r="AN16" s="239">
        <f t="shared" si="16"/>
        <v>4.4214282495589083</v>
      </c>
      <c r="AO16" s="239">
        <f t="shared" si="16"/>
        <v>4.6641443510796439</v>
      </c>
      <c r="AP16" s="239">
        <f t="shared" si="16"/>
        <v>4.920184451682192</v>
      </c>
      <c r="AQ16" s="239">
        <f t="shared" si="16"/>
        <v>5.1902799777137121</v>
      </c>
      <c r="AR16" s="239">
        <f t="shared" si="16"/>
        <v>5.475202507468091</v>
      </c>
      <c r="AS16" s="239">
        <f t="shared" si="16"/>
        <v>5.7757659753433837</v>
      </c>
      <c r="AT16" s="239">
        <f t="shared" si="16"/>
        <v>6.0928289969973726</v>
      </c>
      <c r="AU16" s="239">
        <f t="shared" si="16"/>
        <v>6.427297322143489</v>
      </c>
      <c r="AV16" s="239">
        <f t="shared" si="16"/>
        <v>6.7801264219939634</v>
      </c>
      <c r="AW16" s="239">
        <f t="shared" si="16"/>
        <v>7.1523242187417182</v>
      </c>
      <c r="AX16" s="239">
        <f t="shared" si="16"/>
        <v>7.5449539648782782</v>
      </c>
      <c r="AY16" s="239">
        <f t="shared" si="16"/>
        <v>7.9591372805730112</v>
      </c>
      <c r="AZ16" s="239">
        <f t="shared" si="16"/>
        <v>8.3960573577905375</v>
      </c>
      <c r="BA16" s="239">
        <f t="shared" si="16"/>
        <v>8.8569623402994591</v>
      </c>
      <c r="BB16" s="239">
        <f t="shared" si="16"/>
        <v>9.3431688892280587</v>
      </c>
      <c r="BC16" s="239">
        <f t="shared" si="16"/>
        <v>9.8560659443526077</v>
      </c>
      <c r="BD16" s="239">
        <f t="shared" si="16"/>
        <v>10.397118691863144</v>
      </c>
      <c r="BE16" s="239">
        <f t="shared" si="16"/>
        <v>10.967872749941355</v>
      </c>
      <c r="BF16" s="239">
        <f t="shared" si="16"/>
        <v>11.569958584107463</v>
      </c>
      <c r="BG16" s="239">
        <f t="shared" si="16"/>
        <v>12.205096164949373</v>
      </c>
      <c r="BH16" s="239">
        <f t="shared" si="16"/>
        <v>12.875099881539757</v>
      </c>
      <c r="BI16" s="239">
        <f t="shared" si="16"/>
        <v>13.581883724577166</v>
      </c>
      <c r="BJ16" s="239">
        <f t="shared" si="16"/>
        <v>14.327466754057779</v>
      </c>
      <c r="BK16" s="239">
        <f t="shared" si="16"/>
        <v>15.113978867097218</v>
      </c>
      <c r="BL16" s="239">
        <f t="shared" si="16"/>
        <v>15.94366688237929</v>
      </c>
      <c r="BM16" s="239">
        <f t="shared" si="16"/>
        <v>16.818900958613007</v>
      </c>
      <c r="BN16" s="239">
        <f t="shared" si="16"/>
        <v>17.742181365333426</v>
      </c>
      <c r="BO16" s="239">
        <f t="shared" si="16"/>
        <v>18.716145625388346</v>
      </c>
      <c r="BP16" s="239">
        <f t="shared" si="16"/>
        <v>19.743576049514715</v>
      </c>
      <c r="BQ16" s="239">
        <f t="shared" si="16"/>
        <v>20.82740768452868</v>
      </c>
      <c r="BR16" s="239">
        <f t="shared" si="16"/>
        <v>21.970736697834756</v>
      </c>
      <c r="BS16" s="239">
        <f t="shared" si="16"/>
        <v>23.176829222206038</v>
      </c>
      <c r="BT16" s="239">
        <f t="shared" si="16"/>
        <v>24.449130686102215</v>
      </c>
      <c r="BU16" s="239">
        <f t="shared" si="16"/>
        <v>25.791275656179184</v>
      </c>
      <c r="BV16" s="239">
        <f t="shared" si="16"/>
        <v>27.207098220107245</v>
      </c>
      <c r="BW16" s="239">
        <f t="shared" si="16"/>
        <v>28.700642939358303</v>
      </c>
      <c r="BX16" s="239">
        <f t="shared" si="16"/>
        <v>30.276176403250794</v>
      </c>
      <c r="BY16" s="239">
        <f t="shared" si="16"/>
        <v>31.938199417258588</v>
      </c>
      <c r="BZ16" s="239">
        <f t="shared" si="16"/>
        <v>33.691459860402084</v>
      </c>
      <c r="CA16" s="239">
        <f t="shared" si="16"/>
        <v>35.540966248450999</v>
      </c>
      <c r="CB16" s="239">
        <f t="shared" si="16"/>
        <v>37.4920020416847</v>
      </c>
      <c r="CC16" s="239">
        <f t="shared" si="16"/>
        <v>39.55014073808286</v>
      </c>
      <c r="CD16" s="239">
        <f t="shared" si="16"/>
        <v>41.721261795062929</v>
      </c>
      <c r="CE16" s="239">
        <f t="shared" si="16"/>
        <v>44.011567425247904</v>
      </c>
      <c r="CF16" s="239">
        <f t="shared" si="16"/>
        <v>46.427600314244543</v>
      </c>
      <c r="CG16" s="239">
        <f t="shared" si="16"/>
        <v>48.976262311046256</v>
      </c>
      <c r="CH16" s="239">
        <f t="shared" si="16"/>
        <v>51.664834144453245</v>
      </c>
      <c r="CI16" s="239">
        <f t="shared" si="16"/>
        <v>54.500996221833574</v>
      </c>
      <c r="CJ16" s="239">
        <f t="shared" si="16"/>
        <v>57.49285056964063</v>
      </c>
      <c r="CK16" s="239">
        <f t="shared" si="16"/>
        <v>60.648943978364265</v>
      </c>
      <c r="CL16" s="239">
        <f t="shared" si="16"/>
        <v>63.978292418033412</v>
      </c>
      <c r="CM16" s="239">
        <f t="shared" si="16"/>
        <v>67.490406794017659</v>
      </c>
      <c r="CN16" s="239">
        <f t="shared" si="17"/>
        <v>71.195320116703996</v>
      </c>
      <c r="CO16" s="239">
        <f t="shared" si="17"/>
        <v>75.103616162664053</v>
      </c>
      <c r="CP16" s="239">
        <f t="shared" si="17"/>
        <v>79.22645970918775</v>
      </c>
      <c r="CQ16" s="239">
        <f t="shared" si="17"/>
        <v>83.575628428553955</v>
      </c>
      <c r="CR16" s="239">
        <f t="shared" si="17"/>
        <v>88.163546533150097</v>
      </c>
      <c r="CS16" s="239">
        <f t="shared" si="17"/>
        <v>93.003320267554344</v>
      </c>
      <c r="CT16" s="239">
        <f t="shared" si="17"/>
        <v>98.108775348969985</v>
      </c>
      <c r="CU16" s="239">
        <f t="shared" si="17"/>
        <v>103.49449646296775</v>
      </c>
      <c r="CV16" s="239">
        <f t="shared" si="17"/>
        <v>109.17586892736294</v>
      </c>
      <c r="CW16" s="239">
        <f t="shared" si="17"/>
        <v>115.16912264324804</v>
      </c>
      <c r="CX16" s="239">
        <f t="shared" si="17"/>
        <v>121.49137845873511</v>
      </c>
      <c r="CY16" s="239">
        <f t="shared" si="17"/>
        <v>128.16069707785468</v>
      </c>
      <c r="CZ16" s="239">
        <f t="shared" si="17"/>
        <v>135.19613065432853</v>
      </c>
      <c r="DA16" s="239">
        <f t="shared" si="17"/>
        <v>142.6177772176037</v>
      </c>
      <c r="DB16" s="239">
        <f t="shared" si="17"/>
        <v>150.44683808662558</v>
      </c>
      <c r="DC16" s="239">
        <f t="shared" si="17"/>
        <v>158.70567843536355</v>
      </c>
      <c r="DD16" s="239">
        <f t="shared" si="17"/>
        <v>167.41789118310581</v>
      </c>
      <c r="DE16" s="239">
        <f t="shared" si="17"/>
        <v>176.60836439203777</v>
      </c>
      <c r="DF16" s="239">
        <f t="shared" si="17"/>
        <v>186.30335236463807</v>
      </c>
      <c r="DG16" s="239">
        <f t="shared" si="17"/>
        <v>196.53055064399496</v>
      </c>
      <c r="DH16" s="239">
        <f t="shared" si="17"/>
        <v>207.31917513129557</v>
      </c>
      <c r="DI16" s="239">
        <f t="shared" si="17"/>
        <v>218.70004554650191</v>
      </c>
      <c r="DJ16" s="239">
        <f t="shared" si="17"/>
        <v>230.70567347063474</v>
      </c>
      <c r="DK16" s="239">
        <f t="shared" si="17"/>
        <v>243.37035522117415</v>
      </c>
      <c r="DL16" s="239">
        <f t="shared" si="17"/>
        <v>256.73026982589329</v>
      </c>
      <c r="DM16" s="239">
        <f t="shared" si="17"/>
        <v>270.8235823750054</v>
      </c>
      <c r="DN16" s="239">
        <f t="shared" si="17"/>
        <v>285.6905530468689</v>
      </c>
      <c r="DO16" s="239">
        <f t="shared" si="17"/>
        <v>301.37365211870309</v>
      </c>
      <c r="DP16" s="239">
        <f t="shared" si="17"/>
        <v>317.91768129086375</v>
      </c>
      <c r="DQ16" s="239">
        <f t="shared" si="17"/>
        <v>335.36990167126413</v>
      </c>
      <c r="DR16" s="239">
        <f t="shared" si="17"/>
        <v>353.78016878555286</v>
      </c>
      <c r="DS16" s="239">
        <f t="shared" si="17"/>
        <v>373.20107499873035</v>
      </c>
      <c r="DT16" s="239">
        <f t="shared" si="17"/>
        <v>393.68809975505792</v>
      </c>
      <c r="DU16" s="239">
        <f t="shared" si="17"/>
        <v>415.29976806544761</v>
      </c>
      <c r="DV16" s="239">
        <f t="shared" si="17"/>
        <v>438.09781769508186</v>
      </c>
      <c r="DW16" s="239">
        <f t="shared" si="17"/>
        <v>462.14737552886555</v>
      </c>
      <c r="DX16" s="239">
        <f t="shared" si="17"/>
        <v>487.51714361853112</v>
      </c>
      <c r="DY16" s="239">
        <f t="shared" si="17"/>
        <v>514.27959544287523</v>
      </c>
      <c r="DZ16" s="239">
        <f t="shared" si="17"/>
        <v>542.51118294178093</v>
      </c>
      <c r="EA16" s="239">
        <f t="shared" si="17"/>
        <v>572.29255491545655</v>
      </c>
      <c r="EB16" s="239">
        <f t="shared" si="17"/>
        <v>603.70878741279</v>
      </c>
      <c r="EC16" s="239">
        <f t="shared" si="17"/>
        <v>636.84962676696489</v>
      </c>
      <c r="ED16" s="239">
        <f t="shared" si="17"/>
        <v>671.80974597261604</v>
      </c>
      <c r="EE16" s="239">
        <f t="shared" si="17"/>
        <v>708.68901513691287</v>
      </c>
      <c r="EF16" s="239">
        <f t="shared" si="17"/>
        <v>747.59278677716532</v>
      </c>
      <c r="EG16" s="239">
        <f t="shared" si="17"/>
        <v>788.63219677995755</v>
      </c>
      <c r="EH16" s="239">
        <f t="shared" si="17"/>
        <v>831.92448188155572</v>
      </c>
      <c r="EI16" s="239">
        <f t="shared" si="17"/>
        <v>877.59331457653229</v>
      </c>
      <c r="EJ16" s="239">
        <f t="shared" si="17"/>
        <v>925.76915641133451</v>
      </c>
      <c r="EK16" s="239">
        <f t="shared" si="17"/>
        <v>976.58963067204775</v>
      </c>
      <c r="EL16" s="239">
        <f t="shared" si="17"/>
        <v>1030.199915531005</v>
      </c>
      <c r="EM16" s="239">
        <f t="shared" si="17"/>
        <v>1086.7531587753392</v>
      </c>
      <c r="EN16" s="239">
        <f t="shared" si="17"/>
        <v>1146.4109153022284</v>
      </c>
      <c r="EO16" s="239">
        <f t="shared" si="17"/>
        <v>1209.3436086306192</v>
      </c>
      <c r="EP16" s="239">
        <f t="shared" si="17"/>
        <v>1275.7310177478257</v>
      </c>
      <c r="EQ16" s="239">
        <f t="shared" si="17"/>
        <v>1345.762790681769</v>
      </c>
      <c r="ER16" s="239">
        <f t="shared" si="17"/>
        <v>1419.6389862659744</v>
      </c>
      <c r="ES16" s="239">
        <f t="shared" si="17"/>
        <v>1497.5706456449773</v>
      </c>
      <c r="ET16" s="239">
        <f t="shared" si="17"/>
        <v>1579.7803951527526</v>
      </c>
      <c r="EU16" s="239">
        <f t="shared" si="17"/>
        <v>1666.5030822863989</v>
      </c>
      <c r="EV16" s="239">
        <f t="shared" si="17"/>
        <v>1757.9864465918574</v>
      </c>
      <c r="EW16" s="239">
        <f t="shared" si="17"/>
        <v>1854.4918273781755</v>
      </c>
      <c r="EX16" s="239">
        <f t="shared" si="17"/>
        <v>1956.2949102820312</v>
      </c>
      <c r="EY16" s="239">
        <f t="shared" si="17"/>
        <v>2063.6865148152228</v>
      </c>
      <c r="EZ16" s="239">
        <f t="shared" si="38"/>
        <v>2176.9734251448958</v>
      </c>
      <c r="FA16" s="239">
        <f t="shared" si="38"/>
        <v>2296.479266479791</v>
      </c>
      <c r="FB16" s="239">
        <f t="shared" si="38"/>
        <v>2422.5454295660697</v>
      </c>
      <c r="FC16" s="239">
        <f t="shared" si="38"/>
        <v>2555.5320459337131</v>
      </c>
      <c r="FD16" s="239">
        <f t="shared" si="38"/>
        <v>2695.8190166794711</v>
      </c>
      <c r="FE16" s="239">
        <f t="shared" si="38"/>
        <v>2843.8070977252687</v>
      </c>
      <c r="FF16" s="239">
        <f t="shared" si="38"/>
        <v>2999.919044652313</v>
      </c>
      <c r="FG16" s="239">
        <f t="shared" si="38"/>
        <v>3164.600820381334</v>
      </c>
      <c r="FH16" s="239">
        <f t="shared" si="38"/>
        <v>3338.3228691489253</v>
      </c>
      <c r="FI16" s="239">
        <f t="shared" si="38"/>
        <v>3521.5814604193315</v>
      </c>
      <c r="FJ16" s="239">
        <f t="shared" si="38"/>
        <v>3714.9001065708208</v>
      </c>
      <c r="FK16" s="239">
        <f t="shared" si="38"/>
        <v>3918.831058406528</v>
      </c>
      <c r="FL16" s="239">
        <f t="shared" si="38"/>
        <v>4133.9568827619723</v>
      </c>
      <c r="FM16" s="239">
        <f t="shared" si="38"/>
        <v>4360.8921267159812</v>
      </c>
      <c r="FN16" s="239">
        <f t="shared" si="38"/>
        <v>4600.2850731591507</v>
      </c>
      <c r="FO16" s="239">
        <f t="shared" si="38"/>
        <v>4852.8195927349489</v>
      </c>
      <c r="FP16" s="239">
        <f t="shared" si="38"/>
        <v>5119.2170974438795</v>
      </c>
      <c r="FQ16" s="239">
        <f t="shared" si="38"/>
        <v>5400.2386014915428</v>
      </c>
      <c r="FR16" s="239">
        <f t="shared" si="38"/>
        <v>5696.6868952677851</v>
      </c>
      <c r="FS16" s="239">
        <f t="shared" si="38"/>
        <v>6009.4088386673184</v>
      </c>
      <c r="FT16" s="239">
        <f t="shared" si="38"/>
        <v>6339.2977803031099</v>
      </c>
      <c r="FU16" s="239">
        <f t="shared" si="38"/>
        <v>6687.2961095234741</v>
      </c>
      <c r="FV16" s="239">
        <f t="shared" si="38"/>
        <v>7054.3979485231785</v>
      </c>
      <c r="FW16" s="239">
        <f t="shared" si="38"/>
        <v>7441.6519922390826</v>
      </c>
      <c r="FX16" s="239">
        <f t="shared" si="38"/>
        <v>7850.1645041430074</v>
      </c>
      <c r="FY16" s="239">
        <f t="shared" si="38"/>
        <v>8281.1024764898684</v>
      </c>
      <c r="FZ16" s="239">
        <f t="shared" si="38"/>
        <v>8735.6969640489151</v>
      </c>
      <c r="GA16" s="239">
        <f t="shared" si="38"/>
        <v>9215.2466008415067</v>
      </c>
      <c r="GB16" s="239">
        <f t="shared" si="38"/>
        <v>9721.1213099316283</v>
      </c>
      <c r="GC16" s="239">
        <f t="shared" si="38"/>
        <v>10254.766216866878</v>
      </c>
      <c r="GD16" s="239">
        <f t="shared" si="38"/>
        <v>10817.705777949379</v>
      </c>
      <c r="GE16" s="239">
        <f t="shared" si="38"/>
        <v>11411.548135129809</v>
      </c>
      <c r="GF16" s="239">
        <f t="shared" si="18"/>
        <v>12037.989709965099</v>
      </c>
      <c r="GG16" s="239">
        <f t="shared" si="18"/>
        <v>12698.820049763317</v>
      </c>
      <c r="GH16" s="239">
        <f t="shared" si="18"/>
        <v>13395.926939759642</v>
      </c>
      <c r="GI16" s="239">
        <f t="shared" si="18"/>
        <v>14131.301795927311</v>
      </c>
      <c r="GJ16" s="239">
        <f t="shared" si="18"/>
        <v>14907.045353829131</v>
      </c>
      <c r="GK16" s="239">
        <f t="shared" si="18"/>
        <v>15725.373669760789</v>
      </c>
      <c r="GL16" s="239">
        <f t="shared" si="18"/>
        <v>16588.624451329375</v>
      </c>
      <c r="GM16" s="239">
        <f t="shared" si="18"/>
        <v>17499.263735551591</v>
      </c>
      <c r="GN16" s="239">
        <f t="shared" si="18"/>
        <v>18459.892933548865</v>
      </c>
      <c r="GO16" s="239">
        <f t="shared" si="18"/>
        <v>19473.25626196387</v>
      </c>
      <c r="GP16" s="239">
        <f t="shared" si="18"/>
        <v>20542.248582327687</v>
      </c>
      <c r="GQ16" s="239">
        <f t="shared" si="18"/>
        <v>21669.923670772205</v>
      </c>
      <c r="GR16" s="239">
        <f t="shared" si="18"/>
        <v>22859.502941711737</v>
      </c>
      <c r="GS16" s="239">
        <f t="shared" si="18"/>
        <v>24114.384650414704</v>
      </c>
      <c r="GT16" s="239">
        <f t="shared" si="18"/>
        <v>25438.153600754227</v>
      </c>
      <c r="GU16" s="239">
        <f t="shared" si="18"/>
        <v>26834.591385869629</v>
      </c>
      <c r="GV16" s="239">
        <f t="shared" si="18"/>
        <v>28307.687190993223</v>
      </c>
      <c r="GW16" s="239">
        <f t="shared" si="18"/>
        <v>29861.649189302654</v>
      </c>
      <c r="GX16" s="239">
        <f t="shared" si="18"/>
        <v>31500.916563353207</v>
      </c>
      <c r="GY16" s="239">
        <f t="shared" si="18"/>
        <v>33230.172186431519</v>
      </c>
      <c r="GZ16" s="239">
        <f t="shared" si="18"/>
        <v>35054.356000057363</v>
      </c>
      <c r="HA16" s="239">
        <f t="shared" si="18"/>
        <v>36978.679125848837</v>
      </c>
      <c r="HB16" s="239">
        <f t="shared" si="18"/>
        <v>39008.6387520641</v>
      </c>
      <c r="HC16" s="239">
        <f t="shared" si="18"/>
        <v>41150.033837345924</v>
      </c>
      <c r="HD16" s="239">
        <f t="shared" si="18"/>
        <v>43408.981676529642</v>
      </c>
      <c r="HE16" s="239">
        <f t="shared" si="18"/>
        <v>45791.935375837871</v>
      </c>
      <c r="HF16" s="239">
        <f t="shared" si="18"/>
        <v>48305.702287383167</v>
      </c>
      <c r="HG16" s="239">
        <f t="shared" si="18"/>
        <v>50957.46345564018</v>
      </c>
      <c r="HH16" s="239">
        <f t="shared" si="18"/>
        <v>53754.794131439834</v>
      </c>
      <c r="HI16" s="239">
        <f t="shared" si="18"/>
        <v>56705.685412087529</v>
      </c>
    </row>
    <row r="17" spans="1:217" s="278" customFormat="1" ht="12.75" customHeight="1">
      <c r="A17" s="10" t="str">
        <f>'JJR-4 Constant DCF'!A15</f>
        <v xml:space="preserve">Evergy, Inc. </v>
      </c>
      <c r="B17" s="389" t="str">
        <f>'JJR-4 Constant DCF'!B15</f>
        <v>EVRG</v>
      </c>
      <c r="C17" s="239">
        <f>'JJR-4 Constant DCF'!D15</f>
        <v>56.789333333333339</v>
      </c>
      <c r="D17" s="239">
        <f>'JJR-4 Constant DCF'!C15</f>
        <v>2.14</v>
      </c>
      <c r="E17" s="3">
        <f>'JJR-4 Constant DCF'!G15</f>
        <v>0.08</v>
      </c>
      <c r="F17" s="3">
        <f>'JJR-4 Constant DCF'!H15</f>
        <v>5.6500000000000002E-2</v>
      </c>
      <c r="G17" s="3">
        <f>'JJR-4 Constant DCF'!I15</f>
        <v>5.8999999999999997E-2</v>
      </c>
      <c r="H17" s="3">
        <f t="shared" si="12"/>
        <v>6.5166666666666664E-2</v>
      </c>
      <c r="I17" s="3">
        <f t="shared" si="4"/>
        <v>6.3454789989208268E-2</v>
      </c>
      <c r="J17" s="3">
        <f t="shared" si="4"/>
        <v>6.1742913311749872E-2</v>
      </c>
      <c r="K17" s="3">
        <f t="shared" si="4"/>
        <v>6.0031036634291476E-2</v>
      </c>
      <c r="L17" s="3">
        <f t="shared" si="4"/>
        <v>5.831915995683308E-2</v>
      </c>
      <c r="M17" s="3">
        <f t="shared" si="4"/>
        <v>5.6607283279374684E-2</v>
      </c>
      <c r="N17" s="3">
        <f>'JJR-5.4 GDP Growth'!$D$25</f>
        <v>5.4895406601916275E-2</v>
      </c>
      <c r="O17" s="3">
        <f t="shared" si="13"/>
        <v>9.9224108457565324E-2</v>
      </c>
      <c r="Q17" s="239">
        <f t="shared" si="5"/>
        <v>-56.789333333333339</v>
      </c>
      <c r="R17" s="239">
        <f t="shared" si="6"/>
        <v>2.2794566666666665</v>
      </c>
      <c r="S17" s="239">
        <f t="shared" si="7"/>
        <v>2.4280012594444442</v>
      </c>
      <c r="T17" s="239">
        <f t="shared" si="7"/>
        <v>2.5862260081849069</v>
      </c>
      <c r="U17" s="239">
        <f t="shared" si="7"/>
        <v>2.7547617363849564</v>
      </c>
      <c r="V17" s="239">
        <f t="shared" si="7"/>
        <v>2.9342803762060425</v>
      </c>
      <c r="W17" s="239">
        <f t="shared" si="8"/>
        <v>3.1204745212476519</v>
      </c>
      <c r="X17" s="239">
        <f t="shared" si="8"/>
        <v>3.3131417091045701</v>
      </c>
      <c r="Y17" s="239">
        <f t="shared" si="8"/>
        <v>3.5120330404184257</v>
      </c>
      <c r="Z17" s="239">
        <f t="shared" si="8"/>
        <v>3.716851857076271</v>
      </c>
      <c r="AA17" s="239">
        <f t="shared" si="8"/>
        <v>3.9272527430572572</v>
      </c>
      <c r="AB17" s="239">
        <f t="shared" si="16"/>
        <v>4.1428408792158766</v>
      </c>
      <c r="AC17" s="239">
        <f t="shared" si="16"/>
        <v>4.3702638137674725</v>
      </c>
      <c r="AD17" s="239">
        <f t="shared" si="16"/>
        <v>4.6101712227818794</v>
      </c>
      <c r="AE17" s="239">
        <f t="shared" si="16"/>
        <v>4.8632484465609442</v>
      </c>
      <c r="AF17" s="239">
        <f t="shared" si="16"/>
        <v>5.1302184474410453</v>
      </c>
      <c r="AG17" s="239">
        <f t="shared" si="16"/>
        <v>5.4118438750699731</v>
      </c>
      <c r="AH17" s="239">
        <f t="shared" si="16"/>
        <v>5.7089292450580293</v>
      </c>
      <c r="AI17" s="239">
        <f t="shared" si="16"/>
        <v>6.0223232372270612</v>
      </c>
      <c r="AJ17" s="239">
        <f t="shared" si="16"/>
        <v>6.3529211200228097</v>
      </c>
      <c r="AK17" s="239">
        <f t="shared" si="16"/>
        <v>6.7016673080163631</v>
      </c>
      <c r="AL17" s="239">
        <f t="shared" si="16"/>
        <v>7.0695580598006913</v>
      </c>
      <c r="AM17" s="239">
        <f t="shared" si="16"/>
        <v>7.4576443239893049</v>
      </c>
      <c r="AN17" s="239">
        <f t="shared" si="16"/>
        <v>7.8670347414471706</v>
      </c>
      <c r="AO17" s="239">
        <f t="shared" si="16"/>
        <v>8.2988988123303145</v>
      </c>
      <c r="AP17" s="239">
        <f t="shared" si="16"/>
        <v>8.7544702369813479</v>
      </c>
      <c r="AQ17" s="239">
        <f t="shared" si="16"/>
        <v>9.2350504402248141</v>
      </c>
      <c r="AR17" s="239">
        <f t="shared" si="16"/>
        <v>9.7420122891301606</v>
      </c>
      <c r="AS17" s="239">
        <f t="shared" si="16"/>
        <v>10.276804014862826</v>
      </c>
      <c r="AT17" s="239">
        <f t="shared" si="16"/>
        <v>10.840953349826925</v>
      </c>
      <c r="AU17" s="239">
        <f t="shared" si="16"/>
        <v>11.436071891918081</v>
      </c>
      <c r="AV17" s="239">
        <f t="shared" si="16"/>
        <v>12.06385970835367</v>
      </c>
      <c r="AW17" s="239">
        <f t="shared" si="16"/>
        <v>12.72611019223222</v>
      </c>
      <c r="AX17" s="239">
        <f t="shared" si="16"/>
        <v>13.424715185695598</v>
      </c>
      <c r="AY17" s="239">
        <f t="shared" si="16"/>
        <v>14.161670384329279</v>
      </c>
      <c r="AZ17" s="239">
        <f t="shared" si="16"/>
        <v>14.939081038239351</v>
      </c>
      <c r="BA17" s="239">
        <f t="shared" si="16"/>
        <v>15.759167966092479</v>
      </c>
      <c r="BB17" s="239">
        <f t="shared" si="16"/>
        <v>16.62427389929902</v>
      </c>
      <c r="BC17" s="239">
        <f t="shared" si="16"/>
        <v>17.536870174462663</v>
      </c>
      <c r="BD17" s="239">
        <f t="shared" si="16"/>
        <v>18.499563793214811</v>
      </c>
      <c r="BE17" s="239">
        <f t="shared" si="16"/>
        <v>19.515104869601426</v>
      </c>
      <c r="BF17" s="239">
        <f t="shared" si="16"/>
        <v>20.586394486297234</v>
      </c>
      <c r="BG17" s="239">
        <f t="shared" si="16"/>
        <v>21.716492982089967</v>
      </c>
      <c r="BH17" s="239">
        <f t="shared" si="16"/>
        <v>22.908628694309456</v>
      </c>
      <c r="BI17" s="239">
        <f t="shared" si="16"/>
        <v>24.166207181175899</v>
      </c>
      <c r="BJ17" s="239">
        <f t="shared" si="16"/>
        <v>25.4928209504127</v>
      </c>
      <c r="BK17" s="239">
        <f t="shared" si="16"/>
        <v>26.892259721915455</v>
      </c>
      <c r="BL17" s="239">
        <f t="shared" si="16"/>
        <v>28.368521253794338</v>
      </c>
      <c r="BM17" s="239">
        <f t="shared" si="16"/>
        <v>29.925822762716482</v>
      </c>
      <c r="BN17" s="239">
        <f t="shared" si="16"/>
        <v>31.568612971172684</v>
      </c>
      <c r="BO17" s="239">
        <f t="shared" si="16"/>
        <v>33.301584816083739</v>
      </c>
      <c r="BP17" s="239">
        <f t="shared" si="16"/>
        <v>35.129688855050858</v>
      </c>
      <c r="BQ17" s="239">
        <f t="shared" si="16"/>
        <v>37.058147408547683</v>
      </c>
      <c r="BR17" s="239">
        <f t="shared" si="16"/>
        <v>39.092469478453658</v>
      </c>
      <c r="BS17" s="239">
        <f t="shared" si="16"/>
        <v>41.238466485546375</v>
      </c>
      <c r="BT17" s="239">
        <f t="shared" si="16"/>
        <v>43.502268870909944</v>
      </c>
      <c r="BU17" s="239">
        <f t="shared" si="16"/>
        <v>45.890343608684432</v>
      </c>
      <c r="BV17" s="239">
        <f t="shared" si="16"/>
        <v>48.409512680184811</v>
      </c>
      <c r="BW17" s="239">
        <f t="shared" si="16"/>
        <v>51.066972562164175</v>
      </c>
      <c r="BX17" s="239">
        <f t="shared" si="16"/>
        <v>53.870314784893083</v>
      </c>
      <c r="BY17" s="239">
        <f t="shared" si="16"/>
        <v>56.827547618783008</v>
      </c>
      <c r="BZ17" s="239">
        <f t="shared" si="16"/>
        <v>59.947118951505857</v>
      </c>
      <c r="CA17" s="239">
        <f t="shared" si="16"/>
        <v>63.237940420962211</v>
      </c>
      <c r="CB17" s="239">
        <f t="shared" si="16"/>
        <v>66.709412873038687</v>
      </c>
      <c r="CC17" s="239">
        <f t="shared" si="16"/>
        <v>70.37145321687926</v>
      </c>
      <c r="CD17" s="239">
        <f t="shared" si="16"/>
        <v>74.234522754387569</v>
      </c>
      <c r="CE17" s="239">
        <f t="shared" si="16"/>
        <v>78.309657064888881</v>
      </c>
      <c r="CF17" s="239">
        <f t="shared" si="16"/>
        <v>82.60849753032258</v>
      </c>
      <c r="CG17" s="239">
        <f t="shared" si="16"/>
        <v>87.143324591023031</v>
      </c>
      <c r="CH17" s="239">
        <f t="shared" si="16"/>
        <v>91.927092827090007</v>
      </c>
      <c r="CI17" s="239">
        <f t="shared" si="16"/>
        <v>96.97346796556522</v>
      </c>
      <c r="CJ17" s="239">
        <f t="shared" si="16"/>
        <v>102.29686591913283</v>
      </c>
      <c r="CK17" s="239">
        <f t="shared" si="16"/>
        <v>107.91249396786533</v>
      </c>
      <c r="CL17" s="239">
        <f t="shared" si="16"/>
        <v>113.83639420165814</v>
      </c>
      <c r="CM17" s="239">
        <f t="shared" ref="CM17" si="39">CL17*(1+$N17)</f>
        <v>120.08548934745419</v>
      </c>
      <c r="CN17" s="239">
        <f t="shared" si="17"/>
        <v>126.67763111217276</v>
      </c>
      <c r="CO17" s="239">
        <f t="shared" si="17"/>
        <v>133.63165117944305</v>
      </c>
      <c r="CP17" s="239">
        <f t="shared" si="17"/>
        <v>140.96741500582402</v>
      </c>
      <c r="CQ17" s="239">
        <f t="shared" si="17"/>
        <v>148.70587857018981</v>
      </c>
      <c r="CR17" s="239">
        <f t="shared" si="17"/>
        <v>156.86914823839558</v>
      </c>
      <c r="CS17" s="239">
        <f t="shared" si="17"/>
        <v>165.48054391423858</v>
      </c>
      <c r="CT17" s="239">
        <f t="shared" si="17"/>
        <v>174.56466565711696</v>
      </c>
      <c r="CU17" s="239">
        <f t="shared" si="17"/>
        <v>184.14746395669198</v>
      </c>
      <c r="CV17" s="239">
        <f t="shared" si="17"/>
        <v>194.25631386530631</v>
      </c>
      <c r="CW17" s="239">
        <f t="shared" si="17"/>
        <v>204.92009319993176</v>
      </c>
      <c r="CX17" s="239">
        <f t="shared" si="17"/>
        <v>216.1692650370446</v>
      </c>
      <c r="CY17" s="239">
        <f t="shared" si="17"/>
        <v>228.03596473609056</v>
      </c>
      <c r="CZ17" s="239">
        <f t="shared" si="17"/>
        <v>240.55409174013849</v>
      </c>
      <c r="DA17" s="239">
        <f t="shared" si="17"/>
        <v>253.75940641596807</v>
      </c>
      <c r="DB17" s="239">
        <f t="shared" si="17"/>
        <v>267.68963221023358</v>
      </c>
      <c r="DC17" s="239">
        <f t="shared" si="17"/>
        <v>282.38456341353179</v>
      </c>
      <c r="DD17" s="239">
        <f t="shared" si="17"/>
        <v>297.88617884022221</v>
      </c>
      <c r="DE17" s="239">
        <f t="shared" si="17"/>
        <v>314.23876174874738</v>
      </c>
      <c r="DF17" s="239">
        <f t="shared" si="17"/>
        <v>331.48902634502758</v>
      </c>
      <c r="DG17" s="239">
        <f t="shared" si="17"/>
        <v>349.6862512303112</v>
      </c>
      <c r="DH17" s="239">
        <f t="shared" si="17"/>
        <v>368.88242017469895</v>
      </c>
      <c r="DI17" s="239">
        <f t="shared" si="17"/>
        <v>389.13237061848798</v>
      </c>
      <c r="DJ17" s="239">
        <f t="shared" si="17"/>
        <v>410.49395032555748</v>
      </c>
      <c r="DK17" s="239">
        <f t="shared" si="17"/>
        <v>433.02818263630576</v>
      </c>
      <c r="DL17" s="239">
        <f t="shared" si="17"/>
        <v>456.79944079221463</v>
      </c>
      <c r="DM17" s="239">
        <f t="shared" si="17"/>
        <v>481.87563183003124</v>
      </c>
      <c r="DN17" s="239">
        <f t="shared" si="17"/>
        <v>508.32839057089609</v>
      </c>
      <c r="DO17" s="239">
        <f t="shared" si="17"/>
        <v>536.23328425858313</v>
      </c>
      <c r="DP17" s="239">
        <f t="shared" si="17"/>
        <v>565.67002843143905</v>
      </c>
      <c r="DQ17" s="239">
        <f t="shared" si="17"/>
        <v>596.72271464470043</v>
      </c>
      <c r="DR17" s="239">
        <f t="shared" si="17"/>
        <v>629.4800506937205</v>
      </c>
      <c r="DS17" s="239">
        <f t="shared" si="17"/>
        <v>664.03561402434718</v>
      </c>
      <c r="DT17" s="239">
        <f t="shared" si="17"/>
        <v>700.48811905436685</v>
      </c>
      <c r="DU17" s="239">
        <f t="shared" si="17"/>
        <v>738.9416991696678</v>
      </c>
      <c r="DV17" s="239">
        <f t="shared" si="17"/>
        <v>779.50620420069765</v>
      </c>
      <c r="DW17" s="239">
        <f t="shared" si="17"/>
        <v>822.29751422901131</v>
      </c>
      <c r="DX17" s="239">
        <f t="shared" si="17"/>
        <v>867.4378706203579</v>
      </c>
      <c r="DY17" s="239">
        <f t="shared" si="17"/>
        <v>915.05622522996293</v>
      </c>
      <c r="DZ17" s="239">
        <f t="shared" si="17"/>
        <v>965.28860877757643</v>
      </c>
      <c r="EA17" s="239">
        <f t="shared" si="17"/>
        <v>1018.2785194446195</v>
      </c>
      <c r="EB17" s="239">
        <f t="shared" si="17"/>
        <v>1074.1773328035292</v>
      </c>
      <c r="EC17" s="239">
        <f t="shared" si="17"/>
        <v>1133.1447342503409</v>
      </c>
      <c r="ED17" s="239">
        <f t="shared" si="17"/>
        <v>1195.3491751758338</v>
      </c>
      <c r="EE17" s="239">
        <f t="shared" si="17"/>
        <v>1260.9683541783766</v>
      </c>
      <c r="EF17" s="239">
        <f t="shared" si="17"/>
        <v>1330.1897246931478</v>
      </c>
      <c r="EG17" s="239">
        <f t="shared" si="17"/>
        <v>1403.2110304878693</v>
      </c>
      <c r="EH17" s="239">
        <f t="shared" si="17"/>
        <v>1480.2408705547948</v>
      </c>
      <c r="EI17" s="239">
        <f t="shared" si="17"/>
        <v>1561.4992950126748</v>
      </c>
      <c r="EJ17" s="239">
        <f t="shared" si="17"/>
        <v>1647.2184337210012</v>
      </c>
      <c r="EK17" s="239">
        <f t="shared" si="17"/>
        <v>1737.6431594022872</v>
      </c>
      <c r="EL17" s="239">
        <f t="shared" si="17"/>
        <v>1833.0317871667141</v>
      </c>
      <c r="EM17" s="239">
        <f t="shared" si="17"/>
        <v>1933.6568124374683</v>
      </c>
      <c r="EN17" s="239">
        <f t="shared" si="17"/>
        <v>2039.8056893847884</v>
      </c>
      <c r="EO17" s="239">
        <f t="shared" si="17"/>
        <v>2151.7816520924684</v>
      </c>
      <c r="EP17" s="239">
        <f t="shared" si="17"/>
        <v>2269.9045808026276</v>
      </c>
      <c r="EQ17" s="239">
        <f t="shared" si="17"/>
        <v>2394.5119157133404</v>
      </c>
      <c r="ER17" s="239">
        <f t="shared" si="17"/>
        <v>2525.9596209395577</v>
      </c>
      <c r="ES17" s="239">
        <f t="shared" si="17"/>
        <v>2664.6232013910571</v>
      </c>
      <c r="ET17" s="239">
        <f t="shared" si="17"/>
        <v>2810.8987754723189</v>
      </c>
      <c r="EU17" s="239">
        <f t="shared" si="17"/>
        <v>2965.2042066687004</v>
      </c>
      <c r="EV17" s="239">
        <f t="shared" si="17"/>
        <v>3127.9802972514913</v>
      </c>
      <c r="EW17" s="239">
        <f t="shared" si="17"/>
        <v>3299.692047511895</v>
      </c>
      <c r="EX17" s="239">
        <f t="shared" si="17"/>
        <v>3480.8299841211701</v>
      </c>
      <c r="EY17" s="239">
        <f t="shared" ref="EY17" si="40">EX17*(1+$N17)</f>
        <v>3671.9115614116436</v>
      </c>
      <c r="EZ17" s="239">
        <f t="shared" si="38"/>
        <v>3873.4826395816131</v>
      </c>
      <c r="FA17" s="239">
        <f t="shared" si="38"/>
        <v>4086.1190440469095</v>
      </c>
      <c r="FB17" s="239">
        <f t="shared" si="38"/>
        <v>4310.4282103936985</v>
      </c>
      <c r="FC17" s="239">
        <f t="shared" si="38"/>
        <v>4547.0509196316307</v>
      </c>
      <c r="FD17" s="239">
        <f t="shared" si="38"/>
        <v>4796.6631287044265</v>
      </c>
      <c r="FE17" s="239">
        <f t="shared" si="38"/>
        <v>5059.9779014870755</v>
      </c>
      <c r="FF17" s="239">
        <f t="shared" si="38"/>
        <v>5337.7474457859198</v>
      </c>
      <c r="FG17" s="239">
        <f t="shared" si="38"/>
        <v>5630.7652621606776</v>
      </c>
      <c r="FH17" s="239">
        <f t="shared" si="38"/>
        <v>5939.8684107069339</v>
      </c>
      <c r="FI17" s="239">
        <f t="shared" si="38"/>
        <v>6265.9399022745692</v>
      </c>
      <c r="FJ17" s="239">
        <f t="shared" si="38"/>
        <v>6609.9112209531031</v>
      </c>
      <c r="FK17" s="239">
        <f t="shared" si="38"/>
        <v>6972.7649850298922</v>
      </c>
      <c r="FL17" s="239">
        <f t="shared" si="38"/>
        <v>7355.5377540227128</v>
      </c>
      <c r="FM17" s="239">
        <f t="shared" si="38"/>
        <v>7759.3229898055351</v>
      </c>
      <c r="FN17" s="239">
        <f t="shared" si="38"/>
        <v>8185.2741802865066</v>
      </c>
      <c r="FO17" s="239">
        <f t="shared" si="38"/>
        <v>8634.6081345615021</v>
      </c>
      <c r="FP17" s="239">
        <f t="shared" si="38"/>
        <v>9108.6084589564689</v>
      </c>
      <c r="FQ17" s="239">
        <f t="shared" si="38"/>
        <v>9608.629223888538</v>
      </c>
      <c r="FR17" s="239">
        <f t="shared" si="38"/>
        <v>10136.098832020954</v>
      </c>
      <c r="FS17" s="239">
        <f t="shared" si="38"/>
        <v>10692.524098761953</v>
      </c>
      <c r="FT17" s="239">
        <f t="shared" si="38"/>
        <v>11279.494556764279</v>
      </c>
      <c r="FU17" s="239">
        <f t="shared" si="38"/>
        <v>11898.686996721955</v>
      </c>
      <c r="FV17" s="239">
        <f t="shared" si="38"/>
        <v>12551.870257435941</v>
      </c>
      <c r="FW17" s="239">
        <f t="shared" si="38"/>
        <v>13240.910278832387</v>
      </c>
      <c r="FX17" s="239">
        <f t="shared" si="38"/>
        <v>13967.775432368384</v>
      </c>
      <c r="FY17" s="239">
        <f t="shared" si="38"/>
        <v>14734.542144052502</v>
      </c>
      <c r="FZ17" s="239">
        <f t="shared" si="38"/>
        <v>15543.400826143336</v>
      </c>
      <c r="GA17" s="239">
        <f t="shared" si="38"/>
        <v>16396.662134471037</v>
      </c>
      <c r="GB17" s="239">
        <f t="shared" si="38"/>
        <v>17296.763569257069</v>
      </c>
      <c r="GC17" s="239">
        <f t="shared" si="38"/>
        <v>18246.276438288649</v>
      </c>
      <c r="GD17" s="239">
        <f t="shared" si="38"/>
        <v>19247.91320233947</v>
      </c>
      <c r="GE17" s="239">
        <f t="shared" si="38"/>
        <v>20304.535223820287</v>
      </c>
      <c r="GF17" s="239">
        <f t="shared" si="18"/>
        <v>21419.160940794831</v>
      </c>
      <c r="GG17" s="239">
        <f t="shared" si="18"/>
        <v>22594.974489711647</v>
      </c>
      <c r="GH17" s="239">
        <f t="shared" si="18"/>
        <v>23835.334801484292</v>
      </c>
      <c r="GI17" s="239">
        <f t="shared" si="18"/>
        <v>25143.785196904577</v>
      </c>
      <c r="GJ17" s="239">
        <f t="shared" si="18"/>
        <v>26524.063508799896</v>
      </c>
      <c r="GK17" s="239">
        <f t="shared" si="18"/>
        <v>27980.112759850515</v>
      </c>
      <c r="GL17" s="239">
        <f t="shared" si="18"/>
        <v>29516.092426569976</v>
      </c>
      <c r="GM17" s="239">
        <f t="shared" si="18"/>
        <v>31136.390321626277</v>
      </c>
      <c r="GN17" s="239">
        <f t="shared" si="18"/>
        <v>32845.635128447924</v>
      </c>
      <c r="GO17" s="239">
        <f t="shared" si="18"/>
        <v>34648.709623922259</v>
      </c>
      <c r="GP17" s="239">
        <f t="shared" si="18"/>
        <v>36550.764626959201</v>
      </c>
      <c r="GQ17" s="239">
        <f t="shared" si="18"/>
        <v>38557.233712767062</v>
      </c>
      <c r="GR17" s="239">
        <f t="shared" si="18"/>
        <v>40673.848734874526</v>
      </c>
      <c r="GS17" s="239">
        <f t="shared" si="18"/>
        <v>42906.6561992403</v>
      </c>
      <c r="GT17" s="239">
        <f t="shared" si="18"/>
        <v>45262.034537226231</v>
      </c>
      <c r="GU17" s="239">
        <f t="shared" si="18"/>
        <v>47746.71232677724</v>
      </c>
      <c r="GV17" s="239">
        <f t="shared" si="18"/>
        <v>50367.787513860407</v>
      </c>
      <c r="GW17" s="239">
        <f t="shared" si="18"/>
        <v>53132.747689072698</v>
      </c>
      <c r="GX17" s="239">
        <f t="shared" si="18"/>
        <v>56049.491477341369</v>
      </c>
      <c r="GY17" s="239">
        <f t="shared" si="18"/>
        <v>59126.351101820663</v>
      </c>
      <c r="GZ17" s="239">
        <f t="shared" si="18"/>
        <v>62372.11618644277</v>
      </c>
      <c r="HA17" s="239">
        <f t="shared" si="18"/>
        <v>65796.058865119514</v>
      </c>
      <c r="HB17" s="239">
        <f t="shared" si="18"/>
        <v>69407.96026932387</v>
      </c>
      <c r="HC17" s="239">
        <f t="shared" si="18"/>
        <v>73218.138469718047</v>
      </c>
      <c r="HD17" s="239">
        <f t="shared" si="18"/>
        <v>77237.477951648631</v>
      </c>
      <c r="HE17" s="239">
        <f t="shared" si="18"/>
        <v>81477.460708710933</v>
      </c>
      <c r="HF17" s="239">
        <f t="shared" si="18"/>
        <v>85950.199043207278</v>
      </c>
      <c r="HG17" s="239">
        <f t="shared" si="18"/>
        <v>90668.470167199775</v>
      </c>
      <c r="HH17" s="239">
        <f t="shared" si="18"/>
        <v>95645.752703001926</v>
      </c>
      <c r="HI17" s="239">
        <f t="shared" si="18"/>
        <v>100896.26518737955</v>
      </c>
    </row>
    <row r="18" spans="1:217" s="278" customFormat="1" ht="12.75" customHeight="1">
      <c r="A18" s="10" t="str">
        <f>'JJR-4 Constant DCF'!A16</f>
        <v>Hawaiian Electric Industries, Inc.</v>
      </c>
      <c r="B18" s="389" t="str">
        <f>'JJR-4 Constant DCF'!B16</f>
        <v>HE</v>
      </c>
      <c r="C18" s="239">
        <f>'JJR-4 Constant DCF'!D16</f>
        <v>39.209666666666664</v>
      </c>
      <c r="D18" s="239">
        <f>'JJR-4 Constant DCF'!C16</f>
        <v>1.36</v>
      </c>
      <c r="E18" s="3">
        <f>'JJR-4 Constant DCF'!G16</f>
        <v>1.4999999999999999E-2</v>
      </c>
      <c r="F18" s="3">
        <f>'JJR-4 Constant DCF'!H16</f>
        <v>1.2999999999999999E-2</v>
      </c>
      <c r="G18" s="3">
        <f>'JJR-4 Constant DCF'!I16</f>
        <v>2.5000000000000001E-2</v>
      </c>
      <c r="H18" s="3">
        <f t="shared" si="12"/>
        <v>1.7666666666666667E-2</v>
      </c>
      <c r="I18" s="3">
        <f t="shared" si="4"/>
        <v>2.3871456655874937E-2</v>
      </c>
      <c r="J18" s="3">
        <f t="shared" si="4"/>
        <v>3.0076246645083207E-2</v>
      </c>
      <c r="K18" s="3">
        <f t="shared" si="4"/>
        <v>3.6281036634291476E-2</v>
      </c>
      <c r="L18" s="3">
        <f t="shared" si="4"/>
        <v>4.2485826623499742E-2</v>
      </c>
      <c r="M18" s="3">
        <f t="shared" si="4"/>
        <v>4.8690616612708008E-2</v>
      </c>
      <c r="N18" s="3">
        <f>'JJR-5.4 GDP Growth'!$D$25</f>
        <v>5.4895406601916275E-2</v>
      </c>
      <c r="O18" s="3">
        <f t="shared" si="13"/>
        <v>8.4604701399803167E-2</v>
      </c>
      <c r="Q18" s="239">
        <f t="shared" si="5"/>
        <v>-39.209666666666664</v>
      </c>
      <c r="R18" s="239">
        <f t="shared" si="6"/>
        <v>1.3840266666666667</v>
      </c>
      <c r="S18" s="239">
        <f t="shared" si="7"/>
        <v>1.4084778044444446</v>
      </c>
      <c r="T18" s="239">
        <f t="shared" si="7"/>
        <v>1.4333609123229631</v>
      </c>
      <c r="U18" s="239">
        <f t="shared" si="7"/>
        <v>1.4586836217740022</v>
      </c>
      <c r="V18" s="239">
        <f t="shared" si="7"/>
        <v>1.4844536990920096</v>
      </c>
      <c r="W18" s="239">
        <f t="shared" si="8"/>
        <v>1.5198897712275377</v>
      </c>
      <c r="X18" s="239">
        <f t="shared" si="8"/>
        <v>1.5656023508603163</v>
      </c>
      <c r="Y18" s="239">
        <f t="shared" si="8"/>
        <v>1.6224040271066122</v>
      </c>
      <c r="Z18" s="239">
        <f t="shared" si="8"/>
        <v>1.6913332033155315</v>
      </c>
      <c r="AA18" s="239">
        <f t="shared" si="8"/>
        <v>1.7736852598825112</v>
      </c>
      <c r="AB18" s="239">
        <f t="shared" ref="AB18:CM21" si="41">AA18*(1+$N18)</f>
        <v>1.8710524334075873</v>
      </c>
      <c r="AC18" s="239">
        <f t="shared" si="41"/>
        <v>1.9737646175130017</v>
      </c>
      <c r="AD18" s="239">
        <f t="shared" si="41"/>
        <v>2.0821152287278535</v>
      </c>
      <c r="AE18" s="239">
        <f t="shared" si="41"/>
        <v>2.1964137908009107</v>
      </c>
      <c r="AF18" s="239">
        <f t="shared" si="41"/>
        <v>2.3169868189129827</v>
      </c>
      <c r="AG18" s="239">
        <f t="shared" si="41"/>
        <v>2.4441787524284915</v>
      </c>
      <c r="AH18" s="239">
        <f t="shared" si="41"/>
        <v>2.5783529388508182</v>
      </c>
      <c r="AI18" s="239">
        <f t="shared" si="41"/>
        <v>2.7198926717922798</v>
      </c>
      <c r="AJ18" s="239">
        <f t="shared" si="41"/>
        <v>2.8692022859238895</v>
      </c>
      <c r="AK18" s="239">
        <f t="shared" si="41"/>
        <v>3.0267083120328291</v>
      </c>
      <c r="AL18" s="239">
        <f t="shared" si="41"/>
        <v>3.1928606954872709</v>
      </c>
      <c r="AM18" s="239">
        <f t="shared" si="41"/>
        <v>3.3681340815893219</v>
      </c>
      <c r="AN18" s="239">
        <f t="shared" si="41"/>
        <v>3.5530291714879394</v>
      </c>
      <c r="AO18" s="239">
        <f t="shared" si="41"/>
        <v>3.7480741525252395</v>
      </c>
      <c r="AP18" s="239">
        <f t="shared" si="41"/>
        <v>3.9538262071022454</v>
      </c>
      <c r="AQ18" s="239">
        <f t="shared" si="41"/>
        <v>4.1708731043744356</v>
      </c>
      <c r="AR18" s="239">
        <f t="shared" si="41"/>
        <v>4.3998348793240671</v>
      </c>
      <c r="AS18" s="239">
        <f t="shared" si="41"/>
        <v>4.6413656040058546</v>
      </c>
      <c r="AT18" s="239">
        <f t="shared" si="41"/>
        <v>4.8961552560259047</v>
      </c>
      <c r="AU18" s="239">
        <f t="shared" si="41"/>
        <v>5.1649316895915565</v>
      </c>
      <c r="AV18" s="239">
        <f t="shared" si="41"/>
        <v>5.4484627147628073</v>
      </c>
      <c r="AW18" s="239">
        <f t="shared" si="41"/>
        <v>5.7475582908450926</v>
      </c>
      <c r="AX18" s="239">
        <f t="shared" si="41"/>
        <v>6.0630728401892489</v>
      </c>
      <c r="AY18" s="239">
        <f t="shared" si="41"/>
        <v>6.3959076890084727</v>
      </c>
      <c r="AZ18" s="239">
        <f t="shared" si="41"/>
        <v>6.7470136421849158</v>
      </c>
      <c r="BA18" s="239">
        <f t="shared" si="41"/>
        <v>7.1173936994213332</v>
      </c>
      <c r="BB18" s="239">
        <f t="shared" si="41"/>
        <v>7.508105920496984</v>
      </c>
      <c r="BC18" s="239">
        <f t="shared" si="41"/>
        <v>7.9202664478129208</v>
      </c>
      <c r="BD18" s="239">
        <f t="shared" si="41"/>
        <v>8.3550526948611257</v>
      </c>
      <c r="BE18" s="239">
        <f t="shared" si="41"/>
        <v>8.8137067097259632</v>
      </c>
      <c r="BF18" s="239">
        <f t="shared" si="41"/>
        <v>9.297538723226408</v>
      </c>
      <c r="BG18" s="239">
        <f t="shared" si="41"/>
        <v>9.8079308918349835</v>
      </c>
      <c r="BH18" s="239">
        <f t="shared" si="41"/>
        <v>10.34634124606576</v>
      </c>
      <c r="BI18" s="239">
        <f t="shared" si="41"/>
        <v>10.914307855610717</v>
      </c>
      <c r="BJ18" s="239">
        <f t="shared" si="41"/>
        <v>11.513453223122957</v>
      </c>
      <c r="BK18" s="239">
        <f t="shared" si="41"/>
        <v>12.145488919198435</v>
      </c>
      <c r="BL18" s="239">
        <f t="shared" si="41"/>
        <v>12.812220471796902</v>
      </c>
      <c r="BM18" s="239">
        <f t="shared" si="41"/>
        <v>13.515552524069589</v>
      </c>
      <c r="BN18" s="239">
        <f t="shared" si="41"/>
        <v>14.257494275327945</v>
      </c>
      <c r="BO18" s="239">
        <f t="shared" si="41"/>
        <v>15.040165220696567</v>
      </c>
      <c r="BP18" s="239">
        <f t="shared" si="41"/>
        <v>15.865801205846704</v>
      </c>
      <c r="BQ18" s="239">
        <f t="shared" si="41"/>
        <v>16.736760814106834</v>
      </c>
      <c r="BR18" s="239">
        <f t="shared" si="41"/>
        <v>17.655532104196247</v>
      </c>
      <c r="BS18" s="239">
        <f t="shared" si="41"/>
        <v>18.624739717829286</v>
      </c>
      <c r="BT18" s="239">
        <f t="shared" si="41"/>
        <v>19.647152377494383</v>
      </c>
      <c r="BU18" s="239">
        <f t="shared" si="41"/>
        <v>20.725690795826743</v>
      </c>
      <c r="BV18" s="239">
        <f t="shared" si="41"/>
        <v>21.863436019169246</v>
      </c>
      <c r="BW18" s="239">
        <f t="shared" si="41"/>
        <v>23.063638229156524</v>
      </c>
      <c r="BX18" s="239">
        <f t="shared" si="41"/>
        <v>24.329726027465572</v>
      </c>
      <c r="BY18" s="239">
        <f t="shared" si="41"/>
        <v>25.665316230256519</v>
      </c>
      <c r="BZ18" s="239">
        <f t="shared" si="41"/>
        <v>27.074224200283211</v>
      </c>
      <c r="CA18" s="239">
        <f t="shared" si="41"/>
        <v>28.5604747461892</v>
      </c>
      <c r="CB18" s="239">
        <f t="shared" si="41"/>
        <v>30.128313620125017</v>
      </c>
      <c r="CC18" s="239">
        <f t="shared" si="41"/>
        <v>31.782219646531832</v>
      </c>
      <c r="CD18" s="239">
        <f t="shared" si="41"/>
        <v>33.526917516739609</v>
      </c>
      <c r="CE18" s="239">
        <f t="shared" si="41"/>
        <v>35.367391285929941</v>
      </c>
      <c r="CF18" s="239">
        <f t="shared" si="41"/>
        <v>37.308898611020133</v>
      </c>
      <c r="CG18" s="239">
        <f t="shared" si="41"/>
        <v>39.356985770141755</v>
      </c>
      <c r="CH18" s="239">
        <f t="shared" si="41"/>
        <v>41.517503506619519</v>
      </c>
      <c r="CI18" s="239">
        <f t="shared" si="41"/>
        <v>43.79662374271188</v>
      </c>
      <c r="CJ18" s="239">
        <f t="shared" si="41"/>
        <v>46.200857210859191</v>
      </c>
      <c r="CK18" s="239">
        <f t="shared" si="41"/>
        <v>48.737072052806383</v>
      </c>
      <c r="CL18" s="239">
        <f t="shared" si="41"/>
        <v>51.412513439732081</v>
      </c>
      <c r="CM18" s="239">
        <f t="shared" si="41"/>
        <v>54.234824269432657</v>
      </c>
      <c r="CN18" s="239">
        <f t="shared" ref="CN18:EY21" si="42">CM18*(1+$N18)</f>
        <v>57.212066999686641</v>
      </c>
      <c r="CO18" s="239">
        <f t="shared" si="42"/>
        <v>60.352746680170519</v>
      </c>
      <c r="CP18" s="239">
        <f t="shared" si="42"/>
        <v>63.665835248720931</v>
      </c>
      <c r="CQ18" s="239">
        <f t="shared" si="42"/>
        <v>67.160797161350075</v>
      </c>
      <c r="CR18" s="239">
        <f t="shared" si="42"/>
        <v>70.847616429231209</v>
      </c>
      <c r="CS18" s="239">
        <f t="shared" si="42"/>
        <v>74.736825139890456</v>
      </c>
      <c r="CT18" s="239">
        <f t="shared" si="42"/>
        <v>78.839533544081064</v>
      </c>
      <c r="CU18" s="239">
        <f t="shared" si="42"/>
        <v>83.167461794288812</v>
      </c>
      <c r="CV18" s="239">
        <f t="shared" si="42"/>
        <v>87.732973425535633</v>
      </c>
      <c r="CW18" s="239">
        <f t="shared" si="42"/>
        <v>92.549110674125529</v>
      </c>
      <c r="CX18" s="239">
        <f t="shared" si="42"/>
        <v>97.629631735227406</v>
      </c>
      <c r="CY18" s="239">
        <f t="shared" si="42"/>
        <v>102.98905006572807</v>
      </c>
      <c r="CZ18" s="239">
        <f t="shared" si="42"/>
        <v>108.64267584463131</v>
      </c>
      <c r="DA18" s="239">
        <f t="shared" si="42"/>
        <v>114.60665970944254</v>
      </c>
      <c r="DB18" s="239">
        <f t="shared" si="42"/>
        <v>120.89803889347985</v>
      </c>
      <c r="DC18" s="239">
        <f t="shared" si="42"/>
        <v>127.53478589591171</v>
      </c>
      <c r="DD18" s="239">
        <f t="shared" si="42"/>
        <v>134.53585982355611</v>
      </c>
      <c r="DE18" s="239">
        <f t="shared" si="42"/>
        <v>141.92126055110865</v>
      </c>
      <c r="DF18" s="239">
        <f t="shared" si="42"/>
        <v>149.71208585451825</v>
      </c>
      <c r="DG18" s="239">
        <f t="shared" si="42"/>
        <v>157.93059168072304</v>
      </c>
      <c r="DH18" s="239">
        <f t="shared" si="42"/>
        <v>166.60025572591755</v>
      </c>
      <c r="DI18" s="239">
        <f t="shared" si="42"/>
        <v>175.74584450397504</v>
      </c>
      <c r="DJ18" s="239">
        <f t="shared" si="42"/>
        <v>185.3934840966179</v>
      </c>
      <c r="DK18" s="239">
        <f t="shared" si="42"/>
        <v>195.57073478744763</v>
      </c>
      <c r="DL18" s="239">
        <f t="shared" si="42"/>
        <v>206.3066697930401</v>
      </c>
      <c r="DM18" s="239">
        <f t="shared" si="42"/>
        <v>217.63195831601632</v>
      </c>
      <c r="DN18" s="239">
        <f t="shared" si="42"/>
        <v>229.57895315734532</v>
      </c>
      <c r="DO18" s="239">
        <f t="shared" si="42"/>
        <v>242.18178313816009</v>
      </c>
      <c r="DP18" s="239">
        <f t="shared" si="42"/>
        <v>255.47645059510648</v>
      </c>
      <c r="DQ18" s="239">
        <f t="shared" si="42"/>
        <v>269.50093422773921</v>
      </c>
      <c r="DR18" s="239">
        <f t="shared" si="42"/>
        <v>284.29529759176722</v>
      </c>
      <c r="DS18" s="239">
        <f t="shared" si="42"/>
        <v>299.90180354808007</v>
      </c>
      <c r="DT18" s="239">
        <f t="shared" si="42"/>
        <v>316.36503499449992</v>
      </c>
      <c r="DU18" s="239">
        <f t="shared" si="42"/>
        <v>333.73202222515249</v>
      </c>
      <c r="DV18" s="239">
        <f t="shared" si="42"/>
        <v>352.05237728128202</v>
      </c>
      <c r="DW18" s="239">
        <f t="shared" si="42"/>
        <v>371.37843567730926</v>
      </c>
      <c r="DX18" s="239">
        <f t="shared" si="42"/>
        <v>391.76540590699875</v>
      </c>
      <c r="DY18" s="239">
        <f t="shared" si="42"/>
        <v>413.2715271568282</v>
      </c>
      <c r="DZ18" s="239">
        <f t="shared" si="42"/>
        <v>435.95823567709715</v>
      </c>
      <c r="EA18" s="239">
        <f t="shared" si="42"/>
        <v>459.89034028604544</v>
      </c>
      <c r="EB18" s="239">
        <f t="shared" si="42"/>
        <v>485.13620750834156</v>
      </c>
      <c r="EC18" s="239">
        <f t="shared" si="42"/>
        <v>511.76795687682358</v>
      </c>
      <c r="ED18" s="239">
        <f t="shared" si="42"/>
        <v>539.86166695540874</v>
      </c>
      <c r="EE18" s="239">
        <f t="shared" si="42"/>
        <v>569.49759267171419</v>
      </c>
      <c r="EF18" s="239">
        <f t="shared" si="42"/>
        <v>600.76039458024047</v>
      </c>
      <c r="EG18" s="239">
        <f t="shared" si="42"/>
        <v>633.73938071105044</v>
      </c>
      <c r="EH18" s="239">
        <f t="shared" si="42"/>
        <v>668.52876169483022</v>
      </c>
      <c r="EI18" s="239">
        <f t="shared" si="42"/>
        <v>705.22791989314351</v>
      </c>
      <c r="EJ18" s="239">
        <f t="shared" si="42"/>
        <v>743.94169330270131</v>
      </c>
      <c r="EK18" s="239">
        <f t="shared" si="42"/>
        <v>784.78067504467117</v>
      </c>
      <c r="EL18" s="239">
        <f t="shared" si="42"/>
        <v>827.86152929457467</v>
      </c>
      <c r="EM18" s="239">
        <f t="shared" si="42"/>
        <v>873.30732455528459</v>
      </c>
      <c r="EN18" s="239">
        <f t="shared" si="42"/>
        <v>921.24788522517861</v>
      </c>
      <c r="EO18" s="239">
        <f t="shared" si="42"/>
        <v>971.8201624657703</v>
      </c>
      <c r="EP18" s="239">
        <f t="shared" si="42"/>
        <v>1025.168625428269</v>
      </c>
      <c r="EQ18" s="239">
        <f t="shared" si="42"/>
        <v>1081.4456739566815</v>
      </c>
      <c r="ER18" s="239">
        <f t="shared" si="42"/>
        <v>1140.8120739464168</v>
      </c>
      <c r="ES18" s="239">
        <f t="shared" si="42"/>
        <v>1203.4374166020807</v>
      </c>
      <c r="ET18" s="239">
        <f t="shared" si="42"/>
        <v>1269.5006029064116</v>
      </c>
      <c r="EU18" s="239">
        <f t="shared" si="42"/>
        <v>1339.1903546843369</v>
      </c>
      <c r="EV18" s="239">
        <f t="shared" si="42"/>
        <v>1412.7057537220981</v>
      </c>
      <c r="EW18" s="239">
        <f t="shared" si="42"/>
        <v>1490.2568104815393</v>
      </c>
      <c r="EX18" s="239">
        <f t="shared" si="42"/>
        <v>1572.0650640341983</v>
      </c>
      <c r="EY18" s="239">
        <f t="shared" si="42"/>
        <v>1658.3642149290231</v>
      </c>
      <c r="EZ18" s="239">
        <f t="shared" si="38"/>
        <v>1749.4007928016194</v>
      </c>
      <c r="FA18" s="239">
        <f t="shared" si="38"/>
        <v>1845.4348606321789</v>
      </c>
      <c r="FB18" s="239">
        <f t="shared" si="38"/>
        <v>1946.740757663933</v>
      </c>
      <c r="FC18" s="239">
        <f t="shared" si="38"/>
        <v>2053.6078831044169</v>
      </c>
      <c r="FD18" s="239">
        <f t="shared" si="38"/>
        <v>2166.3415228483345</v>
      </c>
      <c r="FE18" s="239">
        <f t="shared" si="38"/>
        <v>2285.2637215837085</v>
      </c>
      <c r="FF18" s="239">
        <f t="shared" si="38"/>
        <v>2410.7142027726545</v>
      </c>
      <c r="FG18" s="239">
        <f t="shared" si="38"/>
        <v>2543.0513391348736</v>
      </c>
      <c r="FH18" s="239">
        <f t="shared" si="38"/>
        <v>2682.6531764062302</v>
      </c>
      <c r="FI18" s="239">
        <f t="shared" si="38"/>
        <v>2829.9185132969724</v>
      </c>
      <c r="FJ18" s="239">
        <f t="shared" si="38"/>
        <v>2985.2680407347002</v>
      </c>
      <c r="FK18" s="239">
        <f t="shared" si="38"/>
        <v>3149.1455436465376</v>
      </c>
      <c r="FL18" s="239">
        <f t="shared" si="38"/>
        <v>3322.0191687136271</v>
      </c>
      <c r="FM18" s="239">
        <f t="shared" si="38"/>
        <v>3504.3827617195216</v>
      </c>
      <c r="FN18" s="239">
        <f t="shared" si="38"/>
        <v>3696.7572783128608</v>
      </c>
      <c r="FO18" s="239">
        <f t="shared" si="38"/>
        <v>3899.6922722144386</v>
      </c>
      <c r="FP18" s="239">
        <f t="shared" si="38"/>
        <v>4113.7674651200014</v>
      </c>
      <c r="FQ18" s="239">
        <f t="shared" si="38"/>
        <v>4339.5944027834985</v>
      </c>
      <c r="FR18" s="239">
        <f t="shared" si="38"/>
        <v>4577.8182020116983</v>
      </c>
      <c r="FS18" s="239">
        <f t="shared" si="38"/>
        <v>4829.1193935607835</v>
      </c>
      <c r="FT18" s="239">
        <f t="shared" si="38"/>
        <v>5094.2158661995018</v>
      </c>
      <c r="FU18" s="239">
        <f t="shared" si="38"/>
        <v>5373.8649174924567</v>
      </c>
      <c r="FV18" s="239">
        <f t="shared" si="38"/>
        <v>5668.8654171619783</v>
      </c>
      <c r="FW18" s="239">
        <f t="shared" si="38"/>
        <v>5980.0600892086268</v>
      </c>
      <c r="FX18" s="239">
        <f t="shared" si="38"/>
        <v>6308.3379193096262</v>
      </c>
      <c r="FY18" s="239">
        <f t="shared" si="38"/>
        <v>6654.6366943724142</v>
      </c>
      <c r="FZ18" s="239">
        <f t="shared" si="38"/>
        <v>7019.9456814980203</v>
      </c>
      <c r="GA18" s="239">
        <f t="shared" si="38"/>
        <v>7405.3084540072205</v>
      </c>
      <c r="GB18" s="239">
        <f t="shared" si="38"/>
        <v>7811.8258726025551</v>
      </c>
      <c r="GC18" s="239">
        <f t="shared" si="38"/>
        <v>8240.6592301824421</v>
      </c>
      <c r="GD18" s="239">
        <f t="shared" si="38"/>
        <v>8693.0335692911412</v>
      </c>
      <c r="GE18" s="239">
        <f t="shared" si="38"/>
        <v>9170.2411816814856</v>
      </c>
      <c r="GF18" s="239">
        <f t="shared" si="18"/>
        <v>9673.6452999875273</v>
      </c>
      <c r="GG18" s="239">
        <f t="shared" si="18"/>
        <v>10204.683992053058</v>
      </c>
      <c r="GH18" s="239">
        <f t="shared" si="18"/>
        <v>10764.874269040876</v>
      </c>
      <c r="GI18" s="239">
        <f t="shared" si="18"/>
        <v>11355.816419058381</v>
      </c>
      <c r="GJ18" s="239">
        <f t="shared" si="18"/>
        <v>11979.198578679308</v>
      </c>
      <c r="GK18" s="239">
        <f t="shared" si="18"/>
        <v>12636.801555421007</v>
      </c>
      <c r="GL18" s="239">
        <f t="shared" si="18"/>
        <v>13330.503914953571</v>
      </c>
      <c r="GM18" s="239">
        <f t="shared" si="18"/>
        <v>14062.287347573385</v>
      </c>
      <c r="GN18" s="239">
        <f t="shared" si="18"/>
        <v>14834.242329271408</v>
      </c>
      <c r="GO18" s="239">
        <f t="shared" si="18"/>
        <v>15648.574093568121</v>
      </c>
      <c r="GP18" s="239">
        <f t="shared" si="18"/>
        <v>16507.608931174756</v>
      </c>
      <c r="GQ18" s="239">
        <f t="shared" si="18"/>
        <v>17413.800835477021</v>
      </c>
      <c r="GR18" s="239">
        <f t="shared" si="18"/>
        <v>18369.738512825323</v>
      </c>
      <c r="GS18" s="239">
        <f t="shared" si="18"/>
        <v>19378.15277765775</v>
      </c>
      <c r="GT18" s="239">
        <f t="shared" si="18"/>
        <v>20441.924353581326</v>
      </c>
      <c r="GU18" s="239">
        <f t="shared" si="18"/>
        <v>21564.092102696788</v>
      </c>
      <c r="GV18" s="239">
        <f t="shared" si="18"/>
        <v>22747.8617066755</v>
      </c>
      <c r="GW18" s="239">
        <f t="shared" si="18"/>
        <v>23996.614824387612</v>
      </c>
      <c r="GX18" s="239">
        <f t="shared" si="18"/>
        <v>25313.918752241942</v>
      </c>
      <c r="GY18" s="239">
        <f t="shared" si="18"/>
        <v>26703.536614834135</v>
      </c>
      <c r="GZ18" s="239">
        <f t="shared" si="18"/>
        <v>28169.438115014615</v>
      </c>
      <c r="HA18" s="239">
        <f t="shared" si="18"/>
        <v>29715.810874085859</v>
      </c>
      <c r="HB18" s="239">
        <f t="shared" si="18"/>
        <v>31347.072394524446</v>
      </c>
      <c r="HC18" s="239">
        <f t="shared" si="18"/>
        <v>33067.882679401569</v>
      </c>
      <c r="HD18" s="239">
        <f t="shared" si="18"/>
        <v>34883.157544551781</v>
      </c>
      <c r="HE18" s="239">
        <f t="shared" si="18"/>
        <v>36798.082661518652</v>
      </c>
      <c r="HF18" s="239">
        <f t="shared" si="18"/>
        <v>38818.128371393643</v>
      </c>
      <c r="HG18" s="239">
        <f t="shared" si="18"/>
        <v>40949.065311866681</v>
      </c>
      <c r="HH18" s="239">
        <f t="shared" si="18"/>
        <v>43196.980902130032</v>
      </c>
      <c r="HI18" s="239">
        <f t="shared" si="18"/>
        <v>45568.296732727671</v>
      </c>
    </row>
    <row r="19" spans="1:217" s="278" customFormat="1" ht="12.75" customHeight="1">
      <c r="A19" s="10" t="str">
        <f>'JJR-4 Constant DCF'!A17</f>
        <v>IDACORP, Inc.</v>
      </c>
      <c r="B19" s="389" t="str">
        <f>'JJR-4 Constant DCF'!B17</f>
        <v>IDA</v>
      </c>
      <c r="C19" s="239">
        <f>'JJR-4 Constant DCF'!D17</f>
        <v>94.143666666666647</v>
      </c>
      <c r="D19" s="239">
        <f>'JJR-4 Constant DCF'!C17</f>
        <v>2.84</v>
      </c>
      <c r="E19" s="3">
        <f>'JJR-4 Constant DCF'!G17</f>
        <v>4.4999999999999998E-2</v>
      </c>
      <c r="F19" s="3">
        <f>'JJR-4 Constant DCF'!H17</f>
        <v>2.5999999999999999E-2</v>
      </c>
      <c r="G19" s="3">
        <f>'JJR-4 Constant DCF'!I17</f>
        <v>2.5999999999999999E-2</v>
      </c>
      <c r="H19" s="3">
        <f t="shared" si="12"/>
        <v>3.2333333333333332E-2</v>
      </c>
      <c r="I19" s="3">
        <f t="shared" si="4"/>
        <v>3.6093678878097155E-2</v>
      </c>
      <c r="J19" s="3">
        <f t="shared" si="4"/>
        <v>3.9854024422860977E-2</v>
      </c>
      <c r="K19" s="3">
        <f t="shared" si="4"/>
        <v>4.36143699676248E-2</v>
      </c>
      <c r="L19" s="3">
        <f t="shared" si="4"/>
        <v>4.7374715512388622E-2</v>
      </c>
      <c r="M19" s="3">
        <f t="shared" si="4"/>
        <v>5.1135061057152445E-2</v>
      </c>
      <c r="N19" s="3">
        <f>'JJR-5.4 GDP Growth'!$D$25</f>
        <v>5.4895406601916275E-2</v>
      </c>
      <c r="O19" s="3">
        <f t="shared" si="13"/>
        <v>8.3278152346611026E-2</v>
      </c>
      <c r="Q19" s="239">
        <f t="shared" si="5"/>
        <v>-94.143666666666647</v>
      </c>
      <c r="R19" s="239">
        <f t="shared" si="6"/>
        <v>2.9318266666666664</v>
      </c>
      <c r="S19" s="239">
        <f t="shared" si="7"/>
        <v>3.0266223955555551</v>
      </c>
      <c r="T19" s="239">
        <f t="shared" si="7"/>
        <v>3.1244831863451847</v>
      </c>
      <c r="U19" s="239">
        <f t="shared" si="7"/>
        <v>3.2255081427036791</v>
      </c>
      <c r="V19" s="239">
        <f t="shared" si="7"/>
        <v>3.329799572651098</v>
      </c>
      <c r="W19" s="239">
        <f t="shared" si="8"/>
        <v>3.4499842891547923</v>
      </c>
      <c r="X19" s="239">
        <f t="shared" si="8"/>
        <v>3.587480047273254</v>
      </c>
      <c r="Y19" s="239">
        <f t="shared" si="8"/>
        <v>3.7439457293065019</v>
      </c>
      <c r="Z19" s="239">
        <f t="shared" si="8"/>
        <v>3.9213140931262203</v>
      </c>
      <c r="AA19" s="239">
        <f t="shared" si="8"/>
        <v>4.121830728702502</v>
      </c>
      <c r="AB19" s="239">
        <f t="shared" si="41"/>
        <v>4.3481003024988985</v>
      </c>
      <c r="AC19" s="239">
        <f t="shared" si="41"/>
        <v>4.5867910365504905</v>
      </c>
      <c r="AD19" s="239">
        <f t="shared" si="41"/>
        <v>4.8385847954999548</v>
      </c>
      <c r="AE19" s="239">
        <f t="shared" si="41"/>
        <v>5.1042008752267751</v>
      </c>
      <c r="AF19" s="239">
        <f t="shared" si="41"/>
        <v>5.3843980576502055</v>
      </c>
      <c r="AG19" s="239">
        <f t="shared" si="41"/>
        <v>5.6799767783314818</v>
      </c>
      <c r="AH19" s="239">
        <f t="shared" si="41"/>
        <v>5.9917814130674314</v>
      </c>
      <c r="AI19" s="239">
        <f t="shared" si="41"/>
        <v>6.3207026900075727</v>
      </c>
      <c r="AJ19" s="239">
        <f t="shared" si="41"/>
        <v>6.6676802341853643</v>
      </c>
      <c r="AK19" s="239">
        <f t="shared" si="41"/>
        <v>7.0337052517325303</v>
      </c>
      <c r="AL19" s="239">
        <f t="shared" si="41"/>
        <v>7.4198233614444211</v>
      </c>
      <c r="AM19" s="239">
        <f t="shared" si="41"/>
        <v>7.8271375817853102</v>
      </c>
      <c r="AN19" s="239">
        <f t="shared" si="41"/>
        <v>8.2568114818665546</v>
      </c>
      <c r="AO19" s="239">
        <f t="shared" si="41"/>
        <v>8.7100725053989905</v>
      </c>
      <c r="AP19" s="239">
        <f t="shared" si="41"/>
        <v>9.1882154771150404</v>
      </c>
      <c r="AQ19" s="239">
        <f t="shared" si="41"/>
        <v>9.6926063016772908</v>
      </c>
      <c r="AR19" s="239">
        <f t="shared" si="41"/>
        <v>10.224685865640161</v>
      </c>
      <c r="AS19" s="239">
        <f t="shared" si="41"/>
        <v>10.785974153611344</v>
      </c>
      <c r="AT19" s="239">
        <f t="shared" si="41"/>
        <v>11.378074590371599</v>
      </c>
      <c r="AU19" s="239">
        <f t="shared" si="41"/>
        <v>12.00267862135698</v>
      </c>
      <c r="AV19" s="239">
        <f t="shared" si="41"/>
        <v>12.661570544588498</v>
      </c>
      <c r="AW19" s="239">
        <f t="shared" si="41"/>
        <v>13.35663260785253</v>
      </c>
      <c r="AX19" s="239">
        <f t="shared" si="41"/>
        <v>14.089850385693008</v>
      </c>
      <c r="AY19" s="239">
        <f t="shared" si="41"/>
        <v>14.863318451575793</v>
      </c>
      <c r="AZ19" s="239">
        <f t="shared" si="41"/>
        <v>15.679246361428811</v>
      </c>
      <c r="BA19" s="239">
        <f t="shared" si="41"/>
        <v>16.539964965651063</v>
      </c>
      <c r="BB19" s="239">
        <f t="shared" si="41"/>
        <v>17.447933067621928</v>
      </c>
      <c r="BC19" s="239">
        <f t="shared" si="41"/>
        <v>18.405744447732054</v>
      </c>
      <c r="BD19" s="239">
        <f t="shared" si="41"/>
        <v>19.41613527300127</v>
      </c>
      <c r="BE19" s="239">
        <f t="shared" si="41"/>
        <v>20.481991913450482</v>
      </c>
      <c r="BF19" s="239">
        <f t="shared" si="41"/>
        <v>21.606359187556507</v>
      </c>
      <c r="BG19" s="239">
        <f t="shared" si="41"/>
        <v>22.79244906034447</v>
      </c>
      <c r="BH19" s="239">
        <f t="shared" si="41"/>
        <v>24.043649818965545</v>
      </c>
      <c r="BI19" s="239">
        <f t="shared" si="41"/>
        <v>25.363535751971749</v>
      </c>
      <c r="BJ19" s="239">
        <f t="shared" si="41"/>
        <v>26.755877359938477</v>
      </c>
      <c r="BK19" s="239">
        <f t="shared" si="41"/>
        <v>28.224652126603306</v>
      </c>
      <c r="BL19" s="239">
        <f t="shared" si="41"/>
        <v>29.774055881290835</v>
      </c>
      <c r="BM19" s="239">
        <f t="shared" si="41"/>
        <v>31.40851478508247</v>
      </c>
      <c r="BN19" s="239">
        <f t="shared" si="41"/>
        <v>33.132697974971869</v>
      </c>
      <c r="BO19" s="239">
        <f t="shared" si="41"/>
        <v>34.951530902126436</v>
      </c>
      <c r="BP19" s="239">
        <f t="shared" si="41"/>
        <v>36.870209402358107</v>
      </c>
      <c r="BQ19" s="239">
        <f t="shared" si="41"/>
        <v>38.894214538998348</v>
      </c>
      <c r="BR19" s="239">
        <f t="shared" si="41"/>
        <v>41.029328260578829</v>
      </c>
      <c r="BS19" s="239">
        <f t="shared" si="41"/>
        <v>43.281649918046796</v>
      </c>
      <c r="BT19" s="239">
        <f t="shared" si="41"/>
        <v>45.657613688699769</v>
      </c>
      <c r="BU19" s="239">
        <f t="shared" si="41"/>
        <v>48.164006956614159</v>
      </c>
      <c r="BV19" s="239">
        <f t="shared" si="41"/>
        <v>50.80798970207502</v>
      </c>
      <c r="BW19" s="239">
        <f t="shared" si="41"/>
        <v>53.5971149553964</v>
      </c>
      <c r="BX19" s="239">
        <f t="shared" si="41"/>
        <v>56.539350373562534</v>
      </c>
      <c r="BY19" s="239">
        <f t="shared" si="41"/>
        <v>59.643101001327459</v>
      </c>
      <c r="BZ19" s="239">
        <f t="shared" si="41"/>
        <v>62.917233281794488</v>
      </c>
      <c r="CA19" s="239">
        <f t="shared" si="41"/>
        <v>66.371100385066214</v>
      </c>
      <c r="CB19" s="239">
        <f t="shared" si="41"/>
        <v>70.014568927321022</v>
      </c>
      <c r="CC19" s="239">
        <f t="shared" si="41"/>
        <v>73.858047156644204</v>
      </c>
      <c r="CD19" s="239">
        <f t="shared" si="41"/>
        <v>77.912514686131701</v>
      </c>
      <c r="CE19" s="239">
        <f t="shared" si="41"/>
        <v>82.189553859204679</v>
      </c>
      <c r="CF19" s="239">
        <f t="shared" si="41"/>
        <v>86.701382836735817</v>
      </c>
      <c r="CG19" s="239">
        <f t="shared" si="41"/>
        <v>91.460890500506835</v>
      </c>
      <c r="CH19" s="239">
        <f t="shared" si="41"/>
        <v>96.481673272705493</v>
      </c>
      <c r="CI19" s="239">
        <f t="shared" si="41"/>
        <v>101.77807395664389</v>
      </c>
      <c r="CJ19" s="239">
        <f t="shared" si="41"/>
        <v>107.36522270965376</v>
      </c>
      <c r="CK19" s="239">
        <f t="shared" si="41"/>
        <v>113.2590802652055</v>
      </c>
      <c r="CL19" s="239">
        <f t="shared" si="41"/>
        <v>119.47648352772302</v>
      </c>
      <c r="CM19" s="239">
        <f t="shared" si="41"/>
        <v>126.03519367034453</v>
      </c>
      <c r="CN19" s="239">
        <f t="shared" si="42"/>
        <v>132.95394687302937</v>
      </c>
      <c r="CO19" s="239">
        <f t="shared" si="42"/>
        <v>140.25250784595389</v>
      </c>
      <c r="CP19" s="239">
        <f t="shared" si="42"/>
        <v>147.95172629109598</v>
      </c>
      <c r="CQ19" s="239">
        <f t="shared" si="42"/>
        <v>156.07359646330113</v>
      </c>
      <c r="CR19" s="239">
        <f t="shared" si="42"/>
        <v>164.64132000097746</v>
      </c>
      <c r="CS19" s="239">
        <f t="shared" si="42"/>
        <v>173.67937220590733</v>
      </c>
      <c r="CT19" s="239">
        <f t="shared" si="42"/>
        <v>183.21357196151618</v>
      </c>
      <c r="CU19" s="239">
        <f t="shared" si="42"/>
        <v>193.27115548933307</v>
      </c>
      <c r="CV19" s="239">
        <f t="shared" si="42"/>
        <v>203.88085415434219</v>
      </c>
      <c r="CW19" s="239">
        <f t="shared" si="42"/>
        <v>215.07297654149079</v>
      </c>
      <c r="CX19" s="239">
        <f t="shared" si="42"/>
        <v>226.87949503782033</v>
      </c>
      <c r="CY19" s="239">
        <f t="shared" si="42"/>
        <v>239.33413716755894</v>
      </c>
      <c r="CZ19" s="239">
        <f t="shared" si="42"/>
        <v>252.47248194109088</v>
      </c>
      <c r="DA19" s="239">
        <f t="shared" si="42"/>
        <v>266.33206149304203</v>
      </c>
      <c r="DB19" s="239">
        <f t="shared" si="42"/>
        <v>280.95246829982915</v>
      </c>
      <c r="DC19" s="239">
        <f t="shared" si="42"/>
        <v>296.37546828296024</v>
      </c>
      <c r="DD19" s="239">
        <f t="shared" si="42"/>
        <v>312.64512012118666</v>
      </c>
      <c r="DE19" s="239">
        <f t="shared" si="42"/>
        <v>329.80790111234415</v>
      </c>
      <c r="DF19" s="239">
        <f t="shared" si="42"/>
        <v>347.91283994443086</v>
      </c>
      <c r="DG19" s="239">
        <f t="shared" si="42"/>
        <v>367.01165675520781</v>
      </c>
      <c r="DH19" s="239">
        <f t="shared" si="42"/>
        <v>387.15891088042787</v>
      </c>
      <c r="DI19" s="239">
        <f t="shared" si="42"/>
        <v>408.41215671276404</v>
      </c>
      <c r="DJ19" s="239">
        <f t="shared" si="42"/>
        <v>430.83210811667675</v>
      </c>
      <c r="DK19" s="239">
        <f t="shared" si="42"/>
        <v>454.48281186890244</v>
      </c>
      <c r="DL19" s="239">
        <f t="shared" si="42"/>
        <v>479.43183062002805</v>
      </c>
      <c r="DM19" s="239">
        <f t="shared" si="42"/>
        <v>505.75043589981556</v>
      </c>
      <c r="DN19" s="239">
        <f t="shared" si="42"/>
        <v>533.51381171763228</v>
      </c>
      <c r="DO19" s="239">
        <f t="shared" si="42"/>
        <v>562.80126933960992</v>
      </c>
      <c r="DP19" s="239">
        <f t="shared" si="42"/>
        <v>593.69647385608243</v>
      </c>
      <c r="DQ19" s="239">
        <f t="shared" si="42"/>
        <v>626.28768318653601</v>
      </c>
      <c r="DR19" s="239">
        <f t="shared" si="42"/>
        <v>660.66800020483299</v>
      </c>
      <c r="DS19" s="239">
        <f t="shared" si="42"/>
        <v>696.93563870495223</v>
      </c>
      <c r="DT19" s="239">
        <f t="shared" si="42"/>
        <v>735.19420396702685</v>
      </c>
      <c r="DU19" s="239">
        <f t="shared" si="42"/>
        <v>775.55298872516892</v>
      </c>
      <c r="DV19" s="239">
        <f t="shared" si="42"/>
        <v>818.1272853825684</v>
      </c>
      <c r="DW19" s="239">
        <f t="shared" si="42"/>
        <v>863.03871536576651</v>
      </c>
      <c r="DX19" s="239">
        <f t="shared" si="42"/>
        <v>910.41557655896577</v>
      </c>
      <c r="DY19" s="239">
        <f t="shared" si="42"/>
        <v>960.39320981088827</v>
      </c>
      <c r="DZ19" s="239">
        <f t="shared" si="42"/>
        <v>1013.1143855611765</v>
      </c>
      <c r="EA19" s="239">
        <f t="shared" si="42"/>
        <v>1068.7297116908078</v>
      </c>
      <c r="EB19" s="239">
        <f t="shared" si="42"/>
        <v>1127.3980637616235</v>
      </c>
      <c r="EC19" s="239">
        <f t="shared" si="42"/>
        <v>1189.2870388740309</v>
      </c>
      <c r="ED19" s="239">
        <f t="shared" si="42"/>
        <v>1254.5734344394098</v>
      </c>
      <c r="EE19" s="239">
        <f t="shared" si="42"/>
        <v>1323.4437532349236</v>
      </c>
      <c r="EF19" s="239">
        <f t="shared" si="42"/>
        <v>1396.0947361835208</v>
      </c>
      <c r="EG19" s="239">
        <f t="shared" si="42"/>
        <v>1472.7339243811102</v>
      </c>
      <c r="EH19" s="239">
        <f t="shared" si="42"/>
        <v>1553.580251976447</v>
      </c>
      <c r="EI19" s="239">
        <f t="shared" si="42"/>
        <v>1638.8646715974016</v>
      </c>
      <c r="EJ19" s="239">
        <f t="shared" si="42"/>
        <v>1728.8308141102571</v>
      </c>
      <c r="EK19" s="239">
        <f t="shared" si="42"/>
        <v>1823.7356845967615</v>
      </c>
      <c r="EL19" s="239">
        <f t="shared" si="42"/>
        <v>1923.8503965371249</v>
      </c>
      <c r="EM19" s="239">
        <f t="shared" si="42"/>
        <v>2029.4609462962883</v>
      </c>
      <c r="EN19" s="239">
        <f t="shared" si="42"/>
        <v>2140.869030125933</v>
      </c>
      <c r="EO19" s="239">
        <f t="shared" si="42"/>
        <v>2258.3929060161463</v>
      </c>
      <c r="EP19" s="239">
        <f t="shared" si="42"/>
        <v>2382.3683028587861</v>
      </c>
      <c r="EQ19" s="239">
        <f t="shared" si="42"/>
        <v>2513.1493795197366</v>
      </c>
      <c r="ER19" s="239">
        <f t="shared" si="42"/>
        <v>2651.1097365598262</v>
      </c>
      <c r="ES19" s="239">
        <f t="shared" si="42"/>
        <v>2796.6434834945771</v>
      </c>
      <c r="ET19" s="239">
        <f t="shared" si="42"/>
        <v>2950.1663646416114</v>
      </c>
      <c r="EU19" s="239">
        <f t="shared" si="42"/>
        <v>3112.1169467719096</v>
      </c>
      <c r="EV19" s="239">
        <f t="shared" si="42"/>
        <v>3282.957871957668</v>
      </c>
      <c r="EW19" s="239">
        <f t="shared" si="42"/>
        <v>3463.1771791957458</v>
      </c>
      <c r="EX19" s="239">
        <f t="shared" si="42"/>
        <v>3653.2896985821735</v>
      </c>
      <c r="EY19" s="239">
        <f t="shared" si="42"/>
        <v>3853.8385220204341</v>
      </c>
      <c r="EZ19" s="239">
        <f t="shared" si="38"/>
        <v>4065.3965546648737</v>
      </c>
      <c r="FA19" s="239">
        <f t="shared" si="38"/>
        <v>4288.5681515312317</v>
      </c>
      <c r="FB19" s="239">
        <f t="shared" si="38"/>
        <v>4523.9908439495675</v>
      </c>
      <c r="FC19" s="239">
        <f t="shared" si="38"/>
        <v>4772.3371607915251</v>
      </c>
      <c r="FD19" s="239">
        <f t="shared" si="38"/>
        <v>5034.3165496746105</v>
      </c>
      <c r="FE19" s="239">
        <f t="shared" si="38"/>
        <v>5310.6774036317547</v>
      </c>
      <c r="FF19" s="239">
        <f t="shared" si="38"/>
        <v>5602.2091990357285</v>
      </c>
      <c r="FG19" s="239">
        <f t="shared" si="38"/>
        <v>5909.7447508857904</v>
      </c>
      <c r="FH19" s="239">
        <f t="shared" si="38"/>
        <v>6234.1625918992058</v>
      </c>
      <c r="FI19" s="239">
        <f t="shared" si="38"/>
        <v>6576.3894822039692</v>
      </c>
      <c r="FJ19" s="239">
        <f t="shared" si="38"/>
        <v>6937.4030568021217</v>
      </c>
      <c r="FK19" s="239">
        <f t="shared" si="38"/>
        <v>7318.2346183666514</v>
      </c>
      <c r="FL19" s="239">
        <f t="shared" si="38"/>
        <v>7719.9720833501078</v>
      </c>
      <c r="FM19" s="239">
        <f t="shared" si="38"/>
        <v>8143.7630898210546</v>
      </c>
      <c r="FN19" s="239">
        <f t="shared" si="38"/>
        <v>8590.8182759064603</v>
      </c>
      <c r="FO19" s="239">
        <f t="shared" si="38"/>
        <v>9062.414738205518</v>
      </c>
      <c r="FP19" s="239">
        <f t="shared" si="38"/>
        <v>9559.8996800545083</v>
      </c>
      <c r="FQ19" s="239">
        <f t="shared" si="38"/>
        <v>10084.694260064629</v>
      </c>
      <c r="FR19" s="239">
        <f t="shared" si="38"/>
        <v>10638.297651926889</v>
      </c>
      <c r="FS19" s="239">
        <f t="shared" si="38"/>
        <v>11222.291327081626</v>
      </c>
      <c r="FT19" s="239">
        <f t="shared" si="38"/>
        <v>11838.34357248693</v>
      </c>
      <c r="FU19" s="239">
        <f t="shared" si="38"/>
        <v>12488.214256391782</v>
      </c>
      <c r="FV19" s="239">
        <f t="shared" si="38"/>
        <v>13173.759855728256</v>
      </c>
      <c r="FW19" s="239">
        <f t="shared" si="38"/>
        <v>13896.938759484461</v>
      </c>
      <c r="FX19" s="239">
        <f t="shared" si="38"/>
        <v>14659.816863208291</v>
      </c>
      <c r="FY19" s="239">
        <f t="shared" si="38"/>
        <v>15464.573470623738</v>
      </c>
      <c r="FZ19" s="239">
        <f t="shared" si="38"/>
        <v>16313.507519218836</v>
      </c>
      <c r="GA19" s="239">
        <f t="shared" si="38"/>
        <v>17209.044147589771</v>
      </c>
      <c r="GB19" s="239">
        <f t="shared" si="38"/>
        <v>18153.741623302041</v>
      </c>
      <c r="GC19" s="239">
        <f t="shared" si="38"/>
        <v>19150.29865105934</v>
      </c>
      <c r="GD19" s="239">
        <f t="shared" si="38"/>
        <v>20201.562082057371</v>
      </c>
      <c r="GE19" s="239">
        <f t="shared" si="38"/>
        <v>21310.535046545767</v>
      </c>
      <c r="GF19" s="239">
        <f t="shared" si="18"/>
        <v>22480.385532830285</v>
      </c>
      <c r="GG19" s="239">
        <f t="shared" si="18"/>
        <v>23714.455437222841</v>
      </c>
      <c r="GH19" s="239">
        <f t="shared" si="18"/>
        <v>25016.270110792215</v>
      </c>
      <c r="GI19" s="239">
        <f t="shared" si="18"/>
        <v>26389.548430187519</v>
      </c>
      <c r="GJ19" s="239">
        <f t="shared" si="18"/>
        <v>27838.213421303622</v>
      </c>
      <c r="GK19" s="239">
        <f t="shared" si="18"/>
        <v>29366.403466137006</v>
      </c>
      <c r="GL19" s="239">
        <f t="shared" si="18"/>
        <v>30978.48412484652</v>
      </c>
      <c r="GM19" s="239">
        <f t="shared" si="18"/>
        <v>32679.060606790979</v>
      </c>
      <c r="GN19" s="239">
        <f t="shared" si="18"/>
        <v>34472.990926169434</v>
      </c>
      <c r="GO19" s="239">
        <f t="shared" si="18"/>
        <v>36365.399779845677</v>
      </c>
      <c r="GP19" s="239">
        <f t="shared" si="18"/>
        <v>38361.69318700154</v>
      </c>
      <c r="GQ19" s="239">
        <f t="shared" si="18"/>
        <v>40467.573932439947</v>
      </c>
      <c r="GR19" s="239">
        <f t="shared" si="18"/>
        <v>42689.057857654348</v>
      </c>
      <c r="GS19" s="239">
        <f t="shared" si="18"/>
        <v>45032.491046203009</v>
      </c>
      <c r="GT19" s="239">
        <f t="shared" si="18"/>
        <v>47504.567952481477</v>
      </c>
      <c r="GU19" s="239">
        <f t="shared" si="18"/>
        <v>50112.350525681308</v>
      </c>
      <c r="GV19" s="239">
        <f t="shared" si="18"/>
        <v>52863.288383566338</v>
      </c>
      <c r="GW19" s="239">
        <f t="shared" si="18"/>
        <v>55765.240093696571</v>
      </c>
      <c r="GX19" s="239">
        <f t="shared" si="18"/>
        <v>58826.495622893526</v>
      </c>
      <c r="GY19" s="239">
        <f t="shared" si="18"/>
        <v>62055.800019078117</v>
      </c>
      <c r="GZ19" s="239">
        <f t="shared" si="18"/>
        <v>65462.378393132611</v>
      </c>
      <c r="HA19" s="239">
        <f t="shared" si="18"/>
        <v>69055.96227215213</v>
      </c>
      <c r="HB19" s="239">
        <f t="shared" si="18"/>
        <v>72846.817399368505</v>
      </c>
      <c r="HC19" s="239">
        <f t="shared" si="18"/>
        <v>76845.773060162392</v>
      </c>
      <c r="HD19" s="239">
        <f t="shared" si="18"/>
        <v>81064.253017938594</v>
      </c>
      <c r="HE19" s="239">
        <f t="shared" si="18"/>
        <v>85514.308148238953</v>
      </c>
      <c r="HF19" s="239">
        <f t="shared" si="18"/>
        <v>90208.650864318086</v>
      </c>
      <c r="HG19" s="239">
        <f t="shared" si="18"/>
        <v>95160.691432525127</v>
      </c>
      <c r="HH19" s="239">
        <f t="shared" si="18"/>
        <v>100384.57628123308</v>
      </c>
      <c r="HI19" s="239">
        <f t="shared" si="18"/>
        <v>105895.22841275245</v>
      </c>
    </row>
    <row r="20" spans="1:217" s="278" customFormat="1" ht="12.75" customHeight="1">
      <c r="A20" s="10" t="str">
        <f>'JJR-4 Constant DCF'!A18</f>
        <v>NextEra Energy, Inc.</v>
      </c>
      <c r="B20" s="389" t="str">
        <f>'JJR-4 Constant DCF'!B18</f>
        <v>NEE</v>
      </c>
      <c r="C20" s="239">
        <f>'JJR-4 Constant DCF'!D18</f>
        <v>74.075999999999993</v>
      </c>
      <c r="D20" s="239">
        <f>'JJR-4 Constant DCF'!C18</f>
        <v>1.54</v>
      </c>
      <c r="E20" s="3">
        <f>'JJR-4 Constant DCF'!G18</f>
        <v>0.105</v>
      </c>
      <c r="F20" s="3">
        <f>'JJR-4 Constant DCF'!H18</f>
        <v>8.5900000000000004E-2</v>
      </c>
      <c r="G20" s="3">
        <f>'JJR-4 Constant DCF'!I18</f>
        <v>7.8E-2</v>
      </c>
      <c r="H20" s="3">
        <f t="shared" si="12"/>
        <v>8.9633333333333343E-2</v>
      </c>
      <c r="I20" s="3">
        <f t="shared" si="4"/>
        <v>8.3843678878097169E-2</v>
      </c>
      <c r="J20" s="3">
        <f t="shared" si="4"/>
        <v>7.8054024422860996E-2</v>
      </c>
      <c r="K20" s="3">
        <f t="shared" si="4"/>
        <v>7.2264369967624822E-2</v>
      </c>
      <c r="L20" s="3">
        <f t="shared" si="4"/>
        <v>6.6474715512388649E-2</v>
      </c>
      <c r="M20" s="3">
        <f t="shared" si="4"/>
        <v>6.0685061057152469E-2</v>
      </c>
      <c r="N20" s="3">
        <f>'JJR-5.4 GDP Growth'!$D$25</f>
        <v>5.4895406601916275E-2</v>
      </c>
      <c r="O20" s="3">
        <f t="shared" si="13"/>
        <v>8.3246174454689029E-2</v>
      </c>
      <c r="Q20" s="239">
        <f t="shared" si="5"/>
        <v>-74.075999999999993</v>
      </c>
      <c r="R20" s="239">
        <f t="shared" si="6"/>
        <v>1.6780353333333335</v>
      </c>
      <c r="S20" s="239">
        <f t="shared" si="7"/>
        <v>1.8284432337111116</v>
      </c>
      <c r="T20" s="239">
        <f t="shared" si="7"/>
        <v>1.9923326955594178</v>
      </c>
      <c r="U20" s="239">
        <f t="shared" si="7"/>
        <v>2.1709121161713938</v>
      </c>
      <c r="V20" s="239">
        <f t="shared" si="7"/>
        <v>2.3654982055175569</v>
      </c>
      <c r="W20" s="239">
        <f t="shared" si="8"/>
        <v>2.563830277447686</v>
      </c>
      <c r="X20" s="239">
        <f t="shared" si="8"/>
        <v>2.7639475485396581</v>
      </c>
      <c r="Y20" s="239">
        <f t="shared" si="8"/>
        <v>2.9636824767584375</v>
      </c>
      <c r="Z20" s="239">
        <f t="shared" si="8"/>
        <v>3.160692426270006</v>
      </c>
      <c r="AA20" s="239">
        <f t="shared" si="8"/>
        <v>3.3524992391410811</v>
      </c>
      <c r="AB20" s="239">
        <f t="shared" si="41"/>
        <v>3.5365360480063455</v>
      </c>
      <c r="AC20" s="239">
        <f t="shared" si="41"/>
        <v>3.730675632323988</v>
      </c>
      <c r="AD20" s="239">
        <f t="shared" si="41"/>
        <v>3.9354725880602746</v>
      </c>
      <c r="AE20" s="239">
        <f t="shared" si="41"/>
        <v>4.1515119559525395</v>
      </c>
      <c r="AF20" s="239">
        <f t="shared" si="41"/>
        <v>4.3794108927872708</v>
      </c>
      <c r="AG20" s="239">
        <f t="shared" si="41"/>
        <v>4.6198204344236888</v>
      </c>
      <c r="AH20" s="239">
        <f t="shared" si="41"/>
        <v>4.8734273555992189</v>
      </c>
      <c r="AI20" s="239">
        <f t="shared" si="41"/>
        <v>5.1409561318297392</v>
      </c>
      <c r="AJ20" s="239">
        <f t="shared" si="41"/>
        <v>5.4231710090091472</v>
      </c>
      <c r="AK20" s="239">
        <f t="shared" si="41"/>
        <v>5.7208781866204292</v>
      </c>
      <c r="AL20" s="239">
        <f t="shared" si="41"/>
        <v>6.0349281207949907</v>
      </c>
      <c r="AM20" s="239">
        <f t="shared" si="41"/>
        <v>6.3662179537993699</v>
      </c>
      <c r="AN20" s="239">
        <f t="shared" si="41"/>
        <v>6.7156940768896058</v>
      </c>
      <c r="AO20" s="239">
        <f t="shared" si="41"/>
        <v>7.0843548338545412</v>
      </c>
      <c r="AP20" s="239">
        <f t="shared" si="41"/>
        <v>7.4732533729712376</v>
      </c>
      <c r="AQ20" s="239">
        <f t="shared" si="41"/>
        <v>7.8835006555196356</v>
      </c>
      <c r="AR20" s="239">
        <f t="shared" si="41"/>
        <v>8.3162686294508603</v>
      </c>
      <c r="AS20" s="239">
        <f t="shared" si="41"/>
        <v>8.7727935772753263</v>
      </c>
      <c r="AT20" s="239">
        <f t="shared" si="41"/>
        <v>9.2543796477345346</v>
      </c>
      <c r="AU20" s="239">
        <f t="shared" si="41"/>
        <v>9.7624025813454214</v>
      </c>
      <c r="AV20" s="239">
        <f t="shared" si="41"/>
        <v>10.298313640459975</v>
      </c>
      <c r="AW20" s="239">
        <f t="shared" si="41"/>
        <v>10.863643755067086</v>
      </c>
      <c r="AX20" s="239">
        <f t="shared" si="41"/>
        <v>11.460007896179862</v>
      </c>
      <c r="AY20" s="239">
        <f t="shared" si="41"/>
        <v>12.089109689301827</v>
      </c>
      <c r="AZ20" s="239">
        <f t="shared" si="41"/>
        <v>12.752746281151216</v>
      </c>
      <c r="BA20" s="239">
        <f t="shared" si="41"/>
        <v>13.452813473546088</v>
      </c>
      <c r="BB20" s="239">
        <f t="shared" si="41"/>
        <v>14.191311139116138</v>
      </c>
      <c r="BC20" s="239">
        <f t="shared" si="41"/>
        <v>14.970348934312222</v>
      </c>
      <c r="BD20" s="239">
        <f t="shared" si="41"/>
        <v>15.792152326033856</v>
      </c>
      <c r="BE20" s="239">
        <f t="shared" si="41"/>
        <v>16.659068949090884</v>
      </c>
      <c r="BF20" s="239">
        <f t="shared" si="41"/>
        <v>17.573575312660587</v>
      </c>
      <c r="BG20" s="239">
        <f t="shared" si="41"/>
        <v>18.53828387489849</v>
      </c>
      <c r="BH20" s="239">
        <f t="shared" si="41"/>
        <v>19.55595050591279</v>
      </c>
      <c r="BI20" s="239">
        <f t="shared" si="41"/>
        <v>20.629482360421822</v>
      </c>
      <c r="BJ20" s="239">
        <f t="shared" si="41"/>
        <v>21.761946182584236</v>
      </c>
      <c r="BK20" s="239">
        <f t="shared" si="41"/>
        <v>22.956577066726219</v>
      </c>
      <c r="BL20" s="239">
        <f t="shared" si="41"/>
        <v>24.21678769899238</v>
      </c>
      <c r="BM20" s="239">
        <f t="shared" si="41"/>
        <v>25.546178106320852</v>
      </c>
      <c r="BN20" s="239">
        <f t="shared" si="41"/>
        <v>26.948545940592307</v>
      </c>
      <c r="BO20" s="239">
        <f t="shared" si="41"/>
        <v>28.427897327331543</v>
      </c>
      <c r="BP20" s="239">
        <f t="shared" si="41"/>
        <v>29.988458309952936</v>
      </c>
      <c r="BQ20" s="239">
        <f t="shared" si="41"/>
        <v>31.634686922242416</v>
      </c>
      <c r="BR20" s="239">
        <f t="shared" si="41"/>
        <v>33.371285923563235</v>
      </c>
      <c r="BS20" s="239">
        <f t="shared" si="41"/>
        <v>35.203216233166046</v>
      </c>
      <c r="BT20" s="239">
        <f t="shared" si="41"/>
        <v>37.135711101980874</v>
      </c>
      <c r="BU20" s="239">
        <f t="shared" si="41"/>
        <v>39.17429106237541</v>
      </c>
      <c r="BV20" s="239">
        <f t="shared" si="41"/>
        <v>41.324779698586326</v>
      </c>
      <c r="BW20" s="239">
        <f t="shared" si="41"/>
        <v>43.593320282874835</v>
      </c>
      <c r="BX20" s="239">
        <f t="shared" si="41"/>
        <v>45.986393324930816</v>
      </c>
      <c r="BY20" s="239">
        <f t="shared" si="41"/>
        <v>48.510835084658545</v>
      </c>
      <c r="BZ20" s="239">
        <f t="shared" si="41"/>
        <v>51.17385710122938</v>
      </c>
      <c r="CA20" s="239">
        <f t="shared" si="41"/>
        <v>53.983066794189725</v>
      </c>
      <c r="CB20" s="239">
        <f t="shared" si="41"/>
        <v>56.946489195475174</v>
      </c>
      <c r="CC20" s="239">
        <f t="shared" si="41"/>
        <v>60.072589874412415</v>
      </c>
      <c r="CD20" s="239">
        <f t="shared" si="41"/>
        <v>63.370299121198443</v>
      </c>
      <c r="CE20" s="239">
        <f t="shared" si="41"/>
        <v>66.849037457941691</v>
      </c>
      <c r="CF20" s="239">
        <f t="shared" si="41"/>
        <v>70.518742550142136</v>
      </c>
      <c r="CG20" s="239">
        <f t="shared" si="41"/>
        <v>74.389897595488037</v>
      </c>
      <c r="CH20" s="239">
        <f t="shared" si="41"/>
        <v>78.473561271067268</v>
      </c>
      <c r="CI20" s="239">
        <f t="shared" si="41"/>
        <v>82.781399324542889</v>
      </c>
      <c r="CJ20" s="239">
        <f t="shared" si="41"/>
        <v>87.325717899539271</v>
      </c>
      <c r="CK20" s="239">
        <f t="shared" si="41"/>
        <v>92.119498690438718</v>
      </c>
      <c r="CL20" s="239">
        <f t="shared" si="41"/>
        <v>97.176436027015043</v>
      </c>
      <c r="CM20" s="239">
        <f t="shared" si="41"/>
        <v>102.51097599484314</v>
      </c>
      <c r="CN20" s="239">
        <f t="shared" si="42"/>
        <v>108.13835770323932</v>
      </c>
      <c r="CO20" s="239">
        <f t="shared" si="42"/>
        <v>114.0746568186221</v>
      </c>
      <c r="CP20" s="239">
        <f t="shared" si="42"/>
        <v>120.33683148765442</v>
      </c>
      <c r="CQ20" s="239">
        <f t="shared" si="42"/>
        <v>126.94277078135549</v>
      </c>
      <c r="CR20" s="239">
        <f t="shared" si="42"/>
        <v>133.91134579857186</v>
      </c>
      <c r="CS20" s="239">
        <f t="shared" si="42"/>
        <v>141.26246357479428</v>
      </c>
      <c r="CT20" s="239">
        <f t="shared" si="42"/>
        <v>149.01712395032101</v>
      </c>
      <c r="CU20" s="239">
        <f t="shared" si="42"/>
        <v>157.19747956022204</v>
      </c>
      <c r="CV20" s="239">
        <f t="shared" si="42"/>
        <v>165.82689911747684</v>
      </c>
      <c r="CW20" s="239">
        <f t="shared" si="42"/>
        <v>174.93003417006568</v>
      </c>
      <c r="CX20" s="239">
        <f t="shared" si="42"/>
        <v>184.53288952271853</v>
      </c>
      <c r="CY20" s="239">
        <f t="shared" si="42"/>
        <v>194.66289752449467</v>
      </c>
      <c r="CZ20" s="239">
        <f t="shared" si="42"/>
        <v>205.34899643440897</v>
      </c>
      <c r="DA20" s="239">
        <f t="shared" si="42"/>
        <v>216.62171308897132</v>
      </c>
      <c r="DB20" s="239">
        <f t="shared" si="42"/>
        <v>228.51325010779405</v>
      </c>
      <c r="DC20" s="239">
        <f t="shared" si="42"/>
        <v>241.05757788638678</v>
      </c>
      <c r="DD20" s="239">
        <f t="shared" si="42"/>
        <v>254.29053163893309</v>
      </c>
      <c r="DE20" s="239">
        <f t="shared" si="42"/>
        <v>268.24991376826978</v>
      </c>
      <c r="DF20" s="239">
        <f t="shared" si="42"/>
        <v>282.97560185550793</v>
      </c>
      <c r="DG20" s="239">
        <f t="shared" si="42"/>
        <v>298.50966257778799</v>
      </c>
      <c r="DH20" s="239">
        <f t="shared" si="42"/>
        <v>314.8964718795965</v>
      </c>
      <c r="DI20" s="239">
        <f t="shared" si="42"/>
        <v>332.18284174093583</v>
      </c>
      <c r="DJ20" s="239">
        <f t="shared" si="42"/>
        <v>350.41815390448448</v>
      </c>
      <c r="DK20" s="239">
        <f t="shared" si="42"/>
        <v>369.65450094376405</v>
      </c>
      <c r="DL20" s="239">
        <f t="shared" si="42"/>
        <v>389.94683507530044</v>
      </c>
      <c r="DM20" s="239">
        <f t="shared" si="42"/>
        <v>411.35312513988947</v>
      </c>
      <c r="DN20" s="239">
        <f t="shared" si="42"/>
        <v>433.93452220141268</v>
      </c>
      <c r="DO20" s="239">
        <f t="shared" si="42"/>
        <v>457.75553423626747</v>
      </c>
      <c r="DP20" s="239">
        <f t="shared" si="42"/>
        <v>482.88421041244476</v>
      </c>
      <c r="DQ20" s="239">
        <f t="shared" si="42"/>
        <v>509.39233548468121</v>
      </c>
      <c r="DR20" s="239">
        <f t="shared" si="42"/>
        <v>537.3556348610125</v>
      </c>
      <c r="DS20" s="239">
        <f t="shared" si="42"/>
        <v>566.85399092653859</v>
      </c>
      <c r="DT20" s="239">
        <f t="shared" si="42"/>
        <v>597.97167124236989</v>
      </c>
      <c r="DU20" s="239">
        <f t="shared" si="42"/>
        <v>630.79756927164715</v>
      </c>
      <c r="DV20" s="239">
        <f t="shared" si="42"/>
        <v>665.42545832031465</v>
      </c>
      <c r="DW20" s="239">
        <f t="shared" si="42"/>
        <v>701.9542594180748</v>
      </c>
      <c r="DX20" s="239">
        <f t="shared" si="42"/>
        <v>740.48832390477708</v>
      </c>
      <c r="DY20" s="239">
        <f t="shared" si="42"/>
        <v>781.13773152950125</v>
      </c>
      <c r="DZ20" s="239">
        <f t="shared" si="42"/>
        <v>824.01860491391176</v>
      </c>
      <c r="EA20" s="239">
        <f t="shared" si="42"/>
        <v>869.25344127820472</v>
      </c>
      <c r="EB20" s="239">
        <f t="shared" si="42"/>
        <v>916.97146237728668</v>
      </c>
      <c r="EC20" s="239">
        <f t="shared" si="42"/>
        <v>967.30898364684163</v>
      </c>
      <c r="ED20" s="239">
        <f t="shared" si="42"/>
        <v>1020.4098036138214</v>
      </c>
      <c r="EE20" s="239">
        <f t="shared" si="42"/>
        <v>1076.4256146837836</v>
      </c>
      <c r="EF20" s="239">
        <f t="shared" si="42"/>
        <v>1135.5164364785676</v>
      </c>
      <c r="EG20" s="239">
        <f t="shared" si="42"/>
        <v>1197.8510729622176</v>
      </c>
      <c r="EH20" s="239">
        <f t="shared" si="42"/>
        <v>1263.6075946610201</v>
      </c>
      <c r="EI20" s="239">
        <f t="shared" si="42"/>
        <v>1332.9738473552063</v>
      </c>
      <c r="EJ20" s="239">
        <f t="shared" si="42"/>
        <v>1406.147988695491</v>
      </c>
      <c r="EK20" s="239">
        <f t="shared" si="42"/>
        <v>1483.3390542773968</v>
      </c>
      <c r="EL20" s="239">
        <f t="shared" si="42"/>
        <v>1564.7675547904564</v>
      </c>
      <c r="EM20" s="239">
        <f t="shared" si="42"/>
        <v>1650.6661059481648</v>
      </c>
      <c r="EN20" s="239">
        <f t="shared" si="42"/>
        <v>1741.2800929981911</v>
      </c>
      <c r="EO20" s="239">
        <f t="shared" si="42"/>
        <v>1836.8683717111494</v>
      </c>
      <c r="EP20" s="239">
        <f t="shared" si="42"/>
        <v>1937.7040078504328</v>
      </c>
      <c r="EQ20" s="239">
        <f t="shared" si="42"/>
        <v>2044.075057235545</v>
      </c>
      <c r="ER20" s="239">
        <f t="shared" si="42"/>
        <v>2156.2853886273256</v>
      </c>
      <c r="ES20" s="239">
        <f t="shared" si="42"/>
        <v>2274.6555517857937</v>
      </c>
      <c r="ET20" s="239">
        <f t="shared" si="42"/>
        <v>2399.5236931803811</v>
      </c>
      <c r="EU20" s="239">
        <f t="shared" si="42"/>
        <v>2531.24652196845</v>
      </c>
      <c r="EV20" s="239">
        <f t="shared" si="42"/>
        <v>2670.2003290015946</v>
      </c>
      <c r="EW20" s="239">
        <f t="shared" si="42"/>
        <v>2816.7820617707075</v>
      </c>
      <c r="EX20" s="239">
        <f t="shared" si="42"/>
        <v>2971.4104583605945</v>
      </c>
      <c r="EY20" s="239">
        <f t="shared" si="42"/>
        <v>3134.5272436534856</v>
      </c>
      <c r="EZ20" s="239">
        <f t="shared" si="38"/>
        <v>3306.5983911986277</v>
      </c>
      <c r="FA20" s="239">
        <f t="shared" si="38"/>
        <v>3488.1154543527186</v>
      </c>
      <c r="FB20" s="239">
        <f t="shared" si="38"/>
        <v>3679.5969704938389</v>
      </c>
      <c r="FC20" s="239">
        <f t="shared" si="38"/>
        <v>3881.5899423202773</v>
      </c>
      <c r="FD20" s="239">
        <f t="shared" si="38"/>
        <v>4094.6714004658575</v>
      </c>
      <c r="FE20" s="239">
        <f t="shared" si="38"/>
        <v>4319.4500518956684</v>
      </c>
      <c r="FF20" s="239">
        <f t="shared" si="38"/>
        <v>4556.5680187911494</v>
      </c>
      <c r="FG20" s="239">
        <f t="shared" si="38"/>
        <v>4806.7026728919773</v>
      </c>
      <c r="FH20" s="239">
        <f t="shared" si="38"/>
        <v>5070.5685705349006</v>
      </c>
      <c r="FI20" s="239">
        <f t="shared" si="38"/>
        <v>5348.9194939173112</v>
      </c>
      <c r="FJ20" s="239">
        <f t="shared" si="38"/>
        <v>5642.5506044168178</v>
      </c>
      <c r="FK20" s="239">
        <f t="shared" si="38"/>
        <v>5952.3007141181679</v>
      </c>
      <c r="FL20" s="239">
        <f t="shared" si="38"/>
        <v>6279.0546820365616</v>
      </c>
      <c r="FM20" s="239">
        <f t="shared" si="38"/>
        <v>6623.7459418826247</v>
      </c>
      <c r="FN20" s="239">
        <f t="shared" si="38"/>
        <v>6987.3591685900647</v>
      </c>
      <c r="FO20" s="239">
        <f t="shared" si="38"/>
        <v>7370.9330912234436</v>
      </c>
      <c r="FP20" s="239">
        <f t="shared" si="38"/>
        <v>7775.5634603016742</v>
      </c>
      <c r="FQ20" s="239">
        <f t="shared" si="38"/>
        <v>8202.4061780139382</v>
      </c>
      <c r="FR20" s="239">
        <f t="shared" si="38"/>
        <v>8652.6806002700832</v>
      </c>
      <c r="FS20" s="239">
        <f t="shared" si="38"/>
        <v>9127.6730200184229</v>
      </c>
      <c r="FT20" s="239">
        <f t="shared" si="38"/>
        <v>9628.7403417816749</v>
      </c>
      <c r="FU20" s="239">
        <f t="shared" si="38"/>
        <v>10157.313957908054</v>
      </c>
      <c r="FV20" s="239">
        <f t="shared" si="38"/>
        <v>10714.903837610736</v>
      </c>
      <c r="FW20" s="239">
        <f t="shared" si="38"/>
        <v>11303.102840476811</v>
      </c>
      <c r="FX20" s="239">
        <f t="shared" si="38"/>
        <v>11923.59126676806</v>
      </c>
      <c r="FY20" s="239">
        <f t="shared" si="38"/>
        <v>12578.141657512351</v>
      </c>
      <c r="FZ20" s="239">
        <f t="shared" si="38"/>
        <v>13268.623858097993</v>
      </c>
      <c r="GA20" s="239">
        <f t="shared" si="38"/>
        <v>13997.010359836169</v>
      </c>
      <c r="GB20" s="239">
        <f t="shared" si="38"/>
        <v>14765.381934750611</v>
      </c>
      <c r="GC20" s="239">
        <f t="shared" si="38"/>
        <v>15575.933579691335</v>
      </c>
      <c r="GD20" s="239">
        <f t="shared" si="38"/>
        <v>16430.980786752931</v>
      </c>
      <c r="GE20" s="239">
        <f t="shared" si="38"/>
        <v>17332.966157910007</v>
      </c>
      <c r="GF20" s="239">
        <f t="shared" si="18"/>
        <v>18284.466382765731</v>
      </c>
      <c r="GG20" s="239">
        <f t="shared" si="18"/>
        <v>19288.199599346724</v>
      </c>
      <c r="GH20" s="239">
        <f t="shared" si="18"/>
        <v>20347.033158971783</v>
      </c>
      <c r="GI20" s="239">
        <f t="shared" si="18"/>
        <v>21463.991817376213</v>
      </c>
      <c r="GJ20" s="239">
        <f t="shared" si="18"/>
        <v>22642.266375491283</v>
      </c>
      <c r="GK20" s="239">
        <f t="shared" si="18"/>
        <v>23885.222794562775</v>
      </c>
      <c r="GL20" s="239">
        <f t="shared" si="18"/>
        <v>25196.411811647657</v>
      </c>
      <c r="GM20" s="239">
        <f t="shared" si="18"/>
        <v>26579.579082957382</v>
      </c>
      <c r="GN20" s="239">
        <f t="shared" si="18"/>
        <v>28038.675884024116</v>
      </c>
      <c r="GO20" s="239">
        <f t="shared" si="18"/>
        <v>29577.870397256964</v>
      </c>
      <c r="GP20" s="239">
        <f t="shared" si="18"/>
        <v>31201.559619133168</v>
      </c>
      <c r="GQ20" s="239">
        <f t="shared" si="18"/>
        <v>32914.381921039414</v>
      </c>
      <c r="GR20" s="239">
        <f t="shared" si="18"/>
        <v>34721.230299645635</v>
      </c>
      <c r="GS20" s="239">
        <f t="shared" si="18"/>
        <v>36627.266354663458</v>
      </c>
      <c r="GT20" s="239">
        <f t="shared" si="18"/>
        <v>38637.935033919399</v>
      </c>
      <c r="GU20" s="239">
        <f t="shared" si="18"/>
        <v>40758.980187864829</v>
      </c>
      <c r="GV20" s="239">
        <f t="shared" si="18"/>
        <v>42996.460977957118</v>
      </c>
      <c r="GW20" s="239">
        <f t="shared" si="18"/>
        <v>45356.769185785502</v>
      </c>
      <c r="GX20" s="239">
        <f t="shared" si="18"/>
        <v>47846.647472388468</v>
      </c>
      <c r="GY20" s="239">
        <f t="shared" si="18"/>
        <v>50473.208639923781</v>
      </c>
      <c r="GZ20" s="239">
        <f t="shared" si="18"/>
        <v>53243.955950715754</v>
      </c>
      <c r="HA20" s="239">
        <f t="shared" si="18"/>
        <v>56166.804561724814</v>
      </c>
      <c r="HB20" s="239">
        <f t="shared" si="18"/>
        <v>59250.104135671063</v>
      </c>
      <c r="HC20" s="239">
        <f t="shared" si="18"/>
        <v>62502.662693404607</v>
      </c>
      <c r="HD20" s="239">
        <f t="shared" si="18"/>
        <v>65933.771775661473</v>
      </c>
      <c r="HE20" s="239">
        <f t="shared" si="18"/>
        <v>69553.23298608436</v>
      </c>
      <c r="HF20" s="239">
        <f t="shared" si="18"/>
        <v>73371.385991333271</v>
      </c>
      <c r="HG20" s="239">
        <f t="shared" si="18"/>
        <v>77399.13805827366</v>
      </c>
      <c r="HH20" s="239">
        <f t="shared" si="18"/>
        <v>81647.995212620444</v>
      </c>
      <c r="HI20" s="239">
        <f t="shared" si="18"/>
        <v>86130.095108048554</v>
      </c>
    </row>
    <row r="21" spans="1:217" s="278" customFormat="1" ht="12.75" customHeight="1">
      <c r="A21" s="10" t="str">
        <f>'JJR-4 Constant DCF'!A19</f>
        <v>NorthWestern Corporation</v>
      </c>
      <c r="B21" s="389" t="str">
        <f>'JJR-4 Constant DCF'!B19</f>
        <v>NWE</v>
      </c>
      <c r="C21" s="239">
        <f>'JJR-4 Constant DCF'!D19</f>
        <v>61.808666666666667</v>
      </c>
      <c r="D21" s="239">
        <f>'JJR-4 Constant DCF'!C19</f>
        <v>2.48</v>
      </c>
      <c r="E21" s="3">
        <f>'JJR-4 Constant DCF'!G19</f>
        <v>2.5000000000000001E-2</v>
      </c>
      <c r="F21" s="3">
        <f>'JJR-4 Constant DCF'!H19</f>
        <v>4.5699999999999998E-2</v>
      </c>
      <c r="G21" s="3">
        <f>'JJR-4 Constant DCF'!I19</f>
        <v>4.3999999999999997E-2</v>
      </c>
      <c r="H21" s="3">
        <f t="shared" si="12"/>
        <v>3.8233333333333334E-2</v>
      </c>
      <c r="I21" s="3">
        <f t="shared" si="4"/>
        <v>4.1010345544763821E-2</v>
      </c>
      <c r="J21" s="3">
        <f t="shared" si="4"/>
        <v>4.3787357756194314E-2</v>
      </c>
      <c r="K21" s="3">
        <f t="shared" si="4"/>
        <v>4.6564369967624808E-2</v>
      </c>
      <c r="L21" s="3">
        <f t="shared" si="4"/>
        <v>4.9341382179055301E-2</v>
      </c>
      <c r="M21" s="3">
        <f t="shared" si="4"/>
        <v>5.2118394390485795E-2</v>
      </c>
      <c r="N21" s="3">
        <f>'JJR-5.4 GDP Growth'!$D$25</f>
        <v>5.4895406601916275E-2</v>
      </c>
      <c r="O21" s="3">
        <f t="shared" si="13"/>
        <v>9.4673416018486015E-2</v>
      </c>
      <c r="Q21" s="239">
        <f t="shared" si="5"/>
        <v>-61.808666666666667</v>
      </c>
      <c r="R21" s="239">
        <f t="shared" si="6"/>
        <v>2.5748186666666668</v>
      </c>
      <c r="S21" s="239">
        <f t="shared" si="7"/>
        <v>2.6732625670222223</v>
      </c>
      <c r="T21" s="239">
        <f t="shared" si="7"/>
        <v>2.7754703058347054</v>
      </c>
      <c r="U21" s="239">
        <f t="shared" si="7"/>
        <v>2.8815857871944526</v>
      </c>
      <c r="V21" s="239">
        <f t="shared" si="7"/>
        <v>2.9917584171248537</v>
      </c>
      <c r="W21" s="239">
        <f t="shared" si="8"/>
        <v>3.1144514635975997</v>
      </c>
      <c r="X21" s="239">
        <f t="shared" si="8"/>
        <v>3.2508250640484504</v>
      </c>
      <c r="Y21" s="239">
        <f t="shared" si="8"/>
        <v>3.40219768503083</v>
      </c>
      <c r="Z21" s="239">
        <f t="shared" si="8"/>
        <v>3.5700668212566335</v>
      </c>
      <c r="AA21" s="239">
        <f t="shared" si="8"/>
        <v>3.7561329718472742</v>
      </c>
      <c r="AB21" s="239">
        <f t="shared" si="41"/>
        <v>3.9623274185876944</v>
      </c>
      <c r="AC21" s="239">
        <f t="shared" si="41"/>
        <v>4.1798409933209868</v>
      </c>
      <c r="AD21" s="239">
        <f t="shared" si="41"/>
        <v>4.4092950641807001</v>
      </c>
      <c r="AE21" s="239">
        <f t="shared" si="41"/>
        <v>4.651345109556722</v>
      </c>
      <c r="AF21" s="239">
        <f t="shared" si="41"/>
        <v>4.9066825905916733</v>
      </c>
      <c r="AG21" s="239">
        <f t="shared" si="41"/>
        <v>5.1760369264687469</v>
      </c>
      <c r="AH21" s="239">
        <f t="shared" si="41"/>
        <v>5.4601775781337816</v>
      </c>
      <c r="AI21" s="239">
        <f t="shared" si="41"/>
        <v>5.759916246404102</v>
      </c>
      <c r="AJ21" s="239">
        <f t="shared" si="41"/>
        <v>6.0761091907434386</v>
      </c>
      <c r="AK21" s="239">
        <f t="shared" si="41"/>
        <v>6.4096596753269397</v>
      </c>
      <c r="AL21" s="239">
        <f t="shared" si="41"/>
        <v>6.7615205493839188</v>
      </c>
      <c r="AM21" s="239">
        <f t="shared" si="41"/>
        <v>7.1326969691895616</v>
      </c>
      <c r="AN21" s="239">
        <f t="shared" si="41"/>
        <v>7.5242492694814782</v>
      </c>
      <c r="AO21" s="239">
        <f t="shared" si="41"/>
        <v>7.9372959925038353</v>
      </c>
      <c r="AP21" s="239">
        <f t="shared" si="41"/>
        <v>8.373017083332094</v>
      </c>
      <c r="AQ21" s="239">
        <f t="shared" si="41"/>
        <v>8.8326572606063998</v>
      </c>
      <c r="AR21" s="239">
        <f t="shared" si="41"/>
        <v>9.3175295723027567</v>
      </c>
      <c r="AS21" s="239">
        <f t="shared" si="41"/>
        <v>9.8290191466996948</v>
      </c>
      <c r="AT21" s="239">
        <f t="shared" si="41"/>
        <v>10.368587149255795</v>
      </c>
      <c r="AU21" s="239">
        <f t="shared" si="41"/>
        <v>10.937774956701595</v>
      </c>
      <c r="AV21" s="239">
        <f t="shared" si="41"/>
        <v>11.538208560269986</v>
      </c>
      <c r="AW21" s="239">
        <f t="shared" si="41"/>
        <v>12.171603210643719</v>
      </c>
      <c r="AX21" s="239">
        <f t="shared" si="41"/>
        <v>12.839768317889195</v>
      </c>
      <c r="AY21" s="239">
        <f t="shared" si="41"/>
        <v>13.544612620374124</v>
      </c>
      <c r="AZ21" s="239">
        <f t="shared" si="41"/>
        <v>14.288149637435009</v>
      </c>
      <c r="BA21" s="239">
        <f t="shared" si="41"/>
        <v>15.072503421371026</v>
      </c>
      <c r="BB21" s="239">
        <f t="shared" si="41"/>
        <v>15.899914625195963</v>
      </c>
      <c r="BC21" s="239">
        <f t="shared" si="41"/>
        <v>16.772746903481853</v>
      </c>
      <c r="BD21" s="239">
        <f t="shared" si="41"/>
        <v>17.69349366457952</v>
      </c>
      <c r="BE21" s="239">
        <f t="shared" si="41"/>
        <v>18.664785193505043</v>
      </c>
      <c r="BF21" s="239">
        <f t="shared" si="41"/>
        <v>19.689396165839931</v>
      </c>
      <c r="BG21" s="239">
        <f t="shared" si="41"/>
        <v>20.770253574109926</v>
      </c>
      <c r="BH21" s="239">
        <f t="shared" si="41"/>
        <v>21.910445089285595</v>
      </c>
      <c r="BI21" s="239">
        <f t="shared" si="41"/>
        <v>23.113227881290886</v>
      </c>
      <c r="BJ21" s="239">
        <f t="shared" si="41"/>
        <v>24.382037923717096</v>
      </c>
      <c r="BK21" s="239">
        <f t="shared" si="41"/>
        <v>25.720499809322888</v>
      </c>
      <c r="BL21" s="239">
        <f t="shared" si="41"/>
        <v>27.132437104360179</v>
      </c>
      <c r="BM21" s="239">
        <f t="shared" si="41"/>
        <v>28.621883271304952</v>
      </c>
      <c r="BN21" s="239">
        <f t="shared" si="41"/>
        <v>30.193093191195825</v>
      </c>
      <c r="BO21" s="239">
        <f t="shared" si="41"/>
        <v>31.85055531849607</v>
      </c>
      <c r="BP21" s="239">
        <f t="shared" si="41"/>
        <v>33.599004503201741</v>
      </c>
      <c r="BQ21" s="239">
        <f t="shared" si="41"/>
        <v>35.443435516824614</v>
      </c>
      <c r="BR21" s="239">
        <f t="shared" si="41"/>
        <v>37.389117320889504</v>
      </c>
      <c r="BS21" s="239">
        <f t="shared" si="41"/>
        <v>39.441608118706483</v>
      </c>
      <c r="BT21" s="239">
        <f t="shared" si="41"/>
        <v>41.606771233416318</v>
      </c>
      <c r="BU21" s="239">
        <f t="shared" si="41"/>
        <v>43.890791857667622</v>
      </c>
      <c r="BV21" s="239">
        <f t="shared" si="41"/>
        <v>46.300194722774364</v>
      </c>
      <c r="BW21" s="239">
        <f t="shared" si="41"/>
        <v>48.841862737828961</v>
      </c>
      <c r="BX21" s="239">
        <f t="shared" si="41"/>
        <v>51.523056652017068</v>
      </c>
      <c r="BY21" s="239">
        <f t="shared" si="41"/>
        <v>54.351435796303115</v>
      </c>
      <c r="BZ21" s="239">
        <f t="shared" si="41"/>
        <v>57.335079963739119</v>
      </c>
      <c r="CA21" s="239">
        <f t="shared" si="41"/>
        <v>60.482512490901961</v>
      </c>
      <c r="CB21" s="239">
        <f t="shared" si="41"/>
        <v>63.8027246063955</v>
      </c>
      <c r="CC21" s="239">
        <f t="shared" si="41"/>
        <v>67.305201115973674</v>
      </c>
      <c r="CD21" s="239">
        <f t="shared" si="41"/>
        <v>70.999947497658795</v>
      </c>
      <c r="CE21" s="239">
        <f t="shared" si="41"/>
        <v>74.897518484257489</v>
      </c>
      <c r="CF21" s="239">
        <f t="shared" si="41"/>
        <v>79.009048214925343</v>
      </c>
      <c r="CG21" s="239">
        <f t="shared" si="41"/>
        <v>83.34628204191408</v>
      </c>
      <c r="CH21" s="239">
        <f t="shared" si="41"/>
        <v>87.92161008336295</v>
      </c>
      <c r="CI21" s="239">
        <f t="shared" si="41"/>
        <v>92.748102617984301</v>
      </c>
      <c r="CJ21" s="239">
        <f t="shared" si="41"/>
        <v>97.839547422754805</v>
      </c>
      <c r="CK21" s="239">
        <f t="shared" si="41"/>
        <v>103.21048916027441</v>
      </c>
      <c r="CL21" s="239">
        <f t="shared" si="41"/>
        <v>108.87627092831035</v>
      </c>
      <c r="CM21" s="239">
        <f t="shared" ref="CM21" si="43">CL21*(1+$N21)</f>
        <v>114.85307809022034</v>
      </c>
      <c r="CN21" s="239">
        <f t="shared" si="42"/>
        <v>121.15798451146462</v>
      </c>
      <c r="CO21" s="239">
        <f t="shared" si="42"/>
        <v>127.80900133429014</v>
      </c>
      <c r="CP21" s="239">
        <f t="shared" si="42"/>
        <v>134.82512842992085</v>
      </c>
      <c r="CQ21" s="239">
        <f t="shared" si="42"/>
        <v>142.22640867523694</v>
      </c>
      <c r="CR21" s="239">
        <f t="shared" si="42"/>
        <v>150.03398520899438</v>
      </c>
      <c r="CS21" s="239">
        <f t="shared" si="42"/>
        <v>158.27016183114802</v>
      </c>
      <c r="CT21" s="239">
        <f t="shared" si="42"/>
        <v>166.95846671781999</v>
      </c>
      <c r="CU21" s="239">
        <f t="shared" si="42"/>
        <v>176.12371963392721</v>
      </c>
      <c r="CV21" s="239">
        <f t="shared" si="42"/>
        <v>185.79210283547354</v>
      </c>
      <c r="CW21" s="239">
        <f t="shared" si="42"/>
        <v>195.9912358640519</v>
      </c>
      <c r="CX21" s="239">
        <f t="shared" si="42"/>
        <v>206.7502544472211</v>
      </c>
      <c r="CY21" s="239">
        <f t="shared" si="42"/>
        <v>218.09989373015094</v>
      </c>
      <c r="CZ21" s="239">
        <f t="shared" si="42"/>
        <v>230.07257607630231</v>
      </c>
      <c r="DA21" s="239">
        <f t="shared" si="42"/>
        <v>242.70250368796124</v>
      </c>
      <c r="DB21" s="239">
        <f t="shared" si="42"/>
        <v>256.02575631121493</v>
      </c>
      <c r="DC21" s="239">
        <f t="shared" si="42"/>
        <v>270.08039430448218</v>
      </c>
      <c r="DD21" s="239">
        <f t="shared" si="42"/>
        <v>284.90656736503263</v>
      </c>
      <c r="DE21" s="239">
        <f t="shared" si="42"/>
        <v>300.54662922409233</v>
      </c>
      <c r="DF21" s="239">
        <f t="shared" si="42"/>
        <v>317.04525863818424</v>
      </c>
      <c r="DG21" s="239">
        <f t="shared" si="42"/>
        <v>334.44958702233708</v>
      </c>
      <c r="DH21" s="239">
        <f t="shared" si="42"/>
        <v>352.80933308977126</v>
      </c>
      <c r="DI21" s="239">
        <f t="shared" si="42"/>
        <v>372.17694488268518</v>
      </c>
      <c r="DJ21" s="239">
        <f t="shared" si="42"/>
        <v>392.60774959987918</v>
      </c>
      <c r="DK21" s="239">
        <f t="shared" si="42"/>
        <v>414.16011164922787</v>
      </c>
      <c r="DL21" s="239">
        <f t="shared" si="42"/>
        <v>436.89559937650728</v>
      </c>
      <c r="DM21" s="239">
        <f t="shared" si="42"/>
        <v>460.87916094686858</v>
      </c>
      <c r="DN21" s="239">
        <f t="shared" si="42"/>
        <v>486.17930988139693</v>
      </c>
      <c r="DO21" s="239">
        <f t="shared" si="42"/>
        <v>512.86832077877523</v>
      </c>
      <c r="DP21" s="239">
        <f t="shared" si="42"/>
        <v>541.02243578116816</v>
      </c>
      <c r="DQ21" s="239">
        <f t="shared" si="42"/>
        <v>570.72208237413452</v>
      </c>
      <c r="DR21" s="239">
        <f t="shared" si="42"/>
        <v>602.05210314275496</v>
      </c>
      <c r="DS21" s="239">
        <f t="shared" si="42"/>
        <v>635.10199814031535</v>
      </c>
      <c r="DT21" s="239">
        <f t="shared" si="42"/>
        <v>669.96618056191744</v>
      </c>
      <c r="DU21" s="239">
        <f t="shared" si="42"/>
        <v>706.74424645339673</v>
      </c>
      <c r="DV21" s="239">
        <f t="shared" si="42"/>
        <v>745.54125922602088</v>
      </c>
      <c r="DW21" s="239">
        <f t="shared" si="42"/>
        <v>786.46804978973796</v>
      </c>
      <c r="DX21" s="239">
        <f t="shared" si="42"/>
        <v>829.64153316236172</v>
      </c>
      <c r="DY21" s="239">
        <f t="shared" si="42"/>
        <v>875.18504245914676</v>
      </c>
      <c r="DZ21" s="239">
        <f t="shared" si="42"/>
        <v>923.22868121685701</v>
      </c>
      <c r="EA21" s="239">
        <f t="shared" si="42"/>
        <v>973.9096950588073</v>
      </c>
      <c r="EB21" s="239">
        <f t="shared" si="42"/>
        <v>1027.3728637626089</v>
      </c>
      <c r="EC21" s="239">
        <f t="shared" si="42"/>
        <v>1083.7709148506324</v>
      </c>
      <c r="ED21" s="239">
        <f t="shared" si="42"/>
        <v>1143.2649598846886</v>
      </c>
      <c r="EE21" s="239">
        <f t="shared" si="42"/>
        <v>1206.0249547112821</v>
      </c>
      <c r="EF21" s="239">
        <f t="shared" si="42"/>
        <v>1272.2301849722157</v>
      </c>
      <c r="EG21" s="239">
        <f t="shared" si="42"/>
        <v>1342.0697782674968</v>
      </c>
      <c r="EH21" s="239">
        <f t="shared" si="42"/>
        <v>1415.7432444336346</v>
      </c>
      <c r="EI21" s="239">
        <f t="shared" si="42"/>
        <v>1493.461045480735</v>
      </c>
      <c r="EJ21" s="239">
        <f t="shared" si="42"/>
        <v>1575.4451968165229</v>
      </c>
      <c r="EK21" s="239">
        <f t="shared" si="42"/>
        <v>1661.9299014748019</v>
      </c>
      <c r="EL21" s="239">
        <f t="shared" si="42"/>
        <v>1753.1622191601439</v>
      </c>
      <c r="EM21" s="239">
        <f t="shared" si="42"/>
        <v>1849.4027720200579</v>
      </c>
      <c r="EN21" s="239">
        <f t="shared" si="42"/>
        <v>1950.92648916081</v>
      </c>
      <c r="EO21" s="239">
        <f t="shared" si="42"/>
        <v>2058.0233920337419</v>
      </c>
      <c r="EP21" s="239">
        <f t="shared" si="42"/>
        <v>2170.9994229356889</v>
      </c>
      <c r="EQ21" s="239">
        <f t="shared" si="42"/>
        <v>2290.1773189902692</v>
      </c>
      <c r="ER21" s="239">
        <f t="shared" si="42"/>
        <v>2415.8975341067267</v>
      </c>
      <c r="ES21" s="239">
        <f t="shared" si="42"/>
        <v>2548.5192115500822</v>
      </c>
      <c r="ET21" s="239">
        <f t="shared" si="42"/>
        <v>2688.4212099009192</v>
      </c>
      <c r="EU21" s="239">
        <f t="shared" si="42"/>
        <v>2836.0031853356459</v>
      </c>
      <c r="EV21" s="239">
        <f t="shared" si="42"/>
        <v>2991.6867333189757</v>
      </c>
      <c r="EW21" s="239">
        <f t="shared" si="42"/>
        <v>3155.9165929700794</v>
      </c>
      <c r="EX21" s="239">
        <f t="shared" si="42"/>
        <v>3329.1619175429064</v>
      </c>
      <c r="EY21" s="239">
        <f t="shared" ref="EY21" si="44">EX21*(1+$N21)</f>
        <v>3511.9176146500395</v>
      </c>
      <c r="EZ21" s="239">
        <f t="shared" si="38"/>
        <v>3704.7057600586854</v>
      </c>
      <c r="FA21" s="239">
        <f t="shared" si="38"/>
        <v>3908.0770890975682</v>
      </c>
      <c r="FB21" s="239">
        <f t="shared" si="38"/>
        <v>4122.6125699352124</v>
      </c>
      <c r="FC21" s="239">
        <f t="shared" si="38"/>
        <v>4348.9250632239773</v>
      </c>
      <c r="FD21" s="239">
        <f t="shared" si="38"/>
        <v>4587.6610728509222</v>
      </c>
      <c r="FE21" s="239">
        <f t="shared" si="38"/>
        <v>4839.5025927968572</v>
      </c>
      <c r="FF21" s="239">
        <f t="shared" si="38"/>
        <v>5105.1690553794688</v>
      </c>
      <c r="FG21" s="239">
        <f t="shared" si="38"/>
        <v>5385.4193864460458</v>
      </c>
      <c r="FH21" s="239">
        <f t="shared" si="38"/>
        <v>5681.054173386844</v>
      </c>
      <c r="FI21" s="239">
        <f t="shared" si="38"/>
        <v>5992.9179521624283</v>
      </c>
      <c r="FJ21" s="239">
        <f t="shared" si="38"/>
        <v>6321.9016198783083</v>
      </c>
      <c r="FK21" s="239">
        <f t="shared" si="38"/>
        <v>6668.9449797988409</v>
      </c>
      <c r="FL21" s="239">
        <f t="shared" si="38"/>
        <v>7035.0394260707062</v>
      </c>
      <c r="FM21" s="239">
        <f t="shared" si="38"/>
        <v>7421.2307758253692</v>
      </c>
      <c r="FN21" s="239">
        <f t="shared" si="38"/>
        <v>7828.6222567509576</v>
      </c>
      <c r="FO21" s="239">
        <f t="shared" si="38"/>
        <v>8258.3776586681124</v>
      </c>
      <c r="FP21" s="239">
        <f t="shared" si="38"/>
        <v>8711.7246581128802</v>
      </c>
      <c r="FQ21" s="239">
        <f t="shared" si="38"/>
        <v>9189.958325423926</v>
      </c>
      <c r="FR21" s="239">
        <f t="shared" si="38"/>
        <v>9694.4448243527386</v>
      </c>
      <c r="FS21" s="239">
        <f t="shared" si="38"/>
        <v>10226.625314765424</v>
      </c>
      <c r="FT21" s="239">
        <f t="shared" si="38"/>
        <v>10788.020069584922</v>
      </c>
      <c r="FU21" s="239">
        <f t="shared" si="38"/>
        <v>11380.232817734419</v>
      </c>
      <c r="FV21" s="239">
        <f t="shared" si="38"/>
        <v>12004.955325488421</v>
      </c>
      <c r="FW21" s="239">
        <f t="shared" si="38"/>
        <v>12663.972229318948</v>
      </c>
      <c r="FX21" s="239">
        <f t="shared" si="38"/>
        <v>13359.166134042787</v>
      </c>
      <c r="FY21" s="239">
        <f t="shared" si="38"/>
        <v>14092.522990833617</v>
      </c>
      <c r="FZ21" s="239">
        <f t="shared" si="38"/>
        <v>14866.137770462281</v>
      </c>
      <c r="GA21" s="239">
        <f t="shared" si="38"/>
        <v>15682.220447971913</v>
      </c>
      <c r="GB21" s="239">
        <f t="shared" si="38"/>
        <v>16543.102315884218</v>
      </c>
      <c r="GC21" s="239">
        <f t="shared" si="38"/>
        <v>17451.242643971786</v>
      </c>
      <c r="GD21" s="239">
        <f t="shared" si="38"/>
        <v>18409.235704621318</v>
      </c>
      <c r="GE21" s="239">
        <f t="shared" si="38"/>
        <v>19419.81818385702</v>
      </c>
      <c r="GF21" s="239">
        <f t="shared" si="18"/>
        <v>20485.876999195138</v>
      </c>
      <c r="GG21" s="239">
        <f t="shared" si="18"/>
        <v>21610.457546662798</v>
      </c>
      <c r="GH21" s="239">
        <f t="shared" si="18"/>
        <v>22796.772400540303</v>
      </c>
      <c r="GI21" s="239">
        <f t="shared" si="18"/>
        <v>24048.210490679307</v>
      </c>
      <c r="GJ21" s="239">
        <f t="shared" si="18"/>
        <v>25368.346783613615</v>
      </c>
      <c r="GK21" s="239">
        <f t="shared" si="18"/>
        <v>26760.952495118501</v>
      </c>
      <c r="GL21" s="239">
        <f t="shared" si="18"/>
        <v>28230.005863392598</v>
      </c>
      <c r="GM21" s="239">
        <f t="shared" si="18"/>
        <v>29779.703513638015</v>
      </c>
      <c r="GN21" s="239">
        <f t="shared" si="18"/>
        <v>31414.472446503689</v>
      </c>
      <c r="GO21" s="239">
        <f t="shared" si="18"/>
        <v>33138.982684639202</v>
      </c>
      <c r="GP21" s="239">
        <f t="shared" si="18"/>
        <v>34958.160613486332</v>
      </c>
      <c r="GQ21" s="239">
        <f t="shared" si="18"/>
        <v>36877.203054418758</v>
      </c>
      <c r="GR21" s="239">
        <f t="shared" si="18"/>
        <v>38901.592110432503</v>
      </c>
      <c r="GS21" s="239">
        <f t="shared" si="18"/>
        <v>41037.11082679659</v>
      </c>
      <c r="GT21" s="239">
        <f t="shared" si="18"/>
        <v>43289.859711401492</v>
      </c>
      <c r="GU21" s="239">
        <f t="shared" si="18"/>
        <v>45666.274161998794</v>
      </c>
      <c r="GV21" s="239">
        <f t="shared" si="18"/>
        <v>48173.142850116303</v>
      </c>
      <c r="GW21" s="239">
        <f t="shared" si="18"/>
        <v>50817.627114165633</v>
      </c>
      <c r="GX21" s="239">
        <f t="shared" si="18"/>
        <v>53607.281417142323</v>
      </c>
      <c r="GY21" s="239">
        <f t="shared" si="18"/>
        <v>56550.074927359703</v>
      </c>
      <c r="GZ21" s="239">
        <f t="shared" ref="GZ21:HI21" si="45">GY21*(1+$N21)</f>
        <v>59654.414283865946</v>
      </c>
      <c r="HA21" s="239">
        <f t="shared" si="45"/>
        <v>62929.167611577926</v>
      </c>
      <c r="HB21" s="239">
        <f t="shared" si="45"/>
        <v>66383.68985473564</v>
      </c>
      <c r="HC21" s="239">
        <f t="shared" si="45"/>
        <v>70027.849501046861</v>
      </c>
      <c r="HD21" s="239">
        <f t="shared" si="45"/>
        <v>73872.056772864627</v>
      </c>
      <c r="HE21" s="239">
        <f t="shared" si="45"/>
        <v>77927.293365930876</v>
      </c>
      <c r="HF21" s="239">
        <f t="shared" si="45"/>
        <v>82205.143820640471</v>
      </c>
      <c r="HG21" s="239">
        <f t="shared" si="45"/>
        <v>86717.828615443534</v>
      </c>
      <c r="HH21" s="239">
        <f t="shared" si="45"/>
        <v>91478.239076923594</v>
      </c>
      <c r="HI21" s="239">
        <f t="shared" si="45"/>
        <v>96499.974206278624</v>
      </c>
    </row>
    <row r="22" spans="1:217" s="278" customFormat="1" ht="12.75" customHeight="1">
      <c r="A22" s="10" t="str">
        <f>'JJR-4 Constant DCF'!A20</f>
        <v>OGE Energy Corp.</v>
      </c>
      <c r="B22" s="389" t="str">
        <f>'JJR-4 Constant DCF'!B20</f>
        <v>OGE</v>
      </c>
      <c r="C22" s="239">
        <f>'JJR-4 Constant DCF'!D20</f>
        <v>31.632999999999999</v>
      </c>
      <c r="D22" s="239">
        <f>'JJR-4 Constant DCF'!C20</f>
        <v>1.61</v>
      </c>
      <c r="E22" s="3">
        <f>'JJR-4 Constant DCF'!G20</f>
        <v>0.04</v>
      </c>
      <c r="F22" s="3">
        <f>'JJR-4 Constant DCF'!H20</f>
        <v>3.7999999999999999E-2</v>
      </c>
      <c r="G22" s="3">
        <f>'JJR-4 Constant DCF'!I20</f>
        <v>4.3999999999999997E-2</v>
      </c>
      <c r="H22" s="3">
        <f t="shared" si="12"/>
        <v>4.0666666666666663E-2</v>
      </c>
      <c r="I22" s="3">
        <f t="shared" si="4"/>
        <v>4.3038123322541602E-2</v>
      </c>
      <c r="J22" s="3">
        <f t="shared" si="4"/>
        <v>4.5409579978416534E-2</v>
      </c>
      <c r="K22" s="3">
        <f t="shared" si="4"/>
        <v>4.7781036634291466E-2</v>
      </c>
      <c r="L22" s="3">
        <f t="shared" si="4"/>
        <v>5.0152493290166397E-2</v>
      </c>
      <c r="M22" s="3">
        <f t="shared" si="4"/>
        <v>5.2523949946041329E-2</v>
      </c>
      <c r="N22" s="3">
        <f>'JJR-5.4 GDP Growth'!$D$25</f>
        <v>5.4895406601916275E-2</v>
      </c>
      <c r="O22" s="3">
        <f t="shared" si="13"/>
        <v>0.10661242604255677</v>
      </c>
      <c r="Q22" s="239">
        <f t="shared" si="5"/>
        <v>-31.632999999999999</v>
      </c>
      <c r="R22" s="239">
        <f t="shared" si="6"/>
        <v>1.6754733333333334</v>
      </c>
      <c r="S22" s="239">
        <f t="shared" si="7"/>
        <v>1.7436092488888888</v>
      </c>
      <c r="T22" s="239">
        <f t="shared" si="7"/>
        <v>1.8145160250103702</v>
      </c>
      <c r="U22" s="239">
        <f t="shared" si="7"/>
        <v>1.8883063433607918</v>
      </c>
      <c r="V22" s="239">
        <f t="shared" si="7"/>
        <v>1.9650974679907973</v>
      </c>
      <c r="W22" s="239">
        <f t="shared" si="8"/>
        <v>2.0496715751589996</v>
      </c>
      <c r="X22" s="239">
        <f t="shared" si="8"/>
        <v>2.1427463004806691</v>
      </c>
      <c r="Y22" s="239">
        <f t="shared" si="8"/>
        <v>2.2451289399619285</v>
      </c>
      <c r="Z22" s="239">
        <f t="shared" si="8"/>
        <v>2.3577277540589279</v>
      </c>
      <c r="AA22" s="239">
        <f t="shared" si="8"/>
        <v>2.4815649285995112</v>
      </c>
      <c r="AB22" s="239">
        <f t="shared" ref="AB22:CM25" si="46">AA22*(1+$N22)</f>
        <v>2.6177914443640367</v>
      </c>
      <c r="AC22" s="239">
        <f t="shared" si="46"/>
        <v>2.761496170101418</v>
      </c>
      <c r="AD22" s="239">
        <f t="shared" si="46"/>
        <v>2.9130896251887699</v>
      </c>
      <c r="AE22" s="239">
        <f t="shared" si="46"/>
        <v>3.0730048646313315</v>
      </c>
      <c r="AF22" s="239">
        <f t="shared" si="46"/>
        <v>3.2416987161649353</v>
      </c>
      <c r="AG22" s="239">
        <f t="shared" si="46"/>
        <v>3.4196530852697196</v>
      </c>
      <c r="AH22" s="239">
        <f t="shared" si="46"/>
        <v>3.6073763318230982</v>
      </c>
      <c r="AI22" s="239">
        <f t="shared" si="46"/>
        <v>3.8054047223246563</v>
      </c>
      <c r="AJ22" s="239">
        <f t="shared" si="46"/>
        <v>4.0143039618415211</v>
      </c>
      <c r="AK22" s="239">
        <f t="shared" si="46"/>
        <v>4.2346708100504946</v>
      </c>
      <c r="AL22" s="239">
        <f t="shared" si="46"/>
        <v>4.4671347859934825</v>
      </c>
      <c r="AM22" s="239">
        <f t="shared" si="46"/>
        <v>4.7123599664161588</v>
      </c>
      <c r="AN22" s="239">
        <f t="shared" si="46"/>
        <v>4.9710468828271663</v>
      </c>
      <c r="AO22" s="239">
        <f t="shared" si="46"/>
        <v>5.2439345226971517</v>
      </c>
      <c r="AP22" s="239">
        <f t="shared" si="46"/>
        <v>5.5318024405144373</v>
      </c>
      <c r="AQ22" s="239">
        <f t="shared" si="46"/>
        <v>5.8354729847279501</v>
      </c>
      <c r="AR22" s="239">
        <f t="shared" si="46"/>
        <v>6.1558136469390892</v>
      </c>
      <c r="AS22" s="239">
        <f t="shared" si="46"/>
        <v>6.4937395400534355</v>
      </c>
      <c r="AT22" s="239">
        <f t="shared" si="46"/>
        <v>6.8502160124716092</v>
      </c>
      <c r="AU22" s="239">
        <f t="shared" si="46"/>
        <v>7.2262614057871959</v>
      </c>
      <c r="AV22" s="239">
        <f t="shared" si="46"/>
        <v>7.622949963869619</v>
      </c>
      <c r="AW22" s="239">
        <f t="shared" si="46"/>
        <v>8.0414149016423053</v>
      </c>
      <c r="AX22" s="239">
        <f t="shared" si="46"/>
        <v>8.4828516423226681</v>
      </c>
      <c r="AY22" s="239">
        <f t="shared" si="46"/>
        <v>8.9485212323717036</v>
      </c>
      <c r="AZ22" s="239">
        <f t="shared" si="46"/>
        <v>9.4397539439086291</v>
      </c>
      <c r="BA22" s="239">
        <f t="shared" si="46"/>
        <v>9.9579530748815355</v>
      </c>
      <c r="BB22" s="239">
        <f t="shared" si="46"/>
        <v>10.504598957849959</v>
      </c>
      <c r="BC22" s="239">
        <f t="shared" si="46"/>
        <v>11.081253188831198</v>
      </c>
      <c r="BD22" s="239">
        <f t="shared" si="46"/>
        <v>11.689563088290868</v>
      </c>
      <c r="BE22" s="239">
        <f t="shared" si="46"/>
        <v>12.331266407021348</v>
      </c>
      <c r="BF22" s="239">
        <f t="shared" si="46"/>
        <v>13.008196290351336</v>
      </c>
      <c r="BG22" s="239">
        <f t="shared" si="46"/>
        <v>13.722286514867712</v>
      </c>
      <c r="BH22" s="239">
        <f t="shared" si="46"/>
        <v>14.475577012609367</v>
      </c>
      <c r="BI22" s="239">
        <f t="shared" si="46"/>
        <v>15.270219698513911</v>
      </c>
      <c r="BJ22" s="239">
        <f t="shared" si="46"/>
        <v>16.108484617764422</v>
      </c>
      <c r="BK22" s="239">
        <f t="shared" si="46"/>
        <v>16.992766430597314</v>
      </c>
      <c r="BL22" s="239">
        <f t="shared" si="46"/>
        <v>17.925591253096346</v>
      </c>
      <c r="BM22" s="239">
        <f t="shared" si="46"/>
        <v>18.909623873514825</v>
      </c>
      <c r="BN22" s="239">
        <f t="shared" si="46"/>
        <v>19.947675364740725</v>
      </c>
      <c r="BO22" s="239">
        <f t="shared" si="46"/>
        <v>21.042711114651194</v>
      </c>
      <c r="BP22" s="239">
        <f t="shared" si="46"/>
        <v>22.197859297296635</v>
      </c>
      <c r="BQ22" s="239">
        <f t="shared" si="46"/>
        <v>23.416419809113862</v>
      </c>
      <c r="BR22" s="239">
        <f t="shared" si="46"/>
        <v>24.701873695696335</v>
      </c>
      <c r="BS22" s="239">
        <f t="shared" si="46"/>
        <v>26.057893096050766</v>
      </c>
      <c r="BT22" s="239">
        <f t="shared" si="46"/>
        <v>27.488351732747738</v>
      </c>
      <c r="BU22" s="239">
        <f t="shared" si="46"/>
        <v>28.997335977933414</v>
      </c>
      <c r="BV22" s="239">
        <f t="shared" si="46"/>
        <v>30.589156526814445</v>
      </c>
      <c r="BW22" s="239">
        <f t="shared" si="46"/>
        <v>32.268360711963588</v>
      </c>
      <c r="BX22" s="239">
        <f t="shared" si="46"/>
        <v>34.039745493624132</v>
      </c>
      <c r="BY22" s="239">
        <f t="shared" si="46"/>
        <v>35.908371163122375</v>
      </c>
      <c r="BZ22" s="239">
        <f t="shared" si="46"/>
        <v>37.879575798534503</v>
      </c>
      <c r="CA22" s="239">
        <f t="shared" si="46"/>
        <v>39.95899051390316</v>
      </c>
      <c r="CB22" s="239">
        <f t="shared" si="46"/>
        <v>42.152555545565988</v>
      </c>
      <c r="CC22" s="239">
        <f t="shared" si="46"/>
        <v>44.466537221549693</v>
      </c>
      <c r="CD22" s="239">
        <f t="shared" si="46"/>
        <v>46.907545862505906</v>
      </c>
      <c r="CE22" s="239">
        <f t="shared" si="46"/>
        <v>49.482554665326205</v>
      </c>
      <c r="CF22" s="239">
        <f t="shared" si="46"/>
        <v>52.198919623380839</v>
      </c>
      <c r="CG22" s="239">
        <f t="shared" si="46"/>
        <v>55.064400540287075</v>
      </c>
      <c r="CH22" s="239">
        <f t="shared" si="46"/>
        <v>58.087183197236911</v>
      </c>
      <c r="CI22" s="239">
        <f t="shared" si="46"/>
        <v>61.275902737209229</v>
      </c>
      <c r="CJ22" s="239">
        <f t="shared" si="46"/>
        <v>64.639668332867799</v>
      </c>
      <c r="CK22" s="239">
        <f t="shared" si="46"/>
        <v>68.18808920861359</v>
      </c>
      <c r="CL22" s="239">
        <f t="shared" si="46"/>
        <v>71.931302091128174</v>
      </c>
      <c r="CM22" s="239">
        <f t="shared" si="46"/>
        <v>75.880000166825923</v>
      </c>
      <c r="CN22" s="239">
        <f t="shared" ref="CN22:EY25" si="47">CM22*(1+$N22)</f>
        <v>80.045463628937313</v>
      </c>
      <c r="CO22" s="239">
        <f t="shared" si="47"/>
        <v>84.439591901486722</v>
      </c>
      <c r="CP22" s="239">
        <f t="shared" si="47"/>
        <v>89.074937632218706</v>
      </c>
      <c r="CQ22" s="239">
        <f t="shared" si="47"/>
        <v>93.96474255157969</v>
      </c>
      <c r="CR22" s="239">
        <f t="shared" si="47"/>
        <v>99.122975300193033</v>
      </c>
      <c r="CS22" s="239">
        <f t="shared" si="47"/>
        <v>104.56437133288884</v>
      </c>
      <c r="CT22" s="239">
        <f t="shared" si="47"/>
        <v>110.30447501328153</v>
      </c>
      <c r="CU22" s="239">
        <f t="shared" si="47"/>
        <v>116.35968401914654</v>
      </c>
      <c r="CV22" s="239">
        <f t="shared" si="47"/>
        <v>122.74729618544809</v>
      </c>
      <c r="CW22" s="239">
        <f t="shared" si="47"/>
        <v>129.4855589188341</v>
      </c>
      <c r="CX22" s="239">
        <f t="shared" si="47"/>
        <v>136.59372132475988</v>
      </c>
      <c r="CY22" s="239">
        <f t="shared" si="47"/>
        <v>144.09208919615142</v>
      </c>
      <c r="CZ22" s="239">
        <f t="shared" si="47"/>
        <v>152.00208302069373</v>
      </c>
      <c r="DA22" s="239">
        <f t="shared" si="47"/>
        <v>160.34629917245294</v>
      </c>
      <c r="DB22" s="239">
        <f t="shared" si="47"/>
        <v>169.14857446263727</v>
      </c>
      <c r="DC22" s="239">
        <f t="shared" si="47"/>
        <v>178.43405423389825</v>
      </c>
      <c r="DD22" s="239">
        <f t="shared" si="47"/>
        <v>188.22926419269649</v>
      </c>
      <c r="DE22" s="239">
        <f t="shared" si="47"/>
        <v>198.56218618493409</v>
      </c>
      <c r="DF22" s="239">
        <f t="shared" si="47"/>
        <v>209.46233813132145</v>
      </c>
      <c r="DG22" s="239">
        <f t="shared" si="47"/>
        <v>220.9608583508284</v>
      </c>
      <c r="DH22" s="239">
        <f t="shared" si="47"/>
        <v>233.09059451310554</v>
      </c>
      <c r="DI22" s="239">
        <f t="shared" si="47"/>
        <v>245.88619747398488</v>
      </c>
      <c r="DJ22" s="239">
        <f t="shared" si="47"/>
        <v>259.38422026211833</v>
      </c>
      <c r="DK22" s="239">
        <f t="shared" si="47"/>
        <v>273.62322249952831</v>
      </c>
      <c r="DL22" s="239">
        <f t="shared" si="47"/>
        <v>288.64388055436655</v>
      </c>
      <c r="DM22" s="239">
        <f t="shared" si="47"/>
        <v>304.48910374055345</v>
      </c>
      <c r="DN22" s="239">
        <f t="shared" si="47"/>
        <v>321.20415689624417</v>
      </c>
      <c r="DO22" s="239">
        <f t="shared" si="47"/>
        <v>338.8367896912892</v>
      </c>
      <c r="DP22" s="239">
        <f t="shared" si="47"/>
        <v>357.43737303308052</v>
      </c>
      <c r="DQ22" s="239">
        <f t="shared" si="47"/>
        <v>377.0590429604523</v>
      </c>
      <c r="DR22" s="239">
        <f t="shared" si="47"/>
        <v>397.75785243669577</v>
      </c>
      <c r="DS22" s="239">
        <f t="shared" si="47"/>
        <v>419.59293147531321</v>
      </c>
      <c r="DT22" s="239">
        <f t="shared" si="47"/>
        <v>442.62665605594054</v>
      </c>
      <c r="DU22" s="239">
        <f t="shared" si="47"/>
        <v>466.92482631297793</v>
      </c>
      <c r="DV22" s="239">
        <f t="shared" si="47"/>
        <v>492.55685450595797</v>
      </c>
      <c r="DW22" s="239">
        <f t="shared" si="47"/>
        <v>519.59596330862348</v>
      </c>
      <c r="DX22" s="239">
        <f t="shared" si="47"/>
        <v>548.11939498316474</v>
      </c>
      <c r="DY22" s="239">
        <f t="shared" si="47"/>
        <v>578.20863203716192</v>
      </c>
      <c r="DZ22" s="239">
        <f t="shared" si="47"/>
        <v>609.94962999357972</v>
      </c>
      <c r="EA22" s="239">
        <f t="shared" si="47"/>
        <v>643.43306293876572</v>
      </c>
      <c r="EB22" s="239">
        <f t="shared" si="47"/>
        <v>678.75458254990565</v>
      </c>
      <c r="EC22" s="239">
        <f t="shared" si="47"/>
        <v>716.01509134189666</v>
      </c>
      <c r="ED22" s="239">
        <f t="shared" si="47"/>
        <v>755.32103091421834</v>
      </c>
      <c r="EE22" s="239">
        <f t="shared" si="47"/>
        <v>796.78468602123291</v>
      </c>
      <c r="EF22" s="239">
        <f t="shared" si="47"/>
        <v>840.52450533454873</v>
      </c>
      <c r="EG22" s="239">
        <f t="shared" si="47"/>
        <v>886.66543981376333</v>
      </c>
      <c r="EH22" s="239">
        <f t="shared" si="47"/>
        <v>935.33929965220682</v>
      </c>
      <c r="EI22" s="239">
        <f t="shared" si="47"/>
        <v>986.68513081736637</v>
      </c>
      <c r="EJ22" s="239">
        <f t="shared" si="47"/>
        <v>1040.8496122616507</v>
      </c>
      <c r="EK22" s="239">
        <f t="shared" si="47"/>
        <v>1097.9874749382009</v>
      </c>
      <c r="EL22" s="239">
        <f t="shared" si="47"/>
        <v>1158.2619438187448</v>
      </c>
      <c r="EM22" s="239">
        <f t="shared" si="47"/>
        <v>1221.8452041762007</v>
      </c>
      <c r="EN22" s="239">
        <f t="shared" si="47"/>
        <v>1288.9188934640547</v>
      </c>
      <c r="EO22" s="239">
        <f t="shared" si="47"/>
        <v>1359.6746201976559</v>
      </c>
      <c r="EP22" s="239">
        <f t="shared" si="47"/>
        <v>1434.3145113197124</v>
      </c>
      <c r="EQ22" s="239">
        <f t="shared" si="47"/>
        <v>1513.0517896136369</v>
      </c>
      <c r="ER22" s="239">
        <f t="shared" si="47"/>
        <v>1596.1113828142345</v>
      </c>
      <c r="ES22" s="239">
        <f t="shared" si="47"/>
        <v>1683.7305661557687</v>
      </c>
      <c r="ET22" s="239">
        <f t="shared" si="47"/>
        <v>1776.1596401929642</v>
      </c>
      <c r="EU22" s="239">
        <f t="shared" si="47"/>
        <v>1873.6626458312703</v>
      </c>
      <c r="EV22" s="239">
        <f t="shared" si="47"/>
        <v>1976.5181186090001</v>
      </c>
      <c r="EW22" s="239">
        <f t="shared" si="47"/>
        <v>2085.0198843860958</v>
      </c>
      <c r="EX22" s="239">
        <f t="shared" si="47"/>
        <v>2199.477898712551</v>
      </c>
      <c r="EY22" s="239">
        <f t="shared" si="47"/>
        <v>2320.2191322743047</v>
      </c>
      <c r="EZ22" s="239">
        <f t="shared" si="38"/>
        <v>2447.588504946048</v>
      </c>
      <c r="FA22" s="239">
        <f t="shared" si="38"/>
        <v>2581.9498711192377</v>
      </c>
      <c r="FB22" s="239">
        <f t="shared" si="38"/>
        <v>2723.6870591200936</v>
      </c>
      <c r="FC22" s="239">
        <f t="shared" si="38"/>
        <v>2873.2049676868687</v>
      </c>
      <c r="FD22" s="239">
        <f t="shared" si="38"/>
        <v>3030.930722638685</v>
      </c>
      <c r="FE22" s="239">
        <f t="shared" si="38"/>
        <v>3197.3148970401753</v>
      </c>
      <c r="FF22" s="239">
        <f t="shared" si="38"/>
        <v>3372.8327983475597</v>
      </c>
      <c r="FG22" s="239">
        <f t="shared" si="38"/>
        <v>3557.9858262131279</v>
      </c>
      <c r="FH22" s="239">
        <f t="shared" si="38"/>
        <v>3753.3029048269527</v>
      </c>
      <c r="FI22" s="239">
        <f t="shared" si="38"/>
        <v>3959.3419938875818</v>
      </c>
      <c r="FJ22" s="239">
        <f t="shared" si="38"/>
        <v>4176.6916825180824</v>
      </c>
      <c r="FK22" s="239">
        <f t="shared" si="38"/>
        <v>4405.9728706807546</v>
      </c>
      <c r="FL22" s="239">
        <f t="shared" si="38"/>
        <v>4647.8405428937867</v>
      </c>
      <c r="FM22" s="239">
        <f t="shared" si="38"/>
        <v>4902.985639316812</v>
      </c>
      <c r="FN22" s="239">
        <f t="shared" si="38"/>
        <v>5172.1370295504648</v>
      </c>
      <c r="FO22" s="239">
        <f t="shared" si="38"/>
        <v>5456.0635947884648</v>
      </c>
      <c r="FP22" s="239">
        <f t="shared" si="38"/>
        <v>5755.5764242702908</v>
      </c>
      <c r="FQ22" s="239">
        <f t="shared" si="38"/>
        <v>6071.5311323090118</v>
      </c>
      <c r="FR22" s="239">
        <f t="shared" si="38"/>
        <v>6404.8303025133082</v>
      </c>
      <c r="FS22" s="239">
        <f t="shared" si="38"/>
        <v>6756.4260661860508</v>
      </c>
      <c r="FT22" s="239">
        <f t="shared" si="38"/>
        <v>7127.3228222651196</v>
      </c>
      <c r="FU22" s="239">
        <f t="shared" si="38"/>
        <v>7518.5801065764808</v>
      </c>
      <c r="FV22" s="239">
        <f t="shared" si="38"/>
        <v>7931.3156185960761</v>
      </c>
      <c r="FW22" s="239">
        <f t="shared" si="38"/>
        <v>8366.7084143670363</v>
      </c>
      <c r="FX22" s="239">
        <f t="shared" si="38"/>
        <v>8826.0022746933882</v>
      </c>
      <c r="FY22" s="239">
        <f t="shared" si="38"/>
        <v>9310.5092582321195</v>
      </c>
      <c r="FZ22" s="239">
        <f t="shared" si="38"/>
        <v>9821.6134496336781</v>
      </c>
      <c r="GA22" s="239">
        <f t="shared" si="38"/>
        <v>10360.774913438168</v>
      </c>
      <c r="GB22" s="239">
        <f t="shared" si="38"/>
        <v>10929.533865022291</v>
      </c>
      <c r="GC22" s="239">
        <f t="shared" si="38"/>
        <v>11529.515070512103</v>
      </c>
      <c r="GD22" s="239">
        <f t="shared" si="38"/>
        <v>12162.432488230786</v>
      </c>
      <c r="GE22" s="239">
        <f t="shared" ref="GE22:HI26" si="48">GD22*(1+$N22)</f>
        <v>12830.094164940572</v>
      </c>
      <c r="GF22" s="239">
        <f t="shared" si="48"/>
        <v>13534.407400865859</v>
      </c>
      <c r="GG22" s="239">
        <f t="shared" si="48"/>
        <v>14277.384198252375</v>
      </c>
      <c r="GH22" s="239">
        <f t="shared" si="48"/>
        <v>15061.147009027214</v>
      </c>
      <c r="GI22" s="239">
        <f t="shared" si="48"/>
        <v>15887.934797978998</v>
      </c>
      <c r="GJ22" s="239">
        <f t="shared" si="48"/>
        <v>16760.109438778789</v>
      </c>
      <c r="GK22" s="239">
        <f t="shared" si="48"/>
        <v>17680.162461113167</v>
      </c>
      <c r="GL22" s="239">
        <f t="shared" si="48"/>
        <v>18650.722168203909</v>
      </c>
      <c r="GM22" s="239">
        <f t="shared" si="48"/>
        <v>19674.561145046835</v>
      </c>
      <c r="GN22" s="239">
        <f t="shared" si="48"/>
        <v>20754.604178818445</v>
      </c>
      <c r="GO22" s="239">
        <f t="shared" si="48"/>
        <v>21893.936614076512</v>
      </c>
      <c r="GP22" s="239">
        <f t="shared" si="48"/>
        <v>23095.813166622826</v>
      </c>
      <c r="GQ22" s="239">
        <f t="shared" si="48"/>
        <v>24363.667221206477</v>
      </c>
      <c r="GR22" s="239">
        <f t="shared" si="48"/>
        <v>25701.120639628385</v>
      </c>
      <c r="GS22" s="239">
        <f t="shared" si="48"/>
        <v>27111.994107265687</v>
      </c>
      <c r="GT22" s="239">
        <f t="shared" si="48"/>
        <v>28600.318047572797</v>
      </c>
      <c r="GU22" s="239">
        <f t="shared" si="48"/>
        <v>30170.344135738429</v>
      </c>
      <c r="GV22" s="239">
        <f t="shared" si="48"/>
        <v>31826.557444389531</v>
      </c>
      <c r="GW22" s="239">
        <f t="shared" si="48"/>
        <v>33573.689256038539</v>
      </c>
      <c r="GX22" s="239">
        <f t="shared" si="48"/>
        <v>35416.730578875162</v>
      </c>
      <c r="GY22" s="239">
        <f t="shared" si="48"/>
        <v>37360.946404513037</v>
      </c>
      <c r="GZ22" s="239">
        <f t="shared" si="48"/>
        <v>39411.890748421181</v>
      </c>
      <c r="HA22" s="239">
        <f t="shared" si="48"/>
        <v>41575.422516006067</v>
      </c>
      <c r="HB22" s="239">
        <f t="shared" si="48"/>
        <v>43857.722239668685</v>
      </c>
      <c r="HC22" s="239">
        <f t="shared" si="48"/>
        <v>46265.309734649207</v>
      </c>
      <c r="HD22" s="239">
        <f t="shared" si="48"/>
        <v>48805.062724096373</v>
      </c>
      <c r="HE22" s="239">
        <f t="shared" si="48"/>
        <v>51484.236486567672</v>
      </c>
      <c r="HF22" s="239">
        <f t="shared" si="48"/>
        <v>54310.484582087018</v>
      </c>
      <c r="HG22" s="239">
        <f t="shared" si="48"/>
        <v>57291.880715967789</v>
      </c>
      <c r="HH22" s="239">
        <f t="shared" si="48"/>
        <v>60436.941802859328</v>
      </c>
      <c r="HI22" s="239">
        <f t="shared" si="48"/>
        <v>63754.652296903645</v>
      </c>
    </row>
    <row r="23" spans="1:217" s="278" customFormat="1" ht="12.75" customHeight="1">
      <c r="A23" s="10" t="str">
        <f>'JJR-4 Constant DCF'!A21</f>
        <v>Otter Tail Corporation</v>
      </c>
      <c r="B23" s="389" t="str">
        <f>'JJR-4 Constant DCF'!B21</f>
        <v>OTTR</v>
      </c>
      <c r="C23" s="239">
        <f>'JJR-4 Constant DCF'!D21</f>
        <v>43.912166666666671</v>
      </c>
      <c r="D23" s="239">
        <f>'JJR-4 Constant DCF'!C21</f>
        <v>1.56</v>
      </c>
      <c r="E23" s="3">
        <f>'JJR-4 Constant DCF'!G21</f>
        <v>7.0000000000000007E-2</v>
      </c>
      <c r="F23" s="3">
        <f>'JJR-4 Constant DCF'!H21</f>
        <v>0.09</v>
      </c>
      <c r="G23" s="3" t="str">
        <f>'JJR-4 Constant DCF'!I21</f>
        <v>NA%</v>
      </c>
      <c r="H23" s="3">
        <f t="shared" si="12"/>
        <v>0.08</v>
      </c>
      <c r="I23" s="3">
        <f t="shared" si="4"/>
        <v>7.5815901100319383E-2</v>
      </c>
      <c r="J23" s="3">
        <f t="shared" si="4"/>
        <v>7.1631802200638764E-2</v>
      </c>
      <c r="K23" s="3">
        <f t="shared" si="4"/>
        <v>6.7447703300958145E-2</v>
      </c>
      <c r="L23" s="3">
        <f t="shared" si="4"/>
        <v>6.3263604401277526E-2</v>
      </c>
      <c r="M23" s="3">
        <f t="shared" si="4"/>
        <v>5.9079505501596907E-2</v>
      </c>
      <c r="N23" s="3">
        <f>'JJR-5.4 GDP Growth'!$D$25</f>
        <v>5.4895406601916275E-2</v>
      </c>
      <c r="O23" s="3">
        <f t="shared" si="13"/>
        <v>0.1006908118724823</v>
      </c>
      <c r="Q23" s="239">
        <f t="shared" si="5"/>
        <v>-43.912166666666671</v>
      </c>
      <c r="R23" s="239">
        <f t="shared" si="6"/>
        <v>1.6848000000000001</v>
      </c>
      <c r="S23" s="239">
        <f t="shared" si="7"/>
        <v>1.8195840000000001</v>
      </c>
      <c r="T23" s="239">
        <f t="shared" si="7"/>
        <v>1.9651507200000002</v>
      </c>
      <c r="U23" s="239">
        <f t="shared" si="7"/>
        <v>2.1223627776000002</v>
      </c>
      <c r="V23" s="239">
        <f t="shared" si="7"/>
        <v>2.2921517998080003</v>
      </c>
      <c r="W23" s="239">
        <f t="shared" si="8"/>
        <v>2.465933353969163</v>
      </c>
      <c r="X23" s="239">
        <f t="shared" si="8"/>
        <v>2.6425726042206401</v>
      </c>
      <c r="Y23" s="239">
        <f t="shared" si="8"/>
        <v>2.8208080571813543</v>
      </c>
      <c r="Z23" s="239">
        <f t="shared" si="8"/>
        <v>2.9992625422028119</v>
      </c>
      <c r="AA23" s="239">
        <f t="shared" si="8"/>
        <v>3.1764574900656166</v>
      </c>
      <c r="AB23" s="239">
        <f t="shared" si="46"/>
        <v>3.3508304155364712</v>
      </c>
      <c r="AC23" s="239">
        <f t="shared" si="46"/>
        <v>3.5347756136514139</v>
      </c>
      <c r="AD23" s="239">
        <f t="shared" si="46"/>
        <v>3.7288185582093463</v>
      </c>
      <c r="AE23" s="239">
        <f t="shared" si="46"/>
        <v>3.9335135691070193</v>
      </c>
      <c r="AF23" s="239">
        <f t="shared" si="46"/>
        <v>4.1494453958573043</v>
      </c>
      <c r="AG23" s="239">
        <f t="shared" si="46"/>
        <v>4.3772308880353403</v>
      </c>
      <c r="AH23" s="239">
        <f t="shared" si="46"/>
        <v>4.617520757424507</v>
      </c>
      <c r="AI23" s="239">
        <f t="shared" si="46"/>
        <v>4.8710014368961136</v>
      </c>
      <c r="AJ23" s="239">
        <f t="shared" si="46"/>
        <v>5.138397041333044</v>
      </c>
      <c r="AK23" s="239">
        <f t="shared" si="46"/>
        <v>5.4204714361991053</v>
      </c>
      <c r="AL23" s="239">
        <f t="shared" si="46"/>
        <v>5.7180304196633287</v>
      </c>
      <c r="AM23" s="239">
        <f t="shared" si="46"/>
        <v>6.0319240245128727</v>
      </c>
      <c r="AN23" s="239">
        <f t="shared" si="46"/>
        <v>6.3630489464303741</v>
      </c>
      <c r="AO23" s="239">
        <f t="shared" si="46"/>
        <v>6.7123511055725649</v>
      </c>
      <c r="AP23" s="239">
        <f t="shared" si="46"/>
        <v>7.0808283487677928</v>
      </c>
      <c r="AQ23" s="239">
        <f t="shared" si="46"/>
        <v>7.4695333000517765</v>
      </c>
      <c r="AR23" s="239">
        <f t="shared" si="46"/>
        <v>7.8795763676846722</v>
      </c>
      <c r="AS23" s="239">
        <f t="shared" si="46"/>
        <v>8.3121289162395726</v>
      </c>
      <c r="AT23" s="239">
        <f t="shared" si="46"/>
        <v>8.76842661282409</v>
      </c>
      <c r="AU23" s="239">
        <f t="shared" si="46"/>
        <v>9.249772956994132</v>
      </c>
      <c r="AV23" s="239">
        <f t="shared" si="46"/>
        <v>9.7575430044437343</v>
      </c>
      <c r="AW23" s="239">
        <f t="shared" si="46"/>
        <v>10.293187295108357</v>
      </c>
      <c r="AX23" s="239">
        <f t="shared" si="46"/>
        <v>10.858235996903009</v>
      </c>
      <c r="AY23" s="239">
        <f t="shared" si="46"/>
        <v>11.454303276932563</v>
      </c>
      <c r="AZ23" s="239">
        <f t="shared" si="46"/>
        <v>12.083091912661439</v>
      </c>
      <c r="BA23" s="239">
        <f t="shared" si="46"/>
        <v>12.746398156215315</v>
      </c>
      <c r="BB23" s="239">
        <f t="shared" si="46"/>
        <v>13.446116865710671</v>
      </c>
      <c r="BC23" s="239">
        <f t="shared" si="46"/>
        <v>14.184246918270743</v>
      </c>
      <c r="BD23" s="239">
        <f t="shared" si="46"/>
        <v>14.962896920191193</v>
      </c>
      <c r="BE23" s="239">
        <f t="shared" si="46"/>
        <v>15.78429123056765</v>
      </c>
      <c r="BF23" s="239">
        <f t="shared" si="46"/>
        <v>16.650776315592722</v>
      </c>
      <c r="BG23" s="239">
        <f t="shared" si="46"/>
        <v>17.564827451674741</v>
      </c>
      <c r="BH23" s="239">
        <f t="shared" si="46"/>
        <v>18.529055796526926</v>
      </c>
      <c r="BI23" s="239">
        <f t="shared" si="46"/>
        <v>19.546215848426865</v>
      </c>
      <c r="BJ23" s="239">
        <f t="shared" si="46"/>
        <v>20.619213314955079</v>
      </c>
      <c r="BK23" s="239">
        <f t="shared" si="46"/>
        <v>21.751113413691183</v>
      </c>
      <c r="BL23" s="239">
        <f t="shared" si="46"/>
        <v>22.945149628580154</v>
      </c>
      <c r="BM23" s="239">
        <f t="shared" si="46"/>
        <v>24.204732946982869</v>
      </c>
      <c r="BN23" s="239">
        <f t="shared" si="46"/>
        <v>25.533461603798294</v>
      </c>
      <c r="BO23" s="239">
        <f t="shared" si="46"/>
        <v>26.935131360493219</v>
      </c>
      <c r="BP23" s="239">
        <f t="shared" si="46"/>
        <v>28.413746348403521</v>
      </c>
      <c r="BQ23" s="239">
        <f t="shared" si="46"/>
        <v>29.973530507282845</v>
      </c>
      <c r="BR23" s="239">
        <f t="shared" si="46"/>
        <v>31.618939651775079</v>
      </c>
      <c r="BS23" s="239">
        <f t="shared" si="46"/>
        <v>33.354674200280726</v>
      </c>
      <c r="BT23" s="239">
        <f t="shared" si="46"/>
        <v>35.185692602579586</v>
      </c>
      <c r="BU23" s="239">
        <f t="shared" si="46"/>
        <v>37.117225504568232</v>
      </c>
      <c r="BV23" s="239">
        <f t="shared" si="46"/>
        <v>39.154790690576519</v>
      </c>
      <c r="BW23" s="239">
        <f t="shared" si="46"/>
        <v>41.304208845948644</v>
      </c>
      <c r="BX23" s="239">
        <f t="shared" si="46"/>
        <v>43.571620184917464</v>
      </c>
      <c r="BY23" s="239">
        <f t="shared" si="46"/>
        <v>45.963501991272771</v>
      </c>
      <c r="BZ23" s="239">
        <f t="shared" si="46"/>
        <v>48.486687121931681</v>
      </c>
      <c r="CA23" s="239">
        <f t="shared" si="46"/>
        <v>51.148383526270017</v>
      </c>
      <c r="CB23" s="239">
        <f t="shared" si="46"/>
        <v>53.956194836975364</v>
      </c>
      <c r="CC23" s="239">
        <f t="shared" si="46"/>
        <v>56.91814209124334</v>
      </c>
      <c r="CD23" s="239">
        <f t="shared" si="46"/>
        <v>60.042686644367791</v>
      </c>
      <c r="CE23" s="239">
        <f t="shared" si="46"/>
        <v>63.338754341181811</v>
      </c>
      <c r="CF23" s="239">
        <f t="shared" si="46"/>
        <v>66.815761014399882</v>
      </c>
      <c r="CG23" s="239">
        <f t="shared" si="46"/>
        <v>70.483639382701824</v>
      </c>
      <c r="CH23" s="239">
        <f t="shared" si="46"/>
        <v>74.352867425398074</v>
      </c>
      <c r="CI23" s="239">
        <f t="shared" si="46"/>
        <v>78.434498314733673</v>
      </c>
      <c r="CJ23" s="239">
        <f t="shared" si="46"/>
        <v>82.740191991338293</v>
      </c>
      <c r="CK23" s="239">
        <f t="shared" si="46"/>
        <v>87.282248473023429</v>
      </c>
      <c r="CL23" s="239">
        <f t="shared" si="46"/>
        <v>92.073642992079542</v>
      </c>
      <c r="CM23" s="239">
        <f t="shared" si="46"/>
        <v>97.128063061449424</v>
      </c>
      <c r="CN23" s="239">
        <f t="shared" si="47"/>
        <v>102.45994757566426</v>
      </c>
      <c r="CO23" s="239">
        <f t="shared" si="47"/>
        <v>108.08452805824137</v>
      </c>
      <c r="CP23" s="239">
        <f t="shared" si="47"/>
        <v>114.01787217337477</v>
      </c>
      <c r="CQ23" s="239">
        <f t="shared" si="47"/>
        <v>120.27692962621749</v>
      </c>
      <c r="CR23" s="239">
        <f t="shared" si="47"/>
        <v>126.87958058287877</v>
      </c>
      <c r="CS23" s="239">
        <f t="shared" si="47"/>
        <v>133.8446867484565</v>
      </c>
      <c r="CT23" s="239">
        <f t="shared" si="47"/>
        <v>141.19214524901912</v>
      </c>
      <c r="CU23" s="239">
        <f t="shared" si="47"/>
        <v>148.94294547146086</v>
      </c>
      <c r="CV23" s="239">
        <f t="shared" si="47"/>
        <v>157.11922902360374</v>
      </c>
      <c r="CW23" s="239">
        <f t="shared" si="47"/>
        <v>165.74435298583407</v>
      </c>
      <c r="CX23" s="239">
        <f t="shared" si="47"/>
        <v>174.84295663496297</v>
      </c>
      <c r="CY23" s="239">
        <f t="shared" si="47"/>
        <v>184.44103183092048</v>
      </c>
      <c r="CZ23" s="239">
        <f t="shared" si="47"/>
        <v>194.56599726735584</v>
      </c>
      <c r="DA23" s="239">
        <f t="shared" si="47"/>
        <v>205.24677679825467</v>
      </c>
      <c r="DB23" s="239">
        <f t="shared" si="47"/>
        <v>216.51388206432762</v>
      </c>
      <c r="DC23" s="239">
        <f t="shared" si="47"/>
        <v>228.39949965520822</v>
      </c>
      <c r="DD23" s="239">
        <f t="shared" si="47"/>
        <v>240.93758305645511</v>
      </c>
      <c r="DE23" s="239">
        <f t="shared" si="47"/>
        <v>254.16394964402218</v>
      </c>
      <c r="DF23" s="239">
        <f t="shared" si="47"/>
        <v>268.11638300327974</v>
      </c>
      <c r="DG23" s="239">
        <f t="shared" si="47"/>
        <v>282.8347408648799</v>
      </c>
      <c r="DH23" s="239">
        <f t="shared" si="47"/>
        <v>298.36106896580509</v>
      </c>
      <c r="DI23" s="239">
        <f t="shared" si="47"/>
        <v>314.73972116086532</v>
      </c>
      <c r="DJ23" s="239">
        <f t="shared" si="47"/>
        <v>332.01748612776476</v>
      </c>
      <c r="DK23" s="239">
        <f t="shared" si="47"/>
        <v>350.24372102769451</v>
      </c>
      <c r="DL23" s="239">
        <f t="shared" si="47"/>
        <v>369.47049250327791</v>
      </c>
      <c r="DM23" s="239">
        <f t="shared" si="47"/>
        <v>389.75272541665561</v>
      </c>
      <c r="DN23" s="239">
        <f t="shared" si="47"/>
        <v>411.14835975260792</v>
      </c>
      <c r="DO23" s="239">
        <f t="shared" si="47"/>
        <v>433.71851613493828</v>
      </c>
      <c r="DP23" s="239">
        <f t="shared" si="47"/>
        <v>457.5276704289455</v>
      </c>
      <c r="DQ23" s="239">
        <f t="shared" si="47"/>
        <v>482.64383792876998</v>
      </c>
      <c r="DR23" s="239">
        <f t="shared" si="47"/>
        <v>509.13876765577919</v>
      </c>
      <c r="DS23" s="239">
        <f t="shared" si="47"/>
        <v>537.08814732304177</v>
      </c>
      <c r="DT23" s="239">
        <f t="shared" si="47"/>
        <v>566.57181955141004</v>
      </c>
      <c r="DU23" s="239">
        <f t="shared" si="47"/>
        <v>597.67400995487219</v>
      </c>
      <c r="DV23" s="239">
        <f t="shared" si="47"/>
        <v>630.48356774674266</v>
      </c>
      <c r="DW23" s="239">
        <f t="shared" si="47"/>
        <v>665.09421955402695</v>
      </c>
      <c r="DX23" s="239">
        <f t="shared" si="47"/>
        <v>701.60483716502938</v>
      </c>
      <c r="DY23" s="239">
        <f t="shared" si="47"/>
        <v>740.11971997507487</v>
      </c>
      <c r="DZ23" s="239">
        <f t="shared" si="47"/>
        <v>780.74889293720298</v>
      </c>
      <c r="EA23" s="239">
        <f t="shared" si="47"/>
        <v>823.60842086898674</v>
      </c>
      <c r="EB23" s="239">
        <f t="shared" si="47"/>
        <v>868.82074001335195</v>
      </c>
      <c r="EC23" s="239">
        <f t="shared" si="47"/>
        <v>916.51500780056267</v>
      </c>
      <c r="ED23" s="239">
        <f t="shared" si="47"/>
        <v>966.82747181053298</v>
      </c>
      <c r="EE23" s="239">
        <f t="shared" si="47"/>
        <v>1019.9018589894749</v>
      </c>
      <c r="EF23" s="239">
        <f t="shared" si="47"/>
        <v>1075.8897862327524</v>
      </c>
      <c r="EG23" s="239">
        <f t="shared" si="47"/>
        <v>1134.9511935068481</v>
      </c>
      <c r="EH23" s="239">
        <f t="shared" si="47"/>
        <v>1197.2548007477367</v>
      </c>
      <c r="EI23" s="239">
        <f t="shared" si="47"/>
        <v>1262.97858984088</v>
      </c>
      <c r="EJ23" s="239">
        <f t="shared" si="47"/>
        <v>1332.3103130597099</v>
      </c>
      <c r="EK23" s="239">
        <f t="shared" si="47"/>
        <v>1405.4480294150489</v>
      </c>
      <c r="EL23" s="239">
        <f t="shared" si="47"/>
        <v>1482.6006704476501</v>
      </c>
      <c r="EM23" s="239">
        <f t="shared" si="47"/>
        <v>1563.9886370801476</v>
      </c>
      <c r="EN23" s="239">
        <f t="shared" si="47"/>
        <v>1649.8444292334391</v>
      </c>
      <c r="EO23" s="239">
        <f t="shared" si="47"/>
        <v>1740.4133100061151</v>
      </c>
      <c r="EP23" s="239">
        <f t="shared" si="47"/>
        <v>1835.9540063142879</v>
      </c>
      <c r="EQ23" s="239">
        <f t="shared" si="47"/>
        <v>1936.739447993328</v>
      </c>
      <c r="ER23" s="239">
        <f t="shared" si="47"/>
        <v>2043.0575474728926</v>
      </c>
      <c r="ES23" s="239">
        <f t="shared" si="47"/>
        <v>2155.2120222525309</v>
      </c>
      <c r="ET23" s="239">
        <f t="shared" si="47"/>
        <v>2273.523262527422</v>
      </c>
      <c r="EU23" s="239">
        <f t="shared" si="47"/>
        <v>2398.32924644278</v>
      </c>
      <c r="EV23" s="239">
        <f t="shared" si="47"/>
        <v>2529.9865055915238</v>
      </c>
      <c r="EW23" s="239">
        <f t="shared" si="47"/>
        <v>2668.8711435133318</v>
      </c>
      <c r="EX23" s="239">
        <f t="shared" si="47"/>
        <v>2815.3799101046175</v>
      </c>
      <c r="EY23" s="239">
        <f t="shared" si="47"/>
        <v>2969.9313350086768</v>
      </c>
      <c r="EZ23" s="239">
        <f t="shared" ref="EZ23:GE26" si="49">EY23*(1+$N23)</f>
        <v>3132.9669232237502</v>
      </c>
      <c r="FA23" s="239">
        <f t="shared" si="49"/>
        <v>3304.9524163444726</v>
      </c>
      <c r="FB23" s="239">
        <f t="shared" si="49"/>
        <v>3486.3791230396882</v>
      </c>
      <c r="FC23" s="239">
        <f t="shared" si="49"/>
        <v>3677.7653225673844</v>
      </c>
      <c r="FD23" s="239">
        <f t="shared" si="49"/>
        <v>3879.6577453361488</v>
      </c>
      <c r="FE23" s="239">
        <f t="shared" si="49"/>
        <v>4092.6331347426503</v>
      </c>
      <c r="FF23" s="239">
        <f t="shared" si="49"/>
        <v>4317.2998947468232</v>
      </c>
      <c r="FG23" s="239">
        <f t="shared" si="49"/>
        <v>4554.2998278913601</v>
      </c>
      <c r="FH23" s="239">
        <f t="shared" si="49"/>
        <v>4804.3099687304939</v>
      </c>
      <c r="FI23" s="239">
        <f t="shared" si="49"/>
        <v>5068.0445179055941</v>
      </c>
      <c r="FJ23" s="239">
        <f t="shared" si="49"/>
        <v>5346.2568823926349</v>
      </c>
      <c r="FK23" s="239">
        <f t="shared" si="49"/>
        <v>5639.7418277498718</v>
      </c>
      <c r="FL23" s="239">
        <f t="shared" si="49"/>
        <v>5949.3377485140354</v>
      </c>
      <c r="FM23" s="239">
        <f t="shared" si="49"/>
        <v>6275.9290632308421</v>
      </c>
      <c r="FN23" s="239">
        <f t="shared" si="49"/>
        <v>6620.4487409616822</v>
      </c>
      <c r="FO23" s="239">
        <f t="shared" si="49"/>
        <v>6983.8809664839182</v>
      </c>
      <c r="FP23" s="239">
        <f t="shared" si="49"/>
        <v>7367.2639517984371</v>
      </c>
      <c r="FQ23" s="239">
        <f t="shared" si="49"/>
        <v>7771.6929019760528</v>
      </c>
      <c r="FR23" s="239">
        <f t="shared" si="49"/>
        <v>8198.3231438152543</v>
      </c>
      <c r="FS23" s="239">
        <f t="shared" si="49"/>
        <v>8648.3734262488924</v>
      </c>
      <c r="FT23" s="239">
        <f t="shared" si="49"/>
        <v>9123.129401928034</v>
      </c>
      <c r="FU23" s="239">
        <f t="shared" si="49"/>
        <v>9623.94729992877</v>
      </c>
      <c r="FV23" s="239">
        <f t="shared" si="49"/>
        <v>10152.257800073774</v>
      </c>
      <c r="FW23" s="239">
        <f t="shared" si="49"/>
        <v>10709.570119936299</v>
      </c>
      <c r="FX23" s="239">
        <f t="shared" si="49"/>
        <v>11297.476326201935</v>
      </c>
      <c r="FY23" s="239">
        <f t="shared" si="49"/>
        <v>11917.655882704314</v>
      </c>
      <c r="FZ23" s="239">
        <f t="shared" si="49"/>
        <v>12571.880448127087</v>
      </c>
      <c r="GA23" s="239">
        <f t="shared" si="49"/>
        <v>13262.018937077704</v>
      </c>
      <c r="GB23" s="239">
        <f t="shared" si="49"/>
        <v>13990.042858990899</v>
      </c>
      <c r="GC23" s="239">
        <f t="shared" si="49"/>
        <v>14758.03195011344</v>
      </c>
      <c r="GD23" s="239">
        <f t="shared" si="49"/>
        <v>15568.180114658988</v>
      </c>
      <c r="GE23" s="239">
        <f t="shared" si="49"/>
        <v>16422.801692105062</v>
      </c>
      <c r="GF23" s="239">
        <f t="shared" si="48"/>
        <v>17324.33806853581</v>
      </c>
      <c r="GG23" s="239">
        <f t="shared" si="48"/>
        <v>18275.364650917141</v>
      </c>
      <c r="GH23" s="239">
        <f t="shared" si="48"/>
        <v>19278.598224227524</v>
      </c>
      <c r="GI23" s="239">
        <f t="shared" si="48"/>
        <v>20336.904712461474</v>
      </c>
      <c r="GJ23" s="239">
        <f t="shared" si="48"/>
        <v>21453.307365676472</v>
      </c>
      <c r="GK23" s="239">
        <f t="shared" si="48"/>
        <v>22630.995396471168</v>
      </c>
      <c r="GL23" s="239">
        <f t="shared" si="48"/>
        <v>23873.333090566546</v>
      </c>
      <c r="GM23" s="239">
        <f t="shared" si="48"/>
        <v>25183.86941751618</v>
      </c>
      <c r="GN23" s="239">
        <f t="shared" si="48"/>
        <v>26566.348169000295</v>
      </c>
      <c r="GO23" s="239">
        <f t="shared" si="48"/>
        <v>28024.718653665641</v>
      </c>
      <c r="GP23" s="239">
        <f t="shared" si="48"/>
        <v>29563.146979062923</v>
      </c>
      <c r="GQ23" s="239">
        <f t="shared" si="48"/>
        <v>31186.027952910794</v>
      </c>
      <c r="GR23" s="239">
        <f t="shared" si="48"/>
        <v>32897.997637684559</v>
      </c>
      <c r="GS23" s="239">
        <f t="shared" si="48"/>
        <v>34703.946594394132</v>
      </c>
      <c r="GT23" s="239">
        <f t="shared" si="48"/>
        <v>36609.033853384586</v>
      </c>
      <c r="GU23" s="239">
        <f t="shared" si="48"/>
        <v>38618.701652069452</v>
      </c>
      <c r="GV23" s="239">
        <f t="shared" si="48"/>
        <v>40738.690981697902</v>
      </c>
      <c r="GW23" s="239">
        <f t="shared" si="48"/>
        <v>42975.057987568027</v>
      </c>
      <c r="GX23" s="239">
        <f t="shared" si="48"/>
        <v>45334.191269536503</v>
      </c>
      <c r="GY23" s="239">
        <f t="shared" si="48"/>
        <v>47822.830132246752</v>
      </c>
      <c r="GZ23" s="239">
        <f t="shared" si="48"/>
        <v>50448.083837210812</v>
      </c>
      <c r="HA23" s="239">
        <f t="shared" si="48"/>
        <v>53217.451911742057</v>
      </c>
      <c r="HB23" s="239">
        <f t="shared" si="48"/>
        <v>56138.845572755061</v>
      </c>
      <c r="HC23" s="239">
        <f t="shared" si="48"/>
        <v>59220.610326633636</v>
      </c>
      <c r="HD23" s="239">
        <f t="shared" si="48"/>
        <v>62471.549809727832</v>
      </c>
      <c r="HE23" s="239">
        <f t="shared" si="48"/>
        <v>65900.950937584712</v>
      </c>
      <c r="HF23" s="239">
        <f t="shared" si="48"/>
        <v>69518.610434756367</v>
      </c>
      <c r="HG23" s="239">
        <f t="shared" si="48"/>
        <v>73334.862820972543</v>
      </c>
      <c r="HH23" s="239">
        <f t="shared" si="48"/>
        <v>77360.609933625587</v>
      </c>
      <c r="HI23" s="239">
        <f t="shared" si="48"/>
        <v>81607.352070904206</v>
      </c>
    </row>
    <row r="24" spans="1:217" s="278" customFormat="1" ht="12.75" customHeight="1">
      <c r="A24" s="10" t="str">
        <f>'JJR-4 Constant DCF'!A22</f>
        <v>Pinnacle West Capital Corporation</v>
      </c>
      <c r="B24" s="389" t="str">
        <f>'JJR-4 Constant DCF'!B22</f>
        <v>PNW</v>
      </c>
      <c r="C24" s="239">
        <f>'JJR-4 Constant DCF'!D22</f>
        <v>77.389666666666685</v>
      </c>
      <c r="D24" s="239">
        <f>'JJR-4 Constant DCF'!C22</f>
        <v>3.32</v>
      </c>
      <c r="E24" s="3">
        <f>'JJR-4 Constant DCF'!G22</f>
        <v>4.4999999999999998E-2</v>
      </c>
      <c r="F24" s="3">
        <f>'JJR-4 Constant DCF'!H22</f>
        <v>3.5000000000000003E-2</v>
      </c>
      <c r="G24" s="3">
        <f>'JJR-4 Constant DCF'!I22</f>
        <v>3.4000000000000002E-2</v>
      </c>
      <c r="H24" s="3">
        <f t="shared" si="12"/>
        <v>3.7999999999999999E-2</v>
      </c>
      <c r="I24" s="3">
        <f t="shared" si="4"/>
        <v>4.0815901100319379E-2</v>
      </c>
      <c r="J24" s="3">
        <f t="shared" si="4"/>
        <v>4.363180220063876E-2</v>
      </c>
      <c r="K24" s="3">
        <f t="shared" si="4"/>
        <v>4.644770330095814E-2</v>
      </c>
      <c r="L24" s="3">
        <f t="shared" si="4"/>
        <v>4.9263604401277521E-2</v>
      </c>
      <c r="M24" s="3">
        <f t="shared" si="4"/>
        <v>5.2079505501596901E-2</v>
      </c>
      <c r="N24" s="3">
        <f>'JJR-5.4 GDP Growth'!$D$25</f>
        <v>5.4895406601916275E-2</v>
      </c>
      <c r="O24" s="3">
        <f t="shared" si="13"/>
        <v>9.7467607259750372E-2</v>
      </c>
      <c r="Q24" s="239">
        <f t="shared" si="5"/>
        <v>-77.389666666666685</v>
      </c>
      <c r="R24" s="239">
        <f t="shared" si="6"/>
        <v>3.4461599999999999</v>
      </c>
      <c r="S24" s="239">
        <f t="shared" si="7"/>
        <v>3.5771140799999999</v>
      </c>
      <c r="T24" s="239">
        <f t="shared" si="7"/>
        <v>3.7130444150400002</v>
      </c>
      <c r="U24" s="239">
        <f t="shared" si="7"/>
        <v>3.8541401028115203</v>
      </c>
      <c r="V24" s="239">
        <f t="shared" si="7"/>
        <v>4.0005974267183584</v>
      </c>
      <c r="W24" s="239">
        <f t="shared" si="8"/>
        <v>4.1638854156294869</v>
      </c>
      <c r="X24" s="239">
        <f t="shared" si="8"/>
        <v>4.3455632404703577</v>
      </c>
      <c r="Y24" s="239">
        <f t="shared" si="8"/>
        <v>4.5474046725392743</v>
      </c>
      <c r="Z24" s="239">
        <f t="shared" si="8"/>
        <v>4.7714262173797701</v>
      </c>
      <c r="AA24" s="239">
        <f t="shared" si="8"/>
        <v>5.0199197353182639</v>
      </c>
      <c r="AB24" s="239">
        <f t="shared" si="46"/>
        <v>5.2954902702975435</v>
      </c>
      <c r="AC24" s="239">
        <f t="shared" si="46"/>
        <v>5.5861883618420185</v>
      </c>
      <c r="AD24" s="239">
        <f t="shared" si="46"/>
        <v>5.8928444433202287</v>
      </c>
      <c r="AE24" s="239">
        <f t="shared" si="46"/>
        <v>6.2163345350781354</v>
      </c>
      <c r="AF24" s="239">
        <f t="shared" si="46"/>
        <v>6.5575827469547834</v>
      </c>
      <c r="AG24" s="239">
        <f t="shared" si="46"/>
        <v>6.9175639181745776</v>
      </c>
      <c r="AH24" s="239">
        <f t="shared" si="46"/>
        <v>7.297306402157516</v>
      </c>
      <c r="AI24" s="239">
        <f t="shared" si="46"/>
        <v>7.6978950042027199</v>
      </c>
      <c r="AJ24" s="239">
        <f t="shared" si="46"/>
        <v>8.1204740804372886</v>
      </c>
      <c r="AK24" s="239">
        <f t="shared" si="46"/>
        <v>8.5662508068832164</v>
      </c>
      <c r="AL24" s="239">
        <f t="shared" si="46"/>
        <v>9.0364986279810644</v>
      </c>
      <c r="AM24" s="239">
        <f t="shared" si="46"/>
        <v>9.5325608944217439</v>
      </c>
      <c r="AN24" s="239">
        <f t="shared" si="46"/>
        <v>10.055854700678552</v>
      </c>
      <c r="AO24" s="239">
        <f t="shared" si="46"/>
        <v>10.607874933202092</v>
      </c>
      <c r="AP24" s="239">
        <f t="shared" si="46"/>
        <v>11.190198540842497</v>
      </c>
      <c r="AQ24" s="239">
        <f t="shared" si="46"/>
        <v>11.804489039698217</v>
      </c>
      <c r="AR24" s="239">
        <f t="shared" si="46"/>
        <v>12.452501265260315</v>
      </c>
      <c r="AS24" s="239">
        <f t="shared" si="46"/>
        <v>13.136086385427657</v>
      </c>
      <c r="AT24" s="239">
        <f t="shared" si="46"/>
        <v>13.857197188713604</v>
      </c>
      <c r="AU24" s="239">
        <f t="shared" si="46"/>
        <v>14.617893662750969</v>
      </c>
      <c r="AV24" s="239">
        <f t="shared" si="46"/>
        <v>15.420348879031259</v>
      </c>
      <c r="AW24" s="239">
        <f t="shared" si="46"/>
        <v>16.266855200689083</v>
      </c>
      <c r="AX24" s="239">
        <f t="shared" si="46"/>
        <v>17.159830831065406</v>
      </c>
      <c r="AY24" s="239">
        <f t="shared" si="46"/>
        <v>18.10182672175684</v>
      </c>
      <c r="AZ24" s="239">
        <f t="shared" si="46"/>
        <v>19.095533859885116</v>
      </c>
      <c r="BA24" s="239">
        <f t="shared" si="46"/>
        <v>20.143790955404167</v>
      </c>
      <c r="BB24" s="239">
        <f t="shared" si="46"/>
        <v>21.249592550405083</v>
      </c>
      <c r="BC24" s="239">
        <f t="shared" si="46"/>
        <v>22.416097573584622</v>
      </c>
      <c r="BD24" s="239">
        <f t="shared" si="46"/>
        <v>23.646638364314779</v>
      </c>
      <c r="BE24" s="239">
        <f t="shared" si="46"/>
        <v>24.944730192092312</v>
      </c>
      <c r="BF24" s="239">
        <f t="shared" si="46"/>
        <v>26.314081298562318</v>
      </c>
      <c r="BG24" s="239">
        <f t="shared" si="46"/>
        <v>27.758603490802777</v>
      </c>
      <c r="BH24" s="239">
        <f t="shared" si="46"/>
        <v>29.282423316131769</v>
      </c>
      <c r="BI24" s="239">
        <f t="shared" si="46"/>
        <v>30.889893850360256</v>
      </c>
      <c r="BJ24" s="239">
        <f t="shared" si="46"/>
        <v>32.585607133165816</v>
      </c>
      <c r="BK24" s="239">
        <f t="shared" si="46"/>
        <v>34.374407286111257</v>
      </c>
      <c r="BL24" s="239">
        <f t="shared" si="46"/>
        <v>36.261404350782207</v>
      </c>
      <c r="BM24" s="239">
        <f t="shared" si="46"/>
        <v>38.251988886574892</v>
      </c>
      <c r="BN24" s="239">
        <f t="shared" si="46"/>
        <v>40.351847369835404</v>
      </c>
      <c r="BO24" s="239">
        <f t="shared" si="46"/>
        <v>42.566978438340982</v>
      </c>
      <c r="BP24" s="239">
        <f t="shared" si="46"/>
        <v>44.90371002752871</v>
      </c>
      <c r="BQ24" s="239">
        <f t="shared" si="46"/>
        <v>47.368717447424444</v>
      </c>
      <c r="BR24" s="239">
        <f t="shared" si="46"/>
        <v>49.969042451912095</v>
      </c>
      <c r="BS24" s="239">
        <f t="shared" si="46"/>
        <v>52.712113354818229</v>
      </c>
      <c r="BT24" s="239">
        <f t="shared" si="46"/>
        <v>55.605766250277277</v>
      </c>
      <c r="BU24" s="239">
        <f t="shared" si="46"/>
        <v>58.658267397997363</v>
      </c>
      <c r="BV24" s="239">
        <f t="shared" si="46"/>
        <v>61.878336837374356</v>
      </c>
      <c r="BW24" s="239">
        <f t="shared" si="46"/>
        <v>65.27517329791236</v>
      </c>
      <c r="BX24" s="239">
        <f t="shared" si="46"/>
        <v>68.858480477111812</v>
      </c>
      <c r="BY24" s="239">
        <f t="shared" si="46"/>
        <v>72.638494760892982</v>
      </c>
      <c r="BZ24" s="239">
        <f t="shared" si="46"/>
        <v>76.626014465743367</v>
      </c>
      <c r="CA24" s="239">
        <f t="shared" si="46"/>
        <v>80.832430686124667</v>
      </c>
      <c r="CB24" s="239">
        <f t="shared" si="46"/>
        <v>85.2697598352607</v>
      </c>
      <c r="CC24" s="239">
        <f t="shared" si="46"/>
        <v>89.950677972265083</v>
      </c>
      <c r="CD24" s="239">
        <f t="shared" si="46"/>
        <v>94.888557013670606</v>
      </c>
      <c r="CE24" s="239">
        <f t="shared" si="46"/>
        <v>100.09750293280517</v>
      </c>
      <c r="CF24" s="239">
        <f t="shared" si="46"/>
        <v>105.59239605613801</v>
      </c>
      <c r="CG24" s="239">
        <f t="shared" si="46"/>
        <v>111.3889335717103</v>
      </c>
      <c r="CH24" s="239">
        <f t="shared" si="46"/>
        <v>117.50367437108318</v>
      </c>
      <c r="CI24" s="239">
        <f t="shared" si="46"/>
        <v>123.95408635290296</v>
      </c>
      <c r="CJ24" s="239">
        <f t="shared" si="46"/>
        <v>130.75859632321462</v>
      </c>
      <c r="CK24" s="239">
        <f t="shared" si="46"/>
        <v>137.93664263507333</v>
      </c>
      <c r="CL24" s="239">
        <f t="shared" si="46"/>
        <v>145.50873071782888</v>
      </c>
      <c r="CM24" s="239">
        <f t="shared" si="46"/>
        <v>153.49649165471286</v>
      </c>
      <c r="CN24" s="239">
        <f t="shared" si="47"/>
        <v>161.92274397606596</v>
      </c>
      <c r="CO24" s="239">
        <f t="shared" si="47"/>
        <v>170.81155884473009</v>
      </c>
      <c r="CP24" s="239">
        <f t="shared" si="47"/>
        <v>180.18832881981868</v>
      </c>
      <c r="CQ24" s="239">
        <f t="shared" si="47"/>
        <v>190.07984039530243</v>
      </c>
      <c r="CR24" s="239">
        <f t="shared" si="47"/>
        <v>200.5143505206299</v>
      </c>
      <c r="CS24" s="239">
        <f t="shared" si="47"/>
        <v>211.52166732197904</v>
      </c>
      <c r="CT24" s="239">
        <f t="shared" si="47"/>
        <v>223.13323525473433</v>
      </c>
      <c r="CU24" s="239">
        <f t="shared" si="47"/>
        <v>235.38222493044401</v>
      </c>
      <c r="CV24" s="239">
        <f t="shared" si="47"/>
        <v>248.30362787486445</v>
      </c>
      <c r="CW24" s="239">
        <f t="shared" si="47"/>
        <v>261.93435648778603</v>
      </c>
      <c r="CX24" s="239">
        <f t="shared" si="47"/>
        <v>276.31334949019435</v>
      </c>
      <c r="CY24" s="239">
        <f t="shared" si="47"/>
        <v>291.48168315999595</v>
      </c>
      <c r="CZ24" s="239">
        <f t="shared" si="47"/>
        <v>307.48268867407484</v>
      </c>
      <c r="DA24" s="239">
        <f t="shared" si="47"/>
        <v>324.36207589188859</v>
      </c>
      <c r="DB24" s="239">
        <f t="shared" si="47"/>
        <v>342.16806393421547</v>
      </c>
      <c r="DC24" s="239">
        <f t="shared" si="47"/>
        <v>360.95151893007471</v>
      </c>
      <c r="DD24" s="239">
        <f t="shared" si="47"/>
        <v>380.76609932532045</v>
      </c>
      <c r="DE24" s="239">
        <f t="shared" si="47"/>
        <v>401.66840916800953</v>
      </c>
      <c r="DF24" s="239">
        <f t="shared" si="47"/>
        <v>423.71815980843229</v>
      </c>
      <c r="DG24" s="239">
        <f t="shared" si="47"/>
        <v>446.9783404757319</v>
      </c>
      <c r="DH24" s="239">
        <f t="shared" si="47"/>
        <v>471.51539821839697</v>
      </c>
      <c r="DI24" s="239">
        <f t="shared" si="47"/>
        <v>497.39942772266033</v>
      </c>
      <c r="DJ24" s="239">
        <f t="shared" si="47"/>
        <v>524.70437155105628</v>
      </c>
      <c r="DK24" s="239">
        <f t="shared" si="47"/>
        <v>553.50823137315444</v>
      </c>
      <c r="DL24" s="239">
        <f t="shared" si="47"/>
        <v>583.89329079189133</v>
      </c>
      <c r="DM24" s="239">
        <f t="shared" si="47"/>
        <v>615.94635040204309</v>
      </c>
      <c r="DN24" s="239">
        <f t="shared" si="47"/>
        <v>649.75897575232966</v>
      </c>
      <c r="DO24" s="239">
        <f t="shared" si="47"/>
        <v>685.4277589194985</v>
      </c>
      <c r="DP24" s="239">
        <f t="shared" si="47"/>
        <v>723.05459444162466</v>
      </c>
      <c r="DQ24" s="239">
        <f t="shared" si="47"/>
        <v>762.74697039888133</v>
      </c>
      <c r="DR24" s="239">
        <f t="shared" si="47"/>
        <v>804.61827547330768</v>
      </c>
      <c r="DS24" s="239">
        <f t="shared" si="47"/>
        <v>848.78812286474761</v>
      </c>
      <c r="DT24" s="239">
        <f t="shared" si="47"/>
        <v>895.38269198828516</v>
      </c>
      <c r="DU24" s="239">
        <f t="shared" si="47"/>
        <v>944.5350889293004</v>
      </c>
      <c r="DV24" s="239">
        <f t="shared" si="47"/>
        <v>996.38572668585152</v>
      </c>
      <c r="DW24" s="239">
        <f t="shared" si="47"/>
        <v>1051.0827262846171</v>
      </c>
      <c r="DX24" s="239">
        <f t="shared" si="47"/>
        <v>1108.7823399162619</v>
      </c>
      <c r="DY24" s="239">
        <f t="shared" si="47"/>
        <v>1169.6493972989892</v>
      </c>
      <c r="DZ24" s="239">
        <f t="shared" si="47"/>
        <v>1233.8577765454036</v>
      </c>
      <c r="EA24" s="239">
        <f t="shared" si="47"/>
        <v>1301.5909008777999</v>
      </c>
      <c r="EB24" s="239">
        <f t="shared" si="47"/>
        <v>1373.0422626108411</v>
      </c>
      <c r="EC24" s="239">
        <f t="shared" si="47"/>
        <v>1448.4159758984783</v>
      </c>
      <c r="ED24" s="239">
        <f t="shared" si="47"/>
        <v>1527.9273598241366</v>
      </c>
      <c r="EE24" s="239">
        <f t="shared" si="47"/>
        <v>1611.8035534998751</v>
      </c>
      <c r="EF24" s="239">
        <f t="shared" si="47"/>
        <v>1700.2841649316642</v>
      </c>
      <c r="EG24" s="239">
        <f t="shared" si="47"/>
        <v>1793.6219555043876</v>
      </c>
      <c r="EH24" s="239">
        <f t="shared" si="47"/>
        <v>1892.0835620419252</v>
      </c>
      <c r="EI24" s="239">
        <f t="shared" si="47"/>
        <v>1995.9502585050188</v>
      </c>
      <c r="EJ24" s="239">
        <f t="shared" si="47"/>
        <v>2105.5187595028519</v>
      </c>
      <c r="EK24" s="239">
        <f t="shared" si="47"/>
        <v>2221.1020679137232</v>
      </c>
      <c r="EL24" s="239">
        <f t="shared" si="47"/>
        <v>2343.0303690362043</v>
      </c>
      <c r="EM24" s="239">
        <f t="shared" si="47"/>
        <v>2471.6519738250845</v>
      </c>
      <c r="EN24" s="239">
        <f t="shared" si="47"/>
        <v>2607.3343139066415</v>
      </c>
      <c r="EO24" s="239">
        <f t="shared" si="47"/>
        <v>2750.4649912156751</v>
      </c>
      <c r="EP24" s="239">
        <f t="shared" si="47"/>
        <v>2901.4528852527956</v>
      </c>
      <c r="EQ24" s="239">
        <f t="shared" si="47"/>
        <v>3060.7293211250508</v>
      </c>
      <c r="ER24" s="239">
        <f t="shared" si="47"/>
        <v>3228.7493017066176</v>
      </c>
      <c r="ES24" s="239">
        <f t="shared" si="47"/>
        <v>3405.9928074394556</v>
      </c>
      <c r="ET24" s="239">
        <f t="shared" si="47"/>
        <v>3592.9661674870467</v>
      </c>
      <c r="EU24" s="239">
        <f t="shared" si="47"/>
        <v>3790.2035061581769</v>
      </c>
      <c r="EV24" s="239">
        <f t="shared" si="47"/>
        <v>3998.2682687327388</v>
      </c>
      <c r="EW24" s="239">
        <f t="shared" si="47"/>
        <v>4217.7548310483626</v>
      </c>
      <c r="EX24" s="239">
        <f t="shared" si="47"/>
        <v>4449.2901974459592</v>
      </c>
      <c r="EY24" s="239">
        <f t="shared" si="47"/>
        <v>4693.5357919246753</v>
      </c>
      <c r="EZ24" s="239">
        <f t="shared" si="49"/>
        <v>4951.1893476230271</v>
      </c>
      <c r="FA24" s="239">
        <f t="shared" si="49"/>
        <v>5222.9869000238696</v>
      </c>
      <c r="FB24" s="239">
        <f t="shared" si="49"/>
        <v>5509.7048895771622</v>
      </c>
      <c r="FC24" s="239">
        <f t="shared" si="49"/>
        <v>5812.1623797470666</v>
      </c>
      <c r="FD24" s="239">
        <f t="shared" si="49"/>
        <v>6131.2233968196433</v>
      </c>
      <c r="FE24" s="239">
        <f t="shared" si="49"/>
        <v>6467.7993981552399</v>
      </c>
      <c r="FF24" s="239">
        <f t="shared" si="49"/>
        <v>6822.8518759366016</v>
      </c>
      <c r="FG24" s="239">
        <f t="shared" si="49"/>
        <v>7197.3951038507885</v>
      </c>
      <c r="FH24" s="239">
        <f t="shared" si="49"/>
        <v>7592.4990345513188</v>
      </c>
      <c r="FI24" s="239">
        <f t="shared" si="49"/>
        <v>8009.2923561776706</v>
      </c>
      <c r="FJ24" s="239">
        <f t="shared" si="49"/>
        <v>8448.9657166636644</v>
      </c>
      <c r="FK24" s="239">
        <f t="shared" si="49"/>
        <v>8912.7751250455676</v>
      </c>
      <c r="FL24" s="239">
        <f t="shared" si="49"/>
        <v>9402.0455394863893</v>
      </c>
      <c r="FM24" s="239">
        <f t="shared" si="49"/>
        <v>9918.1746522662288</v>
      </c>
      <c r="FN24" s="239">
        <f t="shared" si="49"/>
        <v>10462.636882551204</v>
      </c>
      <c r="FO24" s="239">
        <f t="shared" si="49"/>
        <v>11036.987588347058</v>
      </c>
      <c r="FP24" s="239">
        <f t="shared" si="49"/>
        <v>11642.867509669673</v>
      </c>
      <c r="FQ24" s="239">
        <f t="shared" si="49"/>
        <v>12282.007455625231</v>
      </c>
      <c r="FR24" s="239">
        <f t="shared" si="49"/>
        <v>12956.233248789546</v>
      </c>
      <c r="FS24" s="239">
        <f t="shared" si="49"/>
        <v>13667.470941011114</v>
      </c>
      <c r="FT24" s="239">
        <f t="shared" si="49"/>
        <v>14417.752315537793</v>
      </c>
      <c r="FU24" s="239">
        <f t="shared" si="49"/>
        <v>15209.220691184961</v>
      </c>
      <c r="FV24" s="239">
        <f t="shared" si="49"/>
        <v>16044.137045125837</v>
      </c>
      <c r="FW24" s="239">
        <f t="shared" si="49"/>
        <v>16924.886471794889</v>
      </c>
      <c r="FX24" s="239">
        <f t="shared" si="49"/>
        <v>17853.984996355342</v>
      </c>
      <c r="FY24" s="239">
        <f t="shared" si="49"/>
        <v>18834.08676219478</v>
      </c>
      <c r="FZ24" s="239">
        <f t="shared" si="49"/>
        <v>19867.99161298123</v>
      </c>
      <c r="GA24" s="239">
        <f t="shared" si="49"/>
        <v>20958.653090939297</v>
      </c>
      <c r="GB24" s="239">
        <f t="shared" si="49"/>
        <v>22109.186874194918</v>
      </c>
      <c r="GC24" s="239">
        <f t="shared" si="49"/>
        <v>23322.879677291599</v>
      </c>
      <c r="GD24" s="239">
        <f t="shared" si="49"/>
        <v>24603.19864030409</v>
      </c>
      <c r="GE24" s="239">
        <f t="shared" si="49"/>
        <v>25953.801233371298</v>
      </c>
      <c r="GF24" s="239">
        <f t="shared" si="48"/>
        <v>27378.545704942531</v>
      </c>
      <c r="GG24" s="239">
        <f t="shared" si="48"/>
        <v>28881.502103584498</v>
      </c>
      <c r="GH24" s="239">
        <f t="shared" si="48"/>
        <v>30466.963904834869</v>
      </c>
      <c r="GI24" s="239">
        <f t="shared" si="48"/>
        <v>32139.460276316688</v>
      </c>
      <c r="GJ24" s="239">
        <f t="shared" si="48"/>
        <v>33903.769016151229</v>
      </c>
      <c r="GK24" s="239">
        <f t="shared" si="48"/>
        <v>35764.930201630305</v>
      </c>
      <c r="GL24" s="239">
        <f t="shared" si="48"/>
        <v>37728.260587137956</v>
      </c>
      <c r="GM24" s="239">
        <f t="shared" si="48"/>
        <v>39799.368792451947</v>
      </c>
      <c r="GN24" s="239">
        <f t="shared" si="48"/>
        <v>41984.171324813215</v>
      </c>
      <c r="GO24" s="239">
        <f t="shared" si="48"/>
        <v>44288.909480533352</v>
      </c>
      <c r="GP24" s="239">
        <f t="shared" si="48"/>
        <v>46720.167174422691</v>
      </c>
      <c r="GQ24" s="239">
        <f t="shared" si="48"/>
        <v>49284.889747972127</v>
      </c>
      <c r="GR24" s="239">
        <f t="shared" si="48"/>
        <v>51990.403810017669</v>
      </c>
      <c r="GS24" s="239">
        <f t="shared" si="48"/>
        <v>54844.438166566404</v>
      </c>
      <c r="GT24" s="239">
        <f t="shared" si="48"/>
        <v>57855.145899573719</v>
      </c>
      <c r="GU24" s="239">
        <f t="shared" si="48"/>
        <v>61031.127657744008</v>
      </c>
      <c r="GV24" s="239">
        <f t="shared" si="48"/>
        <v>64381.45622588932</v>
      </c>
      <c r="GW24" s="239">
        <f t="shared" si="48"/>
        <v>67915.702443032991</v>
      </c>
      <c r="GX24" s="239">
        <f t="shared" si="48"/>
        <v>71643.962543298039</v>
      </c>
      <c r="GY24" s="239">
        <f t="shared" si="48"/>
        <v>75576.886997684851</v>
      </c>
      <c r="GZ24" s="239">
        <f t="shared" si="48"/>
        <v>79725.710939129844</v>
      </c>
      <c r="HA24" s="239">
        <f t="shared" si="48"/>
        <v>84102.286257760221</v>
      </c>
      <c r="HB24" s="239">
        <f t="shared" si="48"/>
        <v>88719.115458030719</v>
      </c>
      <c r="HC24" s="239">
        <f t="shared" si="48"/>
        <v>93589.387374461672</v>
      </c>
      <c r="HD24" s="239">
        <f t="shared" si="48"/>
        <v>98727.014848006991</v>
      </c>
      <c r="HE24" s="239">
        <f t="shared" si="48"/>
        <v>104146.67447068176</v>
      </c>
      <c r="HF24" s="239">
        <f t="shared" si="48"/>
        <v>109863.84851198725</v>
      </c>
      <c r="HG24" s="239">
        <f t="shared" si="48"/>
        <v>115894.86914690412</v>
      </c>
      <c r="HH24" s="239">
        <f t="shared" si="48"/>
        <v>122256.96511179931</v>
      </c>
      <c r="HI24" s="239">
        <f t="shared" si="48"/>
        <v>128968.31092152782</v>
      </c>
    </row>
    <row r="25" spans="1:217" s="278" customFormat="1" ht="12.75" customHeight="1">
      <c r="A25" s="10" t="str">
        <f>'JJR-4 Constant DCF'!A23</f>
        <v>Portland General Electric Company</v>
      </c>
      <c r="B25" s="389" t="str">
        <f>'JJR-4 Constant DCF'!B23</f>
        <v>POR</v>
      </c>
      <c r="C25" s="239">
        <f>'JJR-4 Constant DCF'!D23</f>
        <v>45.111666666666665</v>
      </c>
      <c r="D25" s="239">
        <f>'JJR-4 Constant DCF'!C23</f>
        <v>1.63</v>
      </c>
      <c r="E25" s="3">
        <f>'JJR-4 Constant DCF'!G23</f>
        <v>0.04</v>
      </c>
      <c r="F25" s="3">
        <f>'JJR-4 Constant DCF'!H23</f>
        <v>0.13400000000000001</v>
      </c>
      <c r="G25" s="3">
        <f>'JJR-4 Constant DCF'!I23</f>
        <v>0.13400000000000001</v>
      </c>
      <c r="H25" s="3">
        <f t="shared" si="12"/>
        <v>0.10266666666666668</v>
      </c>
      <c r="I25" s="3">
        <f t="shared" si="4"/>
        <v>9.4704789989208282E-2</v>
      </c>
      <c r="J25" s="3">
        <f t="shared" si="4"/>
        <v>8.6742913311749881E-2</v>
      </c>
      <c r="K25" s="3">
        <f t="shared" si="4"/>
        <v>7.8781036634291479E-2</v>
      </c>
      <c r="L25" s="3">
        <f t="shared" si="4"/>
        <v>7.0819159956833078E-2</v>
      </c>
      <c r="M25" s="3">
        <f t="shared" si="4"/>
        <v>6.2857283279374676E-2</v>
      </c>
      <c r="N25" s="3">
        <f>'JJR-5.4 GDP Growth'!$D$25</f>
        <v>5.4895406601916275E-2</v>
      </c>
      <c r="O25" s="3">
        <f t="shared" si="13"/>
        <v>0.10825757384300233</v>
      </c>
      <c r="Q25" s="239">
        <f t="shared" si="5"/>
        <v>-45.111666666666665</v>
      </c>
      <c r="R25" s="239">
        <f t="shared" si="6"/>
        <v>1.7973466666666666</v>
      </c>
      <c r="S25" s="239">
        <f t="shared" si="7"/>
        <v>1.9818742577777777</v>
      </c>
      <c r="T25" s="239">
        <f t="shared" si="7"/>
        <v>2.1853466815762963</v>
      </c>
      <c r="U25" s="239">
        <f t="shared" si="7"/>
        <v>2.409708940884796</v>
      </c>
      <c r="V25" s="239">
        <f t="shared" si="7"/>
        <v>2.6571057254823018</v>
      </c>
      <c r="W25" s="239">
        <f t="shared" si="8"/>
        <v>2.9087463651932266</v>
      </c>
      <c r="X25" s="239">
        <f t="shared" si="8"/>
        <v>3.16105949899505</v>
      </c>
      <c r="Y25" s="239">
        <f t="shared" si="8"/>
        <v>3.4100910431885536</v>
      </c>
      <c r="Z25" s="239">
        <f t="shared" si="8"/>
        <v>3.6515908262434875</v>
      </c>
      <c r="AA25" s="239">
        <f t="shared" si="8"/>
        <v>3.8811199052290406</v>
      </c>
      <c r="AB25" s="239">
        <f t="shared" si="46"/>
        <v>4.09417556049738</v>
      </c>
      <c r="AC25" s="239">
        <f t="shared" si="46"/>
        <v>4.3189269925905123</v>
      </c>
      <c r="AD25" s="239">
        <f t="shared" si="46"/>
        <v>4.55601624593276</v>
      </c>
      <c r="AE25" s="239">
        <f t="shared" si="46"/>
        <v>4.8061206102381746</v>
      </c>
      <c r="AF25" s="239">
        <f t="shared" si="46"/>
        <v>5.0699545553150491</v>
      </c>
      <c r="AG25" s="239">
        <f t="shared" si="46"/>
        <v>5.3482717720823061</v>
      </c>
      <c r="AH25" s="239">
        <f t="shared" si="46"/>
        <v>5.6418673256283158</v>
      </c>
      <c r="AI25" s="239">
        <f t="shared" si="46"/>
        <v>5.951579926462748</v>
      </c>
      <c r="AJ25" s="239">
        <f t="shared" si="46"/>
        <v>6.278294326449724</v>
      </c>
      <c r="AK25" s="239">
        <f t="shared" si="46"/>
        <v>6.6229438462666854</v>
      </c>
      <c r="AL25" s="239">
        <f t="shared" si="46"/>
        <v>6.9865130416091548</v>
      </c>
      <c r="AM25" s="239">
        <f t="shared" si="46"/>
        <v>7.3700405157578803</v>
      </c>
      <c r="AN25" s="239">
        <f t="shared" si="46"/>
        <v>7.7746218865430059</v>
      </c>
      <c r="AO25" s="239">
        <f t="shared" si="46"/>
        <v>8.2014129161809421</v>
      </c>
      <c r="AP25" s="239">
        <f t="shared" si="46"/>
        <v>8.6516328129249036</v>
      </c>
      <c r="AQ25" s="239">
        <f t="shared" si="46"/>
        <v>9.1265677139608972</v>
      </c>
      <c r="AR25" s="239">
        <f t="shared" si="46"/>
        <v>9.627574359498702</v>
      </c>
      <c r="AS25" s="239">
        <f t="shared" si="46"/>
        <v>10.156083968553567</v>
      </c>
      <c r="AT25" s="239">
        <f t="shared" si="46"/>
        <v>10.713606327490519</v>
      </c>
      <c r="AU25" s="239">
        <f t="shared" si="46"/>
        <v>11.301734103010974</v>
      </c>
      <c r="AV25" s="239">
        <f t="shared" si="46"/>
        <v>11.922147391902504</v>
      </c>
      <c r="AW25" s="239">
        <f t="shared" si="46"/>
        <v>12.576618520548967</v>
      </c>
      <c r="AX25" s="239">
        <f t="shared" si="46"/>
        <v>13.267017107911693</v>
      </c>
      <c r="AY25" s="239">
        <f t="shared" si="46"/>
        <v>13.995315406445085</v>
      </c>
      <c r="AZ25" s="239">
        <f t="shared" si="46"/>
        <v>14.763593936203952</v>
      </c>
      <c r="BA25" s="239">
        <f t="shared" si="46"/>
        <v>15.574047428237453</v>
      </c>
      <c r="BB25" s="239">
        <f t="shared" si="46"/>
        <v>16.428991094248076</v>
      </c>
      <c r="BC25" s="239">
        <f t="shared" si="46"/>
        <v>17.330867240426084</v>
      </c>
      <c r="BD25" s="239">
        <f t="shared" si="46"/>
        <v>18.282252244353103</v>
      </c>
      <c r="BE25" s="239">
        <f t="shared" si="46"/>
        <v>19.285863914905661</v>
      </c>
      <c r="BF25" s="239">
        <f t="shared" si="46"/>
        <v>20.344569256183632</v>
      </c>
      <c r="BG25" s="239">
        <f t="shared" si="46"/>
        <v>21.46139265764268</v>
      </c>
      <c r="BH25" s="239">
        <f t="shared" si="46"/>
        <v>22.639524533827355</v>
      </c>
      <c r="BI25" s="239">
        <f t="shared" si="46"/>
        <v>23.882330438385868</v>
      </c>
      <c r="BJ25" s="239">
        <f t="shared" si="46"/>
        <v>25.193360678402382</v>
      </c>
      <c r="BK25" s="239">
        <f t="shared" si="46"/>
        <v>26.57636045651201</v>
      </c>
      <c r="BL25" s="239">
        <f t="shared" si="46"/>
        <v>28.035280569771327</v>
      </c>
      <c r="BM25" s="239">
        <f t="shared" si="46"/>
        <v>29.574288695847727</v>
      </c>
      <c r="BN25" s="239">
        <f t="shared" si="46"/>
        <v>31.197781298768746</v>
      </c>
      <c r="BO25" s="239">
        <f t="shared" si="46"/>
        <v>32.910396188242316</v>
      </c>
      <c r="BP25" s="239">
        <f t="shared" si="46"/>
        <v>34.717025768426033</v>
      </c>
      <c r="BQ25" s="239">
        <f t="shared" si="46"/>
        <v>36.622831013992986</v>
      </c>
      <c r="BR25" s="239">
        <f t="shared" si="46"/>
        <v>38.633256213419401</v>
      </c>
      <c r="BS25" s="239">
        <f t="shared" si="46"/>
        <v>40.754044521611064</v>
      </c>
      <c r="BT25" s="239">
        <f t="shared" si="46"/>
        <v>42.991254366297504</v>
      </c>
      <c r="BU25" s="239">
        <f t="shared" si="46"/>
        <v>45.351276755061811</v>
      </c>
      <c r="BV25" s="239">
        <f t="shared" si="46"/>
        <v>47.840853532446964</v>
      </c>
      <c r="BW25" s="239">
        <f t="shared" si="46"/>
        <v>50.467096639293359</v>
      </c>
      <c r="BX25" s="239">
        <f t="shared" si="46"/>
        <v>53.237508429325572</v>
      </c>
      <c r="BY25" s="239">
        <f t="shared" si="46"/>
        <v>56.160003101026348</v>
      </c>
      <c r="BZ25" s="239">
        <f t="shared" si="46"/>
        <v>59.24292930602207</v>
      </c>
      <c r="CA25" s="239">
        <f t="shared" si="46"/>
        <v>62.495093998564734</v>
      </c>
      <c r="CB25" s="239">
        <f t="shared" si="46"/>
        <v>65.925787594240916</v>
      </c>
      <c r="CC25" s="239">
        <f t="shared" si="46"/>
        <v>69.544810509778344</v>
      </c>
      <c r="CD25" s="239">
        <f t="shared" si="46"/>
        <v>73.362501159765841</v>
      </c>
      <c r="CE25" s="239">
        <f t="shared" si="46"/>
        <v>77.389765490264736</v>
      </c>
      <c r="CF25" s="239">
        <f t="shared" si="46"/>
        <v>81.638108133679765</v>
      </c>
      <c r="CG25" s="239">
        <f t="shared" si="46"/>
        <v>86.119665273889325</v>
      </c>
      <c r="CH25" s="239">
        <f t="shared" si="46"/>
        <v>90.847239315520412</v>
      </c>
      <c r="CI25" s="239">
        <f t="shared" si="46"/>
        <v>95.834335456407501</v>
      </c>
      <c r="CJ25" s="239">
        <f t="shared" si="46"/>
        <v>101.09520026771143</v>
      </c>
      <c r="CK25" s="239">
        <f t="shared" si="46"/>
        <v>106.64486239190961</v>
      </c>
      <c r="CL25" s="239">
        <f t="shared" si="46"/>
        <v>112.4991754749189</v>
      </c>
      <c r="CM25" s="239">
        <f t="shared" ref="CM25" si="50">CL25*(1+$N25)</f>
        <v>118.67486345499491</v>
      </c>
      <c r="CN25" s="239">
        <f t="shared" si="47"/>
        <v>125.18956833778374</v>
      </c>
      <c r="CO25" s="239">
        <f t="shared" si="47"/>
        <v>132.06190059400475</v>
      </c>
      <c r="CP25" s="239">
        <f t="shared" si="47"/>
        <v>139.31149232373448</v>
      </c>
      <c r="CQ25" s="239">
        <f t="shared" si="47"/>
        <v>146.95905333916562</v>
      </c>
      <c r="CR25" s="239">
        <f t="shared" si="47"/>
        <v>155.02643032605181</v>
      </c>
      <c r="CS25" s="239">
        <f t="shared" si="47"/>
        <v>163.53666925284406</v>
      </c>
      <c r="CT25" s="239">
        <f t="shared" si="47"/>
        <v>172.51408120580203</v>
      </c>
      <c r="CU25" s="239">
        <f t="shared" si="47"/>
        <v>181.98431183815055</v>
      </c>
      <c r="CV25" s="239">
        <f t="shared" si="47"/>
        <v>191.97441463167576</v>
      </c>
      <c r="CW25" s="239">
        <f t="shared" si="47"/>
        <v>202.51292818004646</v>
      </c>
      <c r="CX25" s="239">
        <f t="shared" si="47"/>
        <v>213.62995771463477</v>
      </c>
      <c r="CY25" s="239">
        <f t="shared" si="47"/>
        <v>225.35726110572983</v>
      </c>
      <c r="CZ25" s="239">
        <f t="shared" si="47"/>
        <v>237.72833958482309</v>
      </c>
      <c r="DA25" s="239">
        <f t="shared" si="47"/>
        <v>250.77853344713037</v>
      </c>
      <c r="DB25" s="239">
        <f t="shared" si="47"/>
        <v>264.54512300774286</v>
      </c>
      <c r="DC25" s="239">
        <f t="shared" si="47"/>
        <v>279.06743509980686</v>
      </c>
      <c r="DD25" s="239">
        <f t="shared" si="47"/>
        <v>294.38695541896465</v>
      </c>
      <c r="DE25" s="239">
        <f t="shared" si="47"/>
        <v>310.54744703498892</v>
      </c>
      <c r="DF25" s="239">
        <f t="shared" si="47"/>
        <v>327.59507540916172</v>
      </c>
      <c r="DG25" s="239">
        <f t="shared" si="47"/>
        <v>345.57854027453305</v>
      </c>
      <c r="DH25" s="239">
        <f t="shared" si="47"/>
        <v>364.54921475580022</v>
      </c>
      <c r="DI25" s="239">
        <f t="shared" si="47"/>
        <v>384.56129212622915</v>
      </c>
      <c r="DJ25" s="239">
        <f t="shared" si="47"/>
        <v>405.67194062085679</v>
      </c>
      <c r="DK25" s="239">
        <f t="shared" si="47"/>
        <v>427.94146674822713</v>
      </c>
      <c r="DL25" s="239">
        <f t="shared" si="47"/>
        <v>451.43348756719149</v>
      </c>
      <c r="DM25" s="239">
        <f t="shared" si="47"/>
        <v>476.21511242091356</v>
      </c>
      <c r="DN25" s="239">
        <f t="shared" si="47"/>
        <v>502.35713464723688</v>
      </c>
      <c r="DO25" s="239">
        <f t="shared" si="47"/>
        <v>529.93423381307059</v>
      </c>
      <c r="DP25" s="239">
        <f t="shared" si="47"/>
        <v>559.02518905051409</v>
      </c>
      <c r="DQ25" s="239">
        <f t="shared" si="47"/>
        <v>589.71310410415515</v>
      </c>
      <c r="DR25" s="239">
        <f t="shared" si="47"/>
        <v>622.08564473243098</v>
      </c>
      <c r="DS25" s="239">
        <f t="shared" si="47"/>
        <v>656.23528914123301</v>
      </c>
      <c r="DT25" s="239">
        <f t="shared" si="47"/>
        <v>692.25959216516708</v>
      </c>
      <c r="DU25" s="239">
        <f t="shared" si="47"/>
        <v>730.26146395115063</v>
      </c>
      <c r="DV25" s="239">
        <f t="shared" si="47"/>
        <v>770.34946394045971</v>
      </c>
      <c r="DW25" s="239">
        <f t="shared" si="47"/>
        <v>812.63811098903943</v>
      </c>
      <c r="DX25" s="239">
        <f t="shared" si="47"/>
        <v>857.24821051199592</v>
      </c>
      <c r="DY25" s="239">
        <f t="shared" si="47"/>
        <v>904.30719958681709</v>
      </c>
      <c r="DZ25" s="239">
        <f t="shared" si="47"/>
        <v>953.94951100117567</v>
      </c>
      <c r="EA25" s="239">
        <f t="shared" si="47"/>
        <v>1006.3169572852844</v>
      </c>
      <c r="EB25" s="239">
        <f t="shared" si="47"/>
        <v>1061.5591358258632</v>
      </c>
      <c r="EC25" s="239">
        <f t="shared" si="47"/>
        <v>1119.8338562190029</v>
      </c>
      <c r="ED25" s="239">
        <f t="shared" si="47"/>
        <v>1181.307591082737</v>
      </c>
      <c r="EE25" s="239">
        <f t="shared" si="47"/>
        <v>1246.155951617154</v>
      </c>
      <c r="EF25" s="239">
        <f t="shared" si="47"/>
        <v>1314.5641892705755</v>
      </c>
      <c r="EG25" s="239">
        <f t="shared" si="47"/>
        <v>1386.7277249449021</v>
      </c>
      <c r="EH25" s="239">
        <f t="shared" si="47"/>
        <v>1462.8527072519028</v>
      </c>
      <c r="EI25" s="239">
        <f t="shared" si="47"/>
        <v>1543.1566014152099</v>
      </c>
      <c r="EJ25" s="239">
        <f t="shared" si="47"/>
        <v>1627.8688105003291</v>
      </c>
      <c r="EK25" s="239">
        <f t="shared" si="47"/>
        <v>1717.2313307473225</v>
      </c>
      <c r="EL25" s="239">
        <f t="shared" si="47"/>
        <v>1811.4994428782466</v>
      </c>
      <c r="EM25" s="239">
        <f t="shared" si="47"/>
        <v>1910.9424413541926</v>
      </c>
      <c r="EN25" s="239">
        <f t="shared" si="47"/>
        <v>2015.8444036651895</v>
      </c>
      <c r="EO25" s="239">
        <f t="shared" si="47"/>
        <v>2126.5050018505876</v>
      </c>
      <c r="EP25" s="239">
        <f t="shared" si="47"/>
        <v>2243.2403585681845</v>
      </c>
      <c r="EQ25" s="239">
        <f t="shared" si="47"/>
        <v>2366.3839501576135</v>
      </c>
      <c r="ER25" s="239">
        <f t="shared" si="47"/>
        <v>2496.2875592777646</v>
      </c>
      <c r="ES25" s="239">
        <f t="shared" si="47"/>
        <v>2633.3222798396228</v>
      </c>
      <c r="ET25" s="239">
        <f t="shared" si="47"/>
        <v>2777.8795771053042</v>
      </c>
      <c r="EU25" s="239">
        <f t="shared" si="47"/>
        <v>2930.3724059816591</v>
      </c>
      <c r="EV25" s="239">
        <f t="shared" si="47"/>
        <v>3091.2363907030581</v>
      </c>
      <c r="EW25" s="239">
        <f t="shared" si="47"/>
        <v>3260.9310692733425</v>
      </c>
      <c r="EX25" s="239">
        <f t="shared" si="47"/>
        <v>3439.9412062219244</v>
      </c>
      <c r="EY25" s="239">
        <f t="shared" ref="EY25" si="51">EX25*(1+$N25)</f>
        <v>3628.7781774241635</v>
      </c>
      <c r="EZ25" s="239">
        <f t="shared" si="49"/>
        <v>3827.9814309420235</v>
      </c>
      <c r="FA25" s="239">
        <f t="shared" si="49"/>
        <v>4038.1200280581711</v>
      </c>
      <c r="FB25" s="239">
        <f t="shared" si="49"/>
        <v>4259.7942689057663</v>
      </c>
      <c r="FC25" s="239">
        <f t="shared" si="49"/>
        <v>4493.6374073378611</v>
      </c>
      <c r="FD25" s="239">
        <f t="shared" si="49"/>
        <v>4740.3174599352542</v>
      </c>
      <c r="FE25" s="239">
        <f t="shared" si="49"/>
        <v>5000.5391143205625</v>
      </c>
      <c r="FF25" s="239">
        <f t="shared" si="49"/>
        <v>5275.045742229976</v>
      </c>
      <c r="FG25" s="239">
        <f t="shared" si="49"/>
        <v>5564.6215230933976</v>
      </c>
      <c r="FH25" s="239">
        <f t="shared" si="49"/>
        <v>5870.0936841893845</v>
      </c>
      <c r="FI25" s="239">
        <f t="shared" si="49"/>
        <v>6192.3348637743011</v>
      </c>
      <c r="FJ25" s="239">
        <f t="shared" si="49"/>
        <v>6532.2656039364128</v>
      </c>
      <c r="FK25" s="239">
        <f t="shared" si="49"/>
        <v>6890.8569802962147</v>
      </c>
      <c r="FL25" s="239">
        <f t="shared" si="49"/>
        <v>7269.1333760652287</v>
      </c>
      <c r="FM25" s="239">
        <f t="shared" si="49"/>
        <v>7668.1754083878895</v>
      </c>
      <c r="FN25" s="239">
        <f t="shared" si="49"/>
        <v>8089.1230153261586</v>
      </c>
      <c r="FO25" s="239">
        <f t="shared" si="49"/>
        <v>8533.1787123054073</v>
      </c>
      <c r="FP25" s="239">
        <f t="shared" si="49"/>
        <v>9001.6110273242284</v>
      </c>
      <c r="FQ25" s="239">
        <f t="shared" si="49"/>
        <v>9495.7581247414855</v>
      </c>
      <c r="FR25" s="239">
        <f t="shared" si="49"/>
        <v>10017.031627992619</v>
      </c>
      <c r="FS25" s="239">
        <f t="shared" si="49"/>
        <v>10566.92065215553</v>
      </c>
      <c r="FT25" s="239">
        <f t="shared" si="49"/>
        <v>11146.996057885794</v>
      </c>
      <c r="FU25" s="239">
        <f t="shared" si="49"/>
        <v>11758.914938873391</v>
      </c>
      <c r="FV25" s="239">
        <f t="shared" si="49"/>
        <v>12404.425355640193</v>
      </c>
      <c r="FW25" s="239">
        <f t="shared" si="49"/>
        <v>13085.371329201182</v>
      </c>
      <c r="FX25" s="239">
        <f t="shared" si="49"/>
        <v>13803.698108854738</v>
      </c>
      <c r="FY25" s="239">
        <f t="shared" si="49"/>
        <v>14561.457729150421</v>
      </c>
      <c r="FZ25" s="239">
        <f t="shared" si="49"/>
        <v>15360.814871908749</v>
      </c>
      <c r="GA25" s="239">
        <f t="shared" si="49"/>
        <v>16204.053050038943</v>
      </c>
      <c r="GB25" s="239">
        <f t="shared" si="49"/>
        <v>17093.581130819854</v>
      </c>
      <c r="GC25" s="239">
        <f t="shared" si="49"/>
        <v>18031.940217279054</v>
      </c>
      <c r="GD25" s="239">
        <f t="shared" si="49"/>
        <v>19021.810907328036</v>
      </c>
      <c r="GE25" s="239">
        <f t="shared" si="49"/>
        <v>20066.020951390576</v>
      </c>
      <c r="GF25" s="239">
        <f t="shared" si="48"/>
        <v>21167.553330399733</v>
      </c>
      <c r="GG25" s="239">
        <f t="shared" si="48"/>
        <v>22329.554777239773</v>
      </c>
      <c r="GH25" s="239">
        <f t="shared" si="48"/>
        <v>23555.344765976111</v>
      </c>
      <c r="GI25" s="239">
        <f t="shared" si="48"/>
        <v>24848.42499455269</v>
      </c>
      <c r="GJ25" s="239">
        <f t="shared" si="48"/>
        <v>26212.48938804588</v>
      </c>
      <c r="GK25" s="239">
        <f t="shared" si="48"/>
        <v>27651.434651051073</v>
      </c>
      <c r="GL25" s="239">
        <f t="shared" si="48"/>
        <v>29169.371399346837</v>
      </c>
      <c r="GM25" s="239">
        <f t="shared" si="48"/>
        <v>30770.635902636288</v>
      </c>
      <c r="GN25" s="239">
        <f t="shared" si="48"/>
        <v>32459.802471911029</v>
      </c>
      <c r="GO25" s="239">
        <f t="shared" si="48"/>
        <v>34241.696526824475</v>
      </c>
      <c r="GP25" s="239">
        <f t="shared" si="48"/>
        <v>36121.408380403926</v>
      </c>
      <c r="GQ25" s="239">
        <f t="shared" si="48"/>
        <v>38104.307780480063</v>
      </c>
      <c r="GR25" s="239">
        <f t="shared" si="48"/>
        <v>40196.059249374077</v>
      </c>
      <c r="GS25" s="239">
        <f t="shared" si="48"/>
        <v>42402.638265663183</v>
      </c>
      <c r="GT25" s="239">
        <f t="shared" si="48"/>
        <v>44730.348334250739</v>
      </c>
      <c r="GU25" s="239">
        <f t="shared" si="48"/>
        <v>47185.838993504782</v>
      </c>
      <c r="GV25" s="239">
        <f t="shared" si="48"/>
        <v>49776.124810905785</v>
      </c>
      <c r="GW25" s="239">
        <f t="shared" si="48"/>
        <v>52508.605421468194</v>
      </c>
      <c r="GX25" s="239">
        <f t="shared" si="48"/>
        <v>55391.086666179275</v>
      </c>
      <c r="GY25" s="239">
        <f t="shared" si="48"/>
        <v>58431.802890841172</v>
      </c>
      <c r="GZ25" s="239">
        <f t="shared" si="48"/>
        <v>61639.440469016925</v>
      </c>
      <c r="HA25" s="239">
        <f t="shared" si="48"/>
        <v>65023.16261627822</v>
      </c>
      <c r="HB25" s="239">
        <f t="shared" si="48"/>
        <v>68592.635566641329</v>
      </c>
      <c r="HC25" s="239">
        <f t="shared" si="48"/>
        <v>72358.056185969166</v>
      </c>
      <c r="HD25" s="239">
        <f t="shared" si="48"/>
        <v>76330.181101222246</v>
      </c>
      <c r="HE25" s="239">
        <f t="shared" si="48"/>
        <v>80520.357428771749</v>
      </c>
      <c r="HF25" s="239">
        <f t="shared" si="48"/>
        <v>84940.555189555802</v>
      </c>
      <c r="HG25" s="239">
        <f t="shared" si="48"/>
        <v>89603.401503678979</v>
      </c>
      <c r="HH25" s="239">
        <f t="shared" si="48"/>
        <v>94522.216662138191</v>
      </c>
      <c r="HI25" s="239">
        <f t="shared" si="48"/>
        <v>99711.052178720696</v>
      </c>
    </row>
    <row r="26" spans="1:217" s="278" customFormat="1" ht="12.75" customHeight="1">
      <c r="A26" s="10" t="str">
        <f>'JJR-4 Constant DCF'!A24</f>
        <v>Xcel Energy Inc.</v>
      </c>
      <c r="B26" s="389" t="str">
        <f>'JJR-4 Constant DCF'!B24</f>
        <v>XEL</v>
      </c>
      <c r="C26" s="239">
        <f>'JJR-4 Constant DCF'!D24</f>
        <v>62.439500000000002</v>
      </c>
      <c r="D26" s="239">
        <f>'JJR-4 Constant DCF'!C24</f>
        <v>1.83</v>
      </c>
      <c r="E26" s="3">
        <f>'JJR-4 Constant DCF'!G24</f>
        <v>0.06</v>
      </c>
      <c r="F26" s="3">
        <f>'JJR-4 Constant DCF'!H24</f>
        <v>6.3E-2</v>
      </c>
      <c r="G26" s="3">
        <f>'JJR-4 Constant DCF'!I24</f>
        <v>6.2E-2</v>
      </c>
      <c r="H26" s="3">
        <f t="shared" si="12"/>
        <v>6.1666666666666668E-2</v>
      </c>
      <c r="I26" s="3">
        <f t="shared" ref="I26:M26" si="52">H26+($N26-$H26)/6</f>
        <v>6.0538123322541604E-2</v>
      </c>
      <c r="J26" s="3">
        <f t="shared" si="52"/>
        <v>5.9409579978416539E-2</v>
      </c>
      <c r="K26" s="3">
        <f t="shared" si="52"/>
        <v>5.8281036634291475E-2</v>
      </c>
      <c r="L26" s="3">
        <f t="shared" si="52"/>
        <v>5.715249329016641E-2</v>
      </c>
      <c r="M26" s="3">
        <f t="shared" si="52"/>
        <v>5.6023949946041346E-2</v>
      </c>
      <c r="N26" s="3">
        <f>'JJR-5.4 GDP Growth'!$D$25</f>
        <v>5.4895406601916275E-2</v>
      </c>
      <c r="O26" s="3">
        <f t="shared" si="13"/>
        <v>8.845022618770601E-2</v>
      </c>
      <c r="Q26" s="239">
        <f t="shared" si="5"/>
        <v>-62.439500000000002</v>
      </c>
      <c r="R26" s="239">
        <f t="shared" si="6"/>
        <v>1.9428500000000002</v>
      </c>
      <c r="S26" s="239">
        <f t="shared" si="7"/>
        <v>2.0626590833333336</v>
      </c>
      <c r="T26" s="239">
        <f t="shared" si="7"/>
        <v>2.1898563934722226</v>
      </c>
      <c r="U26" s="239">
        <f t="shared" si="7"/>
        <v>2.324897537736343</v>
      </c>
      <c r="V26" s="239">
        <f t="shared" si="7"/>
        <v>2.4682662192300842</v>
      </c>
      <c r="W26" s="239">
        <f t="shared" si="8"/>
        <v>2.6176904240026988</v>
      </c>
      <c r="X26" s="239">
        <f t="shared" si="8"/>
        <v>2.7732063126062219</v>
      </c>
      <c r="Y26" s="239">
        <f t="shared" si="8"/>
        <v>2.9348316513056734</v>
      </c>
      <c r="Z26" s="239">
        <f t="shared" si="8"/>
        <v>3.1025645975646889</v>
      </c>
      <c r="AA26" s="239">
        <f t="shared" si="8"/>
        <v>3.2763825212830131</v>
      </c>
      <c r="AB26" s="239">
        <f t="shared" ref="AB26:CM26" si="53">AA26*(1+$N26)</f>
        <v>3.4562408719722555</v>
      </c>
      <c r="AC26" s="239">
        <f t="shared" si="53"/>
        <v>3.645972619953334</v>
      </c>
      <c r="AD26" s="239">
        <f t="shared" si="53"/>
        <v>3.8461197693851261</v>
      </c>
      <c r="AE26" s="239">
        <f t="shared" si="53"/>
        <v>4.0572540779651911</v>
      </c>
      <c r="AF26" s="239">
        <f t="shared" si="53"/>
        <v>4.2799786902623733</v>
      </c>
      <c r="AG26" s="239">
        <f t="shared" si="53"/>
        <v>4.5149298607118631</v>
      </c>
      <c r="AH26" s="239">
        <f t="shared" si="53"/>
        <v>4.7627787711947738</v>
      </c>
      <c r="AI26" s="239">
        <f t="shared" si="53"/>
        <v>5.0242334483944857</v>
      </c>
      <c r="AJ26" s="239">
        <f t="shared" si="53"/>
        <v>5.3000407864070489</v>
      </c>
      <c r="AK26" s="239">
        <f t="shared" si="53"/>
        <v>5.590988680383604</v>
      </c>
      <c r="AL26" s="239">
        <f t="shared" si="53"/>
        <v>5.8979082772999734</v>
      </c>
      <c r="AM26" s="239">
        <f t="shared" si="53"/>
        <v>6.2216763502831629</v>
      </c>
      <c r="AN26" s="239">
        <f t="shared" si="53"/>
        <v>6.5632178032774835</v>
      </c>
      <c r="AO26" s="239">
        <f t="shared" si="53"/>
        <v>6.9235083132053363</v>
      </c>
      <c r="AP26" s="239">
        <f t="shared" si="53"/>
        <v>7.3035771171704909</v>
      </c>
      <c r="AQ26" s="239">
        <f t="shared" si="53"/>
        <v>7.7045099526660161</v>
      </c>
      <c r="AR26" s="239">
        <f t="shared" si="53"/>
        <v>8.1274521591861273</v>
      </c>
      <c r="AS26" s="239">
        <f t="shared" si="53"/>
        <v>8.5736119501022721</v>
      </c>
      <c r="AT26" s="239">
        <f t="shared" si="53"/>
        <v>9.0442638641501851</v>
      </c>
      <c r="AU26" s="239">
        <f t="shared" si="53"/>
        <v>9.5407524063877283</v>
      </c>
      <c r="AV26" s="239">
        <f t="shared" si="53"/>
        <v>10.064495889024593</v>
      </c>
      <c r="AW26" s="239">
        <f t="shared" si="53"/>
        <v>10.616990483095913</v>
      </c>
      <c r="AX26" s="239">
        <f t="shared" si="53"/>
        <v>11.199814492554138</v>
      </c>
      <c r="AY26" s="239">
        <f t="shared" si="53"/>
        <v>11.814632862988931</v>
      </c>
      <c r="AZ26" s="239">
        <f t="shared" si="53"/>
        <v>12.463201937855072</v>
      </c>
      <c r="BA26" s="239">
        <f t="shared" si="53"/>
        <v>13.147374475795417</v>
      </c>
      <c r="BB26" s="239">
        <f t="shared" si="53"/>
        <v>13.869104943391863</v>
      </c>
      <c r="BC26" s="239">
        <f t="shared" si="53"/>
        <v>14.630455098464006</v>
      </c>
      <c r="BD26" s="239">
        <f t="shared" si="53"/>
        <v>15.433599879865266</v>
      </c>
      <c r="BE26" s="239">
        <f t="shared" si="53"/>
        <v>16.280833620601754</v>
      </c>
      <c r="BF26" s="239">
        <f t="shared" si="53"/>
        <v>17.174576602022835</v>
      </c>
      <c r="BG26" s="239">
        <f t="shared" si="53"/>
        <v>18.117381967806637</v>
      </c>
      <c r="BH26" s="239">
        <f t="shared" si="53"/>
        <v>19.111943017491608</v>
      </c>
      <c r="BI26" s="239">
        <f t="shared" si="53"/>
        <v>20.161100900389464</v>
      </c>
      <c r="BJ26" s="239">
        <f t="shared" si="53"/>
        <v>21.267852731858603</v>
      </c>
      <c r="BK26" s="239">
        <f t="shared" si="53"/>
        <v>22.435360155123657</v>
      </c>
      <c r="BL26" s="239">
        <f t="shared" si="53"/>
        <v>23.6669583730996</v>
      </c>
      <c r="BM26" s="239">
        <f t="shared" si="53"/>
        <v>24.966165676021529</v>
      </c>
      <c r="BN26" s="239">
        <f t="shared" si="53"/>
        <v>26.336693492097538</v>
      </c>
      <c r="BO26" s="239">
        <f t="shared" si="53"/>
        <v>27.782456989896275</v>
      </c>
      <c r="BP26" s="239">
        <f t="shared" si="53"/>
        <v>29.307586262756882</v>
      </c>
      <c r="BQ26" s="239">
        <f t="shared" si="53"/>
        <v>30.916438127171656</v>
      </c>
      <c r="BR26" s="239">
        <f t="shared" si="53"/>
        <v>32.613608568845727</v>
      </c>
      <c r="BS26" s="239">
        <f t="shared" si="53"/>
        <v>34.403945871988256</v>
      </c>
      <c r="BT26" s="239">
        <f t="shared" si="53"/>
        <v>36.292564469341372</v>
      </c>
      <c r="BU26" s="239">
        <f t="shared" si="53"/>
        <v>38.284859552512124</v>
      </c>
      <c r="BV26" s="239">
        <f t="shared" si="53"/>
        <v>40.386522484344539</v>
      </c>
      <c r="BW26" s="239">
        <f t="shared" si="53"/>
        <v>42.603557057360064</v>
      </c>
      <c r="BX26" s="239">
        <f t="shared" si="53"/>
        <v>44.942296644711782</v>
      </c>
      <c r="BY26" s="239">
        <f t="shared" si="53"/>
        <v>47.409422292647172</v>
      </c>
      <c r="BZ26" s="239">
        <f t="shared" si="53"/>
        <v>50.011981806163995</v>
      </c>
      <c r="CA26" s="239">
        <f t="shared" si="53"/>
        <v>52.757409882381005</v>
      </c>
      <c r="CB26" s="239">
        <f t="shared" si="53"/>
        <v>55.653549349138267</v>
      </c>
      <c r="CC26" s="239">
        <f t="shared" si="53"/>
        <v>58.708673569499027</v>
      </c>
      <c r="CD26" s="239">
        <f t="shared" si="53"/>
        <v>61.931510076155853</v>
      </c>
      <c r="CE26" s="239">
        <f t="shared" si="53"/>
        <v>65.3312655032571</v>
      </c>
      <c r="CF26" s="239">
        <f t="shared" si="53"/>
        <v>68.917651886876143</v>
      </c>
      <c r="CG26" s="239">
        <f t="shared" si="53"/>
        <v>72.700914409255532</v>
      </c>
      <c r="CH26" s="239">
        <f t="shared" si="53"/>
        <v>76.691860666082732</v>
      </c>
      <c r="CI26" s="239">
        <f t="shared" si="53"/>
        <v>80.901891540404847</v>
      </c>
      <c r="CJ26" s="239">
        <f t="shared" si="53"/>
        <v>85.343033771379496</v>
      </c>
      <c r="CK26" s="239">
        <f t="shared" si="53"/>
        <v>90.027974310900447</v>
      </c>
      <c r="CL26" s="239">
        <f t="shared" si="53"/>
        <v>94.970096566244194</v>
      </c>
      <c r="CM26" s="239">
        <f t="shared" si="53"/>
        <v>100.18351863227142</v>
      </c>
      <c r="CN26" s="239">
        <f t="shared" ref="CN26:EY26" si="54">CM26*(1+$N26)</f>
        <v>105.6831336224006</v>
      </c>
      <c r="CO26" s="239">
        <f t="shared" si="54"/>
        <v>111.48465221356693</v>
      </c>
      <c r="CP26" s="239">
        <f t="shared" si="54"/>
        <v>117.60464752670391</v>
      </c>
      <c r="CQ26" s="239">
        <f t="shared" si="54"/>
        <v>124.06060247095738</v>
      </c>
      <c r="CR26" s="239">
        <f t="shared" si="54"/>
        <v>130.87095968687927</v>
      </c>
      <c r="CS26" s="239">
        <f t="shared" si="54"/>
        <v>138.0551742312735</v>
      </c>
      <c r="CT26" s="239">
        <f t="shared" si="54"/>
        <v>145.63376915419764</v>
      </c>
      <c r="CU26" s="239">
        <f t="shared" si="54"/>
        <v>153.62839412688692</v>
      </c>
      <c r="CV26" s="239">
        <f t="shared" si="54"/>
        <v>162.06188728808183</v>
      </c>
      <c r="CW26" s="239">
        <f t="shared" si="54"/>
        <v>170.958340485435</v>
      </c>
      <c r="CX26" s="239">
        <f t="shared" si="54"/>
        <v>180.34316809837179</v>
      </c>
      <c r="CY26" s="239">
        <f t="shared" si="54"/>
        <v>190.24317963900964</v>
      </c>
      <c r="CZ26" s="239">
        <f t="shared" si="54"/>
        <v>200.68665633853448</v>
      </c>
      <c r="DA26" s="239">
        <f t="shared" si="54"/>
        <v>211.70343193781736</v>
      </c>
      <c r="DB26" s="239">
        <f t="shared" si="54"/>
        <v>223.32497791306494</v>
      </c>
      <c r="DC26" s="239">
        <f t="shared" si="54"/>
        <v>235.5844933799666</v>
      </c>
      <c r="DD26" s="239">
        <f t="shared" si="54"/>
        <v>248.51699993316632</v>
      </c>
      <c r="DE26" s="239">
        <f t="shared" si="54"/>
        <v>262.15944169198588</v>
      </c>
      <c r="DF26" s="239">
        <f t="shared" si="54"/>
        <v>276.55079083819879</v>
      </c>
      <c r="DG26" s="239">
        <f t="shared" si="54"/>
        <v>291.73215894734324</v>
      </c>
      <c r="DH26" s="239">
        <f t="shared" si="54"/>
        <v>307.74691443161254</v>
      </c>
      <c r="DI26" s="239">
        <f t="shared" si="54"/>
        <v>324.64080642982105</v>
      </c>
      <c r="DJ26" s="239">
        <f t="shared" si="54"/>
        <v>342.4620954983601</v>
      </c>
      <c r="DK26" s="239">
        <f t="shared" si="54"/>
        <v>361.26169147648687</v>
      </c>
      <c r="DL26" s="239">
        <f t="shared" si="54"/>
        <v>381.09329891978467</v>
      </c>
      <c r="DM26" s="239">
        <f t="shared" si="54"/>
        <v>402.01357051725188</v>
      </c>
      <c r="DN26" s="239">
        <f t="shared" si="54"/>
        <v>424.08226893028456</v>
      </c>
      <c r="DO26" s="239">
        <f t="shared" si="54"/>
        <v>447.36243751587574</v>
      </c>
      <c r="DP26" s="239">
        <f t="shared" si="54"/>
        <v>471.92058042173409</v>
      </c>
      <c r="DQ26" s="239">
        <f t="shared" si="54"/>
        <v>497.82685256779752</v>
      </c>
      <c r="DR26" s="239">
        <f t="shared" si="54"/>
        <v>525.15526005685899</v>
      </c>
      <c r="DS26" s="239">
        <f t="shared" si="54"/>
        <v>553.98387158681533</v>
      </c>
      <c r="DT26" s="239">
        <f t="shared" si="54"/>
        <v>584.3950414684773</v>
      </c>
      <c r="DU26" s="239">
        <f t="shared" si="54"/>
        <v>616.47564488603314</v>
      </c>
      <c r="DV26" s="239">
        <f t="shared" si="54"/>
        <v>650.31732607223046</v>
      </c>
      <c r="DW26" s="239">
        <f t="shared" si="54"/>
        <v>686.01676010723656</v>
      </c>
      <c r="DX26" s="239">
        <f t="shared" si="54"/>
        <v>723.6759290890526</v>
      </c>
      <c r="DY26" s="239">
        <f t="shared" si="54"/>
        <v>763.40241346441564</v>
      </c>
      <c r="DZ26" s="239">
        <f t="shared" si="54"/>
        <v>805.30969935242899</v>
      </c>
      <c r="EA26" s="239">
        <f t="shared" si="54"/>
        <v>849.5175027388475</v>
      </c>
      <c r="EB26" s="239">
        <f t="shared" si="54"/>
        <v>896.15211146714103</v>
      </c>
      <c r="EC26" s="239">
        <f t="shared" si="54"/>
        <v>945.34674600329549</v>
      </c>
      <c r="ED26" s="239">
        <f t="shared" si="54"/>
        <v>997.24194000494492</v>
      </c>
      <c r="EE26" s="239">
        <f t="shared" si="54"/>
        <v>1051.9859417820003</v>
      </c>
      <c r="EF26" s="239">
        <f t="shared" si="54"/>
        <v>1109.7351377956229</v>
      </c>
      <c r="EG26" s="239">
        <f t="shared" si="54"/>
        <v>1170.6544994053472</v>
      </c>
      <c r="EH26" s="239">
        <f t="shared" si="54"/>
        <v>1234.9180541405665</v>
      </c>
      <c r="EI26" s="239">
        <f t="shared" si="54"/>
        <v>1302.70938284266</v>
      </c>
      <c r="EJ26" s="239">
        <f t="shared" si="54"/>
        <v>1374.2221440979392</v>
      </c>
      <c r="EK26" s="239">
        <f t="shared" si="54"/>
        <v>1449.6606274595529</v>
      </c>
      <c r="EL26" s="239">
        <f t="shared" si="54"/>
        <v>1529.2403370387342</v>
      </c>
      <c r="EM26" s="239">
        <f t="shared" si="54"/>
        <v>1613.1886071325271</v>
      </c>
      <c r="EN26" s="239">
        <f t="shared" si="54"/>
        <v>1701.745251646646</v>
      </c>
      <c r="EO26" s="239">
        <f t="shared" si="54"/>
        <v>1795.1632491686689</v>
      </c>
      <c r="EP26" s="239">
        <f t="shared" si="54"/>
        <v>1893.7094656486001</v>
      </c>
      <c r="EQ26" s="239">
        <f t="shared" si="54"/>
        <v>1997.6654167512777</v>
      </c>
      <c r="ER26" s="239">
        <f t="shared" si="54"/>
        <v>2107.3280720584257</v>
      </c>
      <c r="ES26" s="239">
        <f t="shared" si="54"/>
        <v>2223.0107034177054</v>
      </c>
      <c r="ET26" s="239">
        <f t="shared" si="54"/>
        <v>2345.0437798622324</v>
      </c>
      <c r="EU26" s="239">
        <f t="shared" si="54"/>
        <v>2473.7759116570642</v>
      </c>
      <c r="EV26" s="239">
        <f t="shared" si="54"/>
        <v>2609.5748461695048</v>
      </c>
      <c r="EW26" s="239">
        <f t="shared" si="54"/>
        <v>2752.8285184081128</v>
      </c>
      <c r="EX26" s="239">
        <f t="shared" si="54"/>
        <v>2903.9461592314769</v>
      </c>
      <c r="EY26" s="239">
        <f t="shared" si="54"/>
        <v>3063.3594643925621</v>
      </c>
      <c r="EZ26" s="239">
        <f t="shared" si="49"/>
        <v>3231.5238277582202</v>
      </c>
      <c r="FA26" s="239">
        <f t="shared" si="49"/>
        <v>3408.9196422267887</v>
      </c>
      <c r="FB26" s="239">
        <f t="shared" si="49"/>
        <v>3596.0536720600871</v>
      </c>
      <c r="FC26" s="239">
        <f t="shared" si="49"/>
        <v>3793.4605005501398</v>
      </c>
      <c r="FD26" s="239">
        <f t="shared" si="49"/>
        <v>4001.7040571561488</v>
      </c>
      <c r="FE26" s="239">
        <f t="shared" si="49"/>
        <v>4221.379228474274</v>
      </c>
      <c r="FF26" s="239">
        <f t="shared" si="49"/>
        <v>4453.113557642253</v>
      </c>
      <c r="FG26" s="239">
        <f t="shared" si="49"/>
        <v>4697.5690370335305</v>
      </c>
      <c r="FH26" s="239">
        <f t="shared" si="49"/>
        <v>4955.4439993620581</v>
      </c>
      <c r="FI26" s="239">
        <f t="shared" si="49"/>
        <v>5227.4751126000647</v>
      </c>
      <c r="FJ26" s="239">
        <f t="shared" si="49"/>
        <v>5514.4394844076432</v>
      </c>
      <c r="FK26" s="239">
        <f t="shared" si="49"/>
        <v>5817.156882085862</v>
      </c>
      <c r="FL26" s="239">
        <f t="shared" si="49"/>
        <v>6136.4920743951006</v>
      </c>
      <c r="FM26" s="239">
        <f t="shared" si="49"/>
        <v>6473.3573019284568</v>
      </c>
      <c r="FN26" s="239">
        <f t="shared" si="49"/>
        <v>6828.7148830973028</v>
      </c>
      <c r="FO26" s="239">
        <f t="shared" si="49"/>
        <v>7203.5799631734862</v>
      </c>
      <c r="FP26" s="239">
        <f t="shared" si="49"/>
        <v>7599.0234142413119</v>
      </c>
      <c r="FQ26" s="239">
        <f t="shared" si="49"/>
        <v>8016.1748943435705</v>
      </c>
      <c r="FR26" s="239">
        <f t="shared" si="49"/>
        <v>8456.2260745606345</v>
      </c>
      <c r="FS26" s="239">
        <f t="shared" si="49"/>
        <v>8920.4340432413665</v>
      </c>
      <c r="FT26" s="239">
        <f t="shared" si="49"/>
        <v>9410.1248971106779</v>
      </c>
      <c r="FU26" s="239">
        <f t="shared" si="49"/>
        <v>9926.6975295123848</v>
      </c>
      <c r="FV26" s="239">
        <f t="shared" si="49"/>
        <v>10471.627626609205</v>
      </c>
      <c r="FW26" s="239">
        <f t="shared" si="49"/>
        <v>11046.471882955777</v>
      </c>
      <c r="FX26" s="239">
        <f t="shared" si="49"/>
        <v>11652.872448487269</v>
      </c>
      <c r="FY26" s="239">
        <f t="shared" si="49"/>
        <v>12292.561619627246</v>
      </c>
      <c r="FZ26" s="239">
        <f t="shared" si="49"/>
        <v>12967.366787915795</v>
      </c>
      <c r="GA26" s="239">
        <f t="shared" si="49"/>
        <v>13679.215660294618</v>
      </c>
      <c r="GB26" s="239">
        <f t="shared" si="49"/>
        <v>14430.141765961791</v>
      </c>
      <c r="GC26" s="239">
        <f t="shared" si="49"/>
        <v>15222.290265527557</v>
      </c>
      <c r="GD26" s="239">
        <f t="shared" si="49"/>
        <v>16057.924079066084</v>
      </c>
      <c r="GE26" s="239">
        <f t="shared" si="49"/>
        <v>16939.43035056912</v>
      </c>
      <c r="GF26" s="239">
        <f t="shared" si="48"/>
        <v>17869.327267268454</v>
      </c>
      <c r="GG26" s="239">
        <f t="shared" si="48"/>
        <v>18850.271253307867</v>
      </c>
      <c r="GH26" s="239">
        <f t="shared" si="48"/>
        <v>19885.064558314614</v>
      </c>
      <c r="GI26" s="239">
        <f t="shared" si="48"/>
        <v>20976.663262548649</v>
      </c>
      <c r="GJ26" s="239">
        <f t="shared" si="48"/>
        <v>22128.185721497735</v>
      </c>
      <c r="GK26" s="239">
        <f t="shared" si="48"/>
        <v>23342.921474042072</v>
      </c>
      <c r="GL26" s="239">
        <f t="shared" si="48"/>
        <v>24624.340639636215</v>
      </c>
      <c r="GM26" s="239">
        <f t="shared" si="48"/>
        <v>25976.103831353135</v>
      </c>
      <c r="GN26" s="239">
        <f t="shared" si="48"/>
        <v>27402.07261310886</v>
      </c>
      <c r="GO26" s="239">
        <f t="shared" si="48"/>
        <v>28906.320530940706</v>
      </c>
      <c r="GP26" s="239">
        <f t="shared" si="48"/>
        <v>30493.144749852017</v>
      </c>
      <c r="GQ26" s="239">
        <f t="shared" si="48"/>
        <v>32167.078329466232</v>
      </c>
      <c r="GR26" s="239">
        <f t="shared" si="48"/>
        <v>33932.90317355797</v>
      </c>
      <c r="GS26" s="239">
        <f t="shared" si="48"/>
        <v>35795.66369045389</v>
      </c>
      <c r="GT26" s="239">
        <f t="shared" si="48"/>
        <v>37760.681203326807</v>
      </c>
      <c r="GU26" s="239">
        <f t="shared" si="48"/>
        <v>39833.569151548771</v>
      </c>
      <c r="GV26" s="239">
        <f t="shared" si="48"/>
        <v>42020.249126528586</v>
      </c>
      <c r="GW26" s="239">
        <f t="shared" si="48"/>
        <v>44326.96778784319</v>
      </c>
      <c r="GX26" s="239">
        <f t="shared" si="48"/>
        <v>46760.314707986887</v>
      </c>
      <c r="GY26" s="239">
        <f t="shared" si="48"/>
        <v>49327.241196715389</v>
      </c>
      <c r="GZ26" s="239">
        <f t="shared" si="48"/>
        <v>52035.080158759876</v>
      </c>
      <c r="HA26" s="239">
        <f t="shared" si="48"/>
        <v>54891.567041638307</v>
      </c>
      <c r="HB26" s="239">
        <f t="shared" si="48"/>
        <v>57904.861933405387</v>
      </c>
      <c r="HC26" s="239">
        <f t="shared" si="48"/>
        <v>61083.572873467499</v>
      </c>
      <c r="HD26" s="239">
        <f t="shared" si="48"/>
        <v>64436.780443054282</v>
      </c>
      <c r="HE26" s="239">
        <f t="shared" si="48"/>
        <v>67974.063705594148</v>
      </c>
      <c r="HF26" s="239">
        <f t="shared" si="48"/>
        <v>71705.527571097293</v>
      </c>
      <c r="HG26" s="239">
        <f t="shared" si="48"/>
        <v>75641.831662717595</v>
      </c>
      <c r="HH26" s="239">
        <f t="shared" si="48"/>
        <v>79794.220767956183</v>
      </c>
      <c r="HI26" s="239">
        <f t="shared" si="48"/>
        <v>84174.556961496215</v>
      </c>
    </row>
    <row r="27" spans="1:217" s="293" customFormat="1" ht="12.75" customHeight="1">
      <c r="A27" s="290"/>
      <c r="B27" s="286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</row>
    <row r="28" spans="1:217" s="293" customFormat="1" ht="12.75" customHeight="1">
      <c r="A28" s="198" t="s">
        <v>3</v>
      </c>
      <c r="B28" s="390"/>
      <c r="C28"/>
      <c r="D28"/>
      <c r="E28"/>
      <c r="F28"/>
      <c r="G28"/>
      <c r="H28"/>
      <c r="I28"/>
      <c r="J28"/>
      <c r="K28"/>
      <c r="L28"/>
      <c r="M28"/>
      <c r="N28"/>
      <c r="O28" s="15">
        <f>AVERAGE(O9:O26)</f>
        <v>9.5829438832071109E-2</v>
      </c>
      <c r="P28" s="278"/>
    </row>
    <row r="29" spans="1:217" s="293" customFormat="1" ht="12.75" customHeight="1" thickBot="1">
      <c r="A29" s="294" t="s">
        <v>20</v>
      </c>
      <c r="B29" s="312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>
        <f>MEDIAN(O9:O26)</f>
        <v>9.6909737586975103E-2</v>
      </c>
      <c r="P29" s="278"/>
    </row>
    <row r="30" spans="1:217" s="293" customFormat="1" ht="12.75" customHeight="1" thickTop="1">
      <c r="A30" s="1"/>
      <c r="B30" s="390"/>
      <c r="C30"/>
      <c r="D30"/>
      <c r="E30"/>
      <c r="F30"/>
      <c r="G30"/>
      <c r="H30"/>
      <c r="I30"/>
      <c r="J30"/>
      <c r="K30"/>
      <c r="L30"/>
      <c r="M30"/>
      <c r="N30"/>
      <c r="O30" s="15"/>
      <c r="P30" s="278"/>
    </row>
    <row r="31" spans="1:217" s="293" customFormat="1" ht="12.75" customHeight="1">
      <c r="A31" s="1"/>
      <c r="B31" s="390"/>
      <c r="C31"/>
      <c r="D31"/>
      <c r="E31"/>
      <c r="F31"/>
      <c r="G31"/>
      <c r="H31"/>
      <c r="I31"/>
      <c r="J31"/>
      <c r="K31"/>
      <c r="L31"/>
      <c r="M31"/>
      <c r="N31"/>
      <c r="O31" s="15"/>
      <c r="P31" s="278"/>
    </row>
    <row r="32" spans="1:217" s="278" customFormat="1" ht="12.75" customHeight="1">
      <c r="A32" s="297" t="s">
        <v>109</v>
      </c>
      <c r="B32" s="313"/>
      <c r="C32" s="298"/>
      <c r="D32" s="298"/>
      <c r="E32" s="298"/>
      <c r="F32" s="298"/>
      <c r="G32" s="298"/>
      <c r="H32" s="298"/>
      <c r="I32" s="205"/>
      <c r="J32" s="10"/>
      <c r="K32" s="10"/>
      <c r="L32" s="10"/>
      <c r="M32" s="10"/>
      <c r="N32" s="10"/>
      <c r="O32" s="299"/>
      <c r="S32" s="293"/>
    </row>
    <row r="33" spans="1:19" s="278" customFormat="1" ht="12.75" customHeight="1">
      <c r="A33" s="300" t="str">
        <f>"["&amp;C4&amp;"] Source: Bloomberg Professional, equals 30-day average as of "&amp;TEXT(Q7, "mm/dd/yyyy")</f>
        <v>[1] Source: Bloomberg Professional, equals 30-day average as of 03/31/2021</v>
      </c>
      <c r="B33" s="313"/>
      <c r="C33" s="298"/>
      <c r="D33" s="298"/>
      <c r="E33" s="298"/>
      <c r="F33" s="298"/>
      <c r="G33" s="298"/>
      <c r="H33" s="298"/>
      <c r="I33" s="10"/>
      <c r="J33" s="10"/>
      <c r="K33" s="10"/>
      <c r="L33" s="10"/>
      <c r="M33" s="10"/>
      <c r="N33" s="10"/>
      <c r="O33" s="10"/>
      <c r="S33" s="293"/>
    </row>
    <row r="34" spans="1:19" s="278" customFormat="1" ht="12.75" customHeight="1">
      <c r="A34" s="300" t="str">
        <f>"["&amp;D4&amp;"] Source: Bloomberg Professional"</f>
        <v>[2] Source: Bloomberg Professional</v>
      </c>
      <c r="B34" s="313"/>
      <c r="C34" s="301"/>
      <c r="D34" s="298"/>
      <c r="E34" s="298"/>
      <c r="F34" s="298"/>
      <c r="G34" s="298"/>
      <c r="H34" s="302"/>
      <c r="I34" s="10"/>
      <c r="J34" s="10"/>
      <c r="K34" s="10"/>
      <c r="L34" s="10"/>
      <c r="M34" s="10"/>
      <c r="N34" s="10"/>
      <c r="O34" s="10"/>
      <c r="S34" s="293"/>
    </row>
    <row r="35" spans="1:19" s="278" customFormat="1" ht="12.75" customHeight="1">
      <c r="A35" s="300" t="str">
        <f>"["&amp;E4&amp;"] Source: Value Line"</f>
        <v>[3] Source: Value Line</v>
      </c>
      <c r="B35" s="313"/>
      <c r="C35" s="301"/>
      <c r="D35" s="298"/>
      <c r="E35" s="298"/>
      <c r="F35" s="298"/>
      <c r="G35" s="298"/>
      <c r="H35" s="303"/>
      <c r="I35" s="10"/>
      <c r="J35" s="10"/>
      <c r="K35" s="10"/>
      <c r="L35" s="10"/>
      <c r="M35" s="10"/>
      <c r="N35" s="10"/>
      <c r="O35" s="10"/>
      <c r="S35" s="293"/>
    </row>
    <row r="36" spans="1:19" s="278" customFormat="1" ht="12.75" customHeight="1">
      <c r="A36" s="300" t="str">
        <f>"["&amp;F4&amp;"] Source: Yahoo! Finance"</f>
        <v>[4] Source: Yahoo! Finance</v>
      </c>
      <c r="B36" s="313"/>
      <c r="C36" s="301"/>
      <c r="D36" s="298"/>
      <c r="E36" s="298"/>
      <c r="F36" s="298"/>
      <c r="G36" s="298"/>
      <c r="H36" s="302"/>
      <c r="I36" s="10"/>
      <c r="J36" s="10"/>
      <c r="K36" s="10"/>
      <c r="L36" s="10"/>
      <c r="M36" s="10"/>
      <c r="N36" s="10"/>
      <c r="O36" s="10"/>
      <c r="S36" s="293"/>
    </row>
    <row r="37" spans="1:19" s="278" customFormat="1" ht="12.75" customHeight="1">
      <c r="A37" s="300" t="str">
        <f>"["&amp;G4&amp;"] Source: Zacks"</f>
        <v>[5] Source: Zacks</v>
      </c>
      <c r="B37" s="313"/>
      <c r="C37" s="301"/>
      <c r="D37" s="298"/>
      <c r="E37" s="298"/>
      <c r="F37" s="298"/>
      <c r="G37" s="298"/>
      <c r="H37" s="302"/>
      <c r="I37" s="10"/>
      <c r="J37" s="10"/>
      <c r="K37" s="10"/>
      <c r="L37" s="10"/>
      <c r="M37" s="10"/>
      <c r="N37" s="10"/>
      <c r="O37" s="10"/>
      <c r="S37" s="293"/>
    </row>
    <row r="38" spans="1:19" s="278" customFormat="1" ht="12.75" customHeight="1">
      <c r="A38" s="300" t="str">
        <f>"["&amp;H4&amp;"] Equals Average ("&amp;"["&amp;E4&amp;"], "&amp;"["&amp;F4&amp;"], "&amp;"["&amp;G4&amp;"])"</f>
        <v>[6] Equals Average ([3], [4], [5])</v>
      </c>
      <c r="B38" s="313"/>
      <c r="C38" s="301"/>
      <c r="D38" s="298"/>
      <c r="E38" s="298"/>
      <c r="F38" s="298"/>
      <c r="G38" s="298"/>
      <c r="H38" s="302"/>
      <c r="I38" s="10"/>
      <c r="J38" s="10"/>
      <c r="K38" s="10"/>
      <c r="L38" s="10"/>
      <c r="M38" s="10"/>
      <c r="N38" s="10"/>
      <c r="O38" s="10"/>
      <c r="S38" s="293"/>
    </row>
    <row r="39" spans="1:19" s="278" customFormat="1" ht="12.75" customHeight="1">
      <c r="A39" s="300" t="str">
        <f>"["&amp;I4&amp;"] Equals "&amp;"["&amp;H4&amp;"] + ("&amp;"["&amp;N4&amp;"] - "&amp;"["&amp;H4&amp;"]) / 6"</f>
        <v>[7] Equals [6] + ([12] - [6]) / 6</v>
      </c>
      <c r="B39" s="313"/>
      <c r="C39" s="301"/>
      <c r="D39" s="298"/>
      <c r="E39" s="298"/>
      <c r="F39" s="298"/>
      <c r="G39" s="304"/>
      <c r="H39" s="304"/>
      <c r="I39" s="10"/>
      <c r="J39" s="10"/>
      <c r="K39" s="10"/>
      <c r="L39" s="10"/>
      <c r="M39" s="10"/>
      <c r="N39" s="10"/>
      <c r="O39" s="10"/>
      <c r="S39" s="293"/>
    </row>
    <row r="40" spans="1:19" s="278" customFormat="1" ht="12.75" customHeight="1">
      <c r="A40" s="300" t="str">
        <f>"["&amp;J4&amp;"] Equals "&amp;"["&amp;I4&amp;"] + ("&amp;"["&amp;N4&amp;"] - "&amp;"["&amp;H4&amp;"]) / 6"</f>
        <v>[8] Equals [7] + ([12] - [6]) / 6</v>
      </c>
      <c r="B40" s="313"/>
      <c r="C40" s="301"/>
      <c r="D40" s="298"/>
      <c r="E40" s="298"/>
      <c r="F40" s="298"/>
      <c r="G40" s="298"/>
      <c r="H40" s="302"/>
      <c r="I40" s="10"/>
      <c r="J40" s="10"/>
      <c r="K40" s="10"/>
      <c r="L40" s="10"/>
      <c r="M40" s="10"/>
      <c r="N40" s="10"/>
      <c r="O40" s="10"/>
      <c r="S40" s="293"/>
    </row>
    <row r="41" spans="1:19" s="278" customFormat="1" ht="12.75" customHeight="1">
      <c r="A41" s="300" t="str">
        <f>"["&amp;K4&amp;"] Equals "&amp;"["&amp;J4&amp;"] + ("&amp;"["&amp;N4&amp;"] - "&amp;"["&amp;H4&amp;"]) / 6"</f>
        <v>[9] Equals [8] + ([12] - [6]) / 6</v>
      </c>
      <c r="B41" s="313"/>
      <c r="C41" s="301"/>
      <c r="D41" s="298"/>
      <c r="E41" s="298"/>
      <c r="F41" s="298"/>
      <c r="G41" s="298"/>
      <c r="H41" s="302"/>
      <c r="I41" s="10"/>
      <c r="J41" s="10"/>
      <c r="K41" s="10"/>
      <c r="L41" s="10"/>
      <c r="M41" s="10"/>
      <c r="N41" s="10"/>
      <c r="O41" s="10"/>
      <c r="S41" s="293"/>
    </row>
    <row r="42" spans="1:19" s="278" customFormat="1" ht="12.75" customHeight="1">
      <c r="A42" s="300" t="str">
        <f>"["&amp;L4&amp;"] Equals "&amp;"["&amp;K4&amp;"] + ("&amp;"["&amp;N4&amp;"] - "&amp;"["&amp;H4&amp;"]) / 6"</f>
        <v>[10] Equals [9] + ([12] - [6]) / 6</v>
      </c>
      <c r="B42" s="313"/>
      <c r="C42" s="301"/>
      <c r="D42" s="298"/>
      <c r="E42" s="298"/>
      <c r="F42" s="298"/>
      <c r="G42" s="298"/>
      <c r="H42" s="302"/>
      <c r="I42" s="10"/>
      <c r="J42" s="10"/>
      <c r="K42" s="10"/>
      <c r="L42" s="10"/>
      <c r="M42" s="10"/>
      <c r="N42" s="10"/>
      <c r="O42" s="10"/>
      <c r="S42" s="293"/>
    </row>
    <row r="43" spans="1:19" s="278" customFormat="1" ht="12.75" customHeight="1">
      <c r="A43" s="300" t="str">
        <f>"["&amp;M4&amp;"] Equals "&amp;"["&amp;L4&amp;"] + ("&amp;"["&amp;N4&amp;"] - "&amp;"["&amp;H4&amp;"]) / 6"</f>
        <v>[11] Equals [10] + ([12] - [6]) / 6</v>
      </c>
      <c r="B43" s="313"/>
      <c r="C43" s="301"/>
      <c r="D43" s="298"/>
      <c r="E43" s="298"/>
      <c r="F43" s="298"/>
      <c r="G43" s="298"/>
      <c r="H43" s="302"/>
      <c r="I43" s="10"/>
      <c r="J43" s="10"/>
      <c r="K43" s="10"/>
      <c r="L43" s="10"/>
      <c r="M43" s="10"/>
      <c r="N43" s="10"/>
      <c r="O43" s="10"/>
      <c r="S43" s="293"/>
    </row>
    <row r="44" spans="1:19" s="278" customFormat="1" ht="12.75" customHeight="1">
      <c r="A44" s="305" t="str">
        <f>"["&amp;N4&amp;"] Source: Exhibit JJR-5.4 GDP Growth)"</f>
        <v>[12] Source: Exhibit JJR-5.4 GDP Growth)</v>
      </c>
      <c r="B44" s="313"/>
      <c r="C44" s="298"/>
      <c r="D44" s="298"/>
      <c r="E44" s="298"/>
      <c r="F44" s="298"/>
      <c r="G44" s="298"/>
      <c r="H44" s="298"/>
      <c r="I44" s="306"/>
      <c r="J44" s="307"/>
      <c r="K44" s="10"/>
      <c r="L44" s="10"/>
      <c r="M44" s="10"/>
      <c r="N44" s="10"/>
      <c r="O44" s="10"/>
      <c r="S44" s="293"/>
    </row>
    <row r="45" spans="1:19" s="278" customFormat="1" ht="12.75" customHeight="1">
      <c r="A45" s="308" t="str">
        <f>"["&amp;O4&amp;"] Equals internal rate of return of cash flows for Year 0 through Year 200"</f>
        <v>[13] Equals internal rate of return of cash flows for Year 0 through Year 200</v>
      </c>
      <c r="B45" s="313"/>
      <c r="C45" s="298"/>
      <c r="D45" s="298"/>
      <c r="E45" s="298"/>
      <c r="F45" s="298"/>
      <c r="G45" s="298"/>
      <c r="H45" s="298"/>
      <c r="I45" s="309"/>
      <c r="J45" s="301"/>
      <c r="K45" s="301"/>
      <c r="L45" s="301"/>
      <c r="M45" s="301"/>
      <c r="N45" s="301"/>
      <c r="O45" s="310"/>
      <c r="S45" s="293"/>
    </row>
    <row r="47" spans="1:19" s="278" customFormat="1" ht="12.75" customHeight="1">
      <c r="A47" s="434" t="s">
        <v>336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</row>
    <row r="48" spans="1:19" s="278" customFormat="1" ht="12.75" customHeight="1">
      <c r="B48" s="311"/>
    </row>
    <row r="49" spans="1:217" s="278" customFormat="1" ht="12.75" customHeight="1" thickBot="1">
      <c r="A49" s="279"/>
      <c r="B49" s="390"/>
      <c r="C49" s="280">
        <v>1</v>
      </c>
      <c r="D49" s="280">
        <v>2</v>
      </c>
      <c r="E49" s="280">
        <v>3</v>
      </c>
      <c r="F49" s="280">
        <v>4</v>
      </c>
      <c r="G49" s="280">
        <v>5</v>
      </c>
      <c r="H49" s="280">
        <v>6</v>
      </c>
      <c r="I49" s="280">
        <v>7</v>
      </c>
      <c r="J49" s="280">
        <v>8</v>
      </c>
      <c r="K49" s="280">
        <v>9</v>
      </c>
      <c r="L49" s="280">
        <v>10</v>
      </c>
      <c r="M49" s="280">
        <v>11</v>
      </c>
      <c r="N49" s="280">
        <v>12</v>
      </c>
      <c r="O49" s="280">
        <v>13</v>
      </c>
      <c r="Q49"/>
      <c r="R49" s="281" t="s">
        <v>122</v>
      </c>
      <c r="S49" s="282"/>
      <c r="T49" s="282"/>
      <c r="U49" s="282"/>
      <c r="V49" s="283"/>
      <c r="W49" s="281" t="s">
        <v>123</v>
      </c>
      <c r="X49" s="282"/>
      <c r="Y49" s="282"/>
      <c r="Z49" s="282"/>
      <c r="AA49" s="283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</row>
    <row r="50" spans="1:217" s="278" customFormat="1">
      <c r="A50" s="340"/>
      <c r="B50" s="341"/>
      <c r="C50" s="342"/>
      <c r="D50" s="342"/>
      <c r="E50" s="342"/>
      <c r="F50" s="342"/>
      <c r="G50" s="342"/>
      <c r="H50" s="343"/>
      <c r="I50" s="284" t="s">
        <v>124</v>
      </c>
      <c r="J50" s="285"/>
      <c r="K50" s="285"/>
      <c r="L50" s="285"/>
      <c r="M50" s="285"/>
      <c r="N50" s="343"/>
      <c r="O50" s="343"/>
      <c r="Q50" s="389" t="s">
        <v>125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</row>
    <row r="51" spans="1:217" s="278" customFormat="1" ht="12.75" customHeight="1">
      <c r="A51"/>
      <c r="B51" s="390"/>
      <c r="C51" s="389" t="s">
        <v>125</v>
      </c>
      <c r="D51" s="389" t="s">
        <v>126</v>
      </c>
      <c r="E51" s="390" t="s">
        <v>127</v>
      </c>
      <c r="F51" s="390" t="s">
        <v>128</v>
      </c>
      <c r="G51" s="390" t="s">
        <v>129</v>
      </c>
      <c r="H51" s="389" t="s">
        <v>122</v>
      </c>
      <c r="I51"/>
      <c r="J51"/>
      <c r="K51"/>
      <c r="L51"/>
      <c r="M51"/>
      <c r="N51" s="389" t="s">
        <v>130</v>
      </c>
      <c r="O51"/>
      <c r="Q51" s="389" t="s">
        <v>131</v>
      </c>
      <c r="R51" s="389" t="s">
        <v>132</v>
      </c>
      <c r="S51" s="389" t="s">
        <v>133</v>
      </c>
      <c r="T51" s="389" t="s">
        <v>134</v>
      </c>
      <c r="U51" s="389" t="s">
        <v>135</v>
      </c>
      <c r="V51" s="389" t="s">
        <v>136</v>
      </c>
      <c r="W51" s="389" t="s">
        <v>137</v>
      </c>
      <c r="X51" s="389" t="s">
        <v>138</v>
      </c>
      <c r="Y51" s="389" t="s">
        <v>139</v>
      </c>
      <c r="Z51" s="389" t="s">
        <v>140</v>
      </c>
      <c r="AA51" s="389" t="s">
        <v>141</v>
      </c>
      <c r="AB51" s="389" t="s">
        <v>142</v>
      </c>
      <c r="AC51" s="389" t="s">
        <v>143</v>
      </c>
      <c r="AD51" s="389" t="s">
        <v>144</v>
      </c>
      <c r="AE51" s="389" t="s">
        <v>145</v>
      </c>
      <c r="AF51" s="389" t="s">
        <v>146</v>
      </c>
      <c r="AG51" s="389" t="s">
        <v>147</v>
      </c>
      <c r="AH51" s="389" t="s">
        <v>148</v>
      </c>
      <c r="AI51" s="389" t="s">
        <v>149</v>
      </c>
      <c r="AJ51" s="389" t="s">
        <v>150</v>
      </c>
      <c r="AK51" s="389" t="s">
        <v>151</v>
      </c>
      <c r="AL51" s="389" t="s">
        <v>152</v>
      </c>
      <c r="AM51" s="389" t="s">
        <v>153</v>
      </c>
      <c r="AN51" s="389" t="s">
        <v>154</v>
      </c>
      <c r="AO51" s="389" t="s">
        <v>155</v>
      </c>
      <c r="AP51" s="389" t="s">
        <v>156</v>
      </c>
      <c r="AQ51" s="389" t="s">
        <v>157</v>
      </c>
      <c r="AR51" s="389" t="s">
        <v>158</v>
      </c>
      <c r="AS51" s="389" t="s">
        <v>159</v>
      </c>
      <c r="AT51" s="389" t="s">
        <v>160</v>
      </c>
      <c r="AU51" s="389" t="s">
        <v>161</v>
      </c>
      <c r="AV51" s="389" t="s">
        <v>162</v>
      </c>
      <c r="AW51" s="389" t="s">
        <v>163</v>
      </c>
      <c r="AX51" s="389" t="s">
        <v>164</v>
      </c>
      <c r="AY51" s="389" t="s">
        <v>165</v>
      </c>
      <c r="AZ51" s="389" t="s">
        <v>166</v>
      </c>
      <c r="BA51" s="389" t="s">
        <v>167</v>
      </c>
      <c r="BB51" s="389" t="s">
        <v>168</v>
      </c>
      <c r="BC51" s="389" t="s">
        <v>169</v>
      </c>
      <c r="BD51" s="389" t="s">
        <v>170</v>
      </c>
      <c r="BE51" s="389" t="s">
        <v>171</v>
      </c>
      <c r="BF51" s="389" t="s">
        <v>172</v>
      </c>
      <c r="BG51" s="389" t="s">
        <v>173</v>
      </c>
      <c r="BH51" s="389" t="s">
        <v>174</v>
      </c>
      <c r="BI51" s="389" t="s">
        <v>175</v>
      </c>
      <c r="BJ51" s="389" t="s">
        <v>176</v>
      </c>
      <c r="BK51" s="389" t="s">
        <v>177</v>
      </c>
      <c r="BL51" s="389" t="s">
        <v>178</v>
      </c>
      <c r="BM51" s="389" t="s">
        <v>179</v>
      </c>
      <c r="BN51" s="389" t="s">
        <v>180</v>
      </c>
      <c r="BO51" s="389" t="s">
        <v>181</v>
      </c>
      <c r="BP51" s="389" t="s">
        <v>182</v>
      </c>
      <c r="BQ51" s="389" t="s">
        <v>183</v>
      </c>
      <c r="BR51" s="389" t="s">
        <v>184</v>
      </c>
      <c r="BS51" s="389" t="s">
        <v>185</v>
      </c>
      <c r="BT51" s="389" t="s">
        <v>186</v>
      </c>
      <c r="BU51" s="389" t="s">
        <v>187</v>
      </c>
      <c r="BV51" s="389" t="s">
        <v>188</v>
      </c>
      <c r="BW51" s="389" t="s">
        <v>189</v>
      </c>
      <c r="BX51" s="389" t="s">
        <v>190</v>
      </c>
      <c r="BY51" s="389" t="s">
        <v>191</v>
      </c>
      <c r="BZ51" s="389" t="s">
        <v>192</v>
      </c>
      <c r="CA51" s="389" t="s">
        <v>193</v>
      </c>
      <c r="CB51" s="389" t="s">
        <v>194</v>
      </c>
      <c r="CC51" s="389" t="s">
        <v>195</v>
      </c>
      <c r="CD51" s="389" t="s">
        <v>196</v>
      </c>
      <c r="CE51" s="389" t="s">
        <v>197</v>
      </c>
      <c r="CF51" s="389" t="s">
        <v>198</v>
      </c>
      <c r="CG51" s="389" t="s">
        <v>199</v>
      </c>
      <c r="CH51" s="389" t="s">
        <v>200</v>
      </c>
      <c r="CI51" s="389" t="s">
        <v>201</v>
      </c>
      <c r="CJ51" s="389" t="s">
        <v>202</v>
      </c>
      <c r="CK51" s="389" t="s">
        <v>203</v>
      </c>
      <c r="CL51" s="389" t="s">
        <v>204</v>
      </c>
      <c r="CM51" s="389" t="s">
        <v>205</v>
      </c>
      <c r="CN51" s="389" t="s">
        <v>206</v>
      </c>
      <c r="CO51" s="389" t="s">
        <v>207</v>
      </c>
      <c r="CP51" s="389" t="s">
        <v>208</v>
      </c>
      <c r="CQ51" s="389" t="s">
        <v>209</v>
      </c>
      <c r="CR51" s="389" t="s">
        <v>210</v>
      </c>
      <c r="CS51" s="389" t="s">
        <v>211</v>
      </c>
      <c r="CT51" s="389" t="s">
        <v>212</v>
      </c>
      <c r="CU51" s="389" t="s">
        <v>213</v>
      </c>
      <c r="CV51" s="389" t="s">
        <v>214</v>
      </c>
      <c r="CW51" s="389" t="s">
        <v>215</v>
      </c>
      <c r="CX51" s="389" t="s">
        <v>216</v>
      </c>
      <c r="CY51" s="389" t="s">
        <v>217</v>
      </c>
      <c r="CZ51" s="389" t="s">
        <v>218</v>
      </c>
      <c r="DA51" s="389" t="s">
        <v>219</v>
      </c>
      <c r="DB51" s="389" t="s">
        <v>220</v>
      </c>
      <c r="DC51" s="389" t="s">
        <v>221</v>
      </c>
      <c r="DD51" s="389" t="s">
        <v>222</v>
      </c>
      <c r="DE51" s="389" t="s">
        <v>223</v>
      </c>
      <c r="DF51" s="389" t="s">
        <v>224</v>
      </c>
      <c r="DG51" s="389" t="s">
        <v>225</v>
      </c>
      <c r="DH51" s="389" t="s">
        <v>226</v>
      </c>
      <c r="DI51" s="389" t="s">
        <v>227</v>
      </c>
      <c r="DJ51" s="389" t="s">
        <v>228</v>
      </c>
      <c r="DK51" s="389" t="s">
        <v>229</v>
      </c>
      <c r="DL51" s="389" t="s">
        <v>230</v>
      </c>
      <c r="DM51" s="389" t="s">
        <v>231</v>
      </c>
      <c r="DN51" s="389" t="s">
        <v>232</v>
      </c>
      <c r="DO51" s="389" t="s">
        <v>233</v>
      </c>
      <c r="DP51" s="389" t="s">
        <v>234</v>
      </c>
      <c r="DQ51" s="389" t="s">
        <v>235</v>
      </c>
      <c r="DR51" s="389" t="s">
        <v>236</v>
      </c>
      <c r="DS51" s="389" t="s">
        <v>237</v>
      </c>
      <c r="DT51" s="389" t="s">
        <v>238</v>
      </c>
      <c r="DU51" s="389" t="s">
        <v>239</v>
      </c>
      <c r="DV51" s="389" t="s">
        <v>240</v>
      </c>
      <c r="DW51" s="389" t="s">
        <v>241</v>
      </c>
      <c r="DX51" s="389" t="s">
        <v>242</v>
      </c>
      <c r="DY51" s="389" t="s">
        <v>243</v>
      </c>
      <c r="DZ51" s="389" t="s">
        <v>244</v>
      </c>
      <c r="EA51" s="389" t="s">
        <v>245</v>
      </c>
      <c r="EB51" s="389" t="s">
        <v>246</v>
      </c>
      <c r="EC51" s="389" t="s">
        <v>247</v>
      </c>
      <c r="ED51" s="389" t="s">
        <v>248</v>
      </c>
      <c r="EE51" s="389" t="s">
        <v>249</v>
      </c>
      <c r="EF51" s="389" t="s">
        <v>250</v>
      </c>
      <c r="EG51" s="389" t="s">
        <v>251</v>
      </c>
      <c r="EH51" s="389" t="s">
        <v>252</v>
      </c>
      <c r="EI51" s="389" t="s">
        <v>253</v>
      </c>
      <c r="EJ51" s="389" t="s">
        <v>254</v>
      </c>
      <c r="EK51" s="389" t="s">
        <v>255</v>
      </c>
      <c r="EL51" s="389" t="s">
        <v>256</v>
      </c>
      <c r="EM51" s="389" t="s">
        <v>257</v>
      </c>
      <c r="EN51" s="389" t="s">
        <v>258</v>
      </c>
      <c r="EO51" s="389" t="s">
        <v>259</v>
      </c>
      <c r="EP51" s="389" t="s">
        <v>260</v>
      </c>
      <c r="EQ51" s="389" t="s">
        <v>261</v>
      </c>
      <c r="ER51" s="389" t="s">
        <v>262</v>
      </c>
      <c r="ES51" s="389" t="s">
        <v>263</v>
      </c>
      <c r="ET51" s="389" t="s">
        <v>264</v>
      </c>
      <c r="EU51" s="389" t="s">
        <v>265</v>
      </c>
      <c r="EV51" s="389" t="s">
        <v>266</v>
      </c>
      <c r="EW51" s="389" t="s">
        <v>267</v>
      </c>
      <c r="EX51" s="389" t="s">
        <v>268</v>
      </c>
      <c r="EY51" s="389" t="s">
        <v>269</v>
      </c>
      <c r="EZ51" s="389" t="s">
        <v>270</v>
      </c>
      <c r="FA51" s="389" t="s">
        <v>271</v>
      </c>
      <c r="FB51" s="389" t="s">
        <v>272</v>
      </c>
      <c r="FC51" s="389" t="s">
        <v>273</v>
      </c>
      <c r="FD51" s="389" t="s">
        <v>274</v>
      </c>
      <c r="FE51" s="389" t="s">
        <v>275</v>
      </c>
      <c r="FF51" s="389" t="s">
        <v>276</v>
      </c>
      <c r="FG51" s="389" t="s">
        <v>277</v>
      </c>
      <c r="FH51" s="389" t="s">
        <v>278</v>
      </c>
      <c r="FI51" s="389" t="s">
        <v>279</v>
      </c>
      <c r="FJ51" s="389" t="s">
        <v>280</v>
      </c>
      <c r="FK51" s="389" t="s">
        <v>281</v>
      </c>
      <c r="FL51" s="389" t="s">
        <v>282</v>
      </c>
      <c r="FM51" s="389" t="s">
        <v>283</v>
      </c>
      <c r="FN51" s="389" t="s">
        <v>284</v>
      </c>
      <c r="FO51" s="389" t="s">
        <v>285</v>
      </c>
      <c r="FP51" s="389" t="s">
        <v>286</v>
      </c>
      <c r="FQ51" s="389" t="s">
        <v>287</v>
      </c>
      <c r="FR51" s="389" t="s">
        <v>288</v>
      </c>
      <c r="FS51" s="389" t="s">
        <v>289</v>
      </c>
      <c r="FT51" s="389" t="s">
        <v>290</v>
      </c>
      <c r="FU51" s="389" t="s">
        <v>291</v>
      </c>
      <c r="FV51" s="389" t="s">
        <v>292</v>
      </c>
      <c r="FW51" s="389" t="s">
        <v>293</v>
      </c>
      <c r="FX51" s="389" t="s">
        <v>294</v>
      </c>
      <c r="FY51" s="389" t="s">
        <v>295</v>
      </c>
      <c r="FZ51" s="389" t="s">
        <v>296</v>
      </c>
      <c r="GA51" s="389" t="s">
        <v>297</v>
      </c>
      <c r="GB51" s="389" t="s">
        <v>298</v>
      </c>
      <c r="GC51" s="389" t="s">
        <v>299</v>
      </c>
      <c r="GD51" s="389" t="s">
        <v>300</v>
      </c>
      <c r="GE51" s="389" t="s">
        <v>301</v>
      </c>
      <c r="GF51" s="389" t="s">
        <v>302</v>
      </c>
      <c r="GG51" s="389" t="s">
        <v>303</v>
      </c>
      <c r="GH51" s="389" t="s">
        <v>304</v>
      </c>
      <c r="GI51" s="389" t="s">
        <v>305</v>
      </c>
      <c r="GJ51" s="389" t="s">
        <v>306</v>
      </c>
      <c r="GK51" s="389" t="s">
        <v>307</v>
      </c>
      <c r="GL51" s="389" t="s">
        <v>308</v>
      </c>
      <c r="GM51" s="389" t="s">
        <v>309</v>
      </c>
      <c r="GN51" s="389" t="s">
        <v>310</v>
      </c>
      <c r="GO51" s="389" t="s">
        <v>311</v>
      </c>
      <c r="GP51" s="389" t="s">
        <v>312</v>
      </c>
      <c r="GQ51" s="389" t="s">
        <v>313</v>
      </c>
      <c r="GR51" s="389" t="s">
        <v>314</v>
      </c>
      <c r="GS51" s="389" t="s">
        <v>315</v>
      </c>
      <c r="GT51" s="389" t="s">
        <v>316</v>
      </c>
      <c r="GU51" s="389" t="s">
        <v>317</v>
      </c>
      <c r="GV51" s="389" t="s">
        <v>318</v>
      </c>
      <c r="GW51" s="389" t="s">
        <v>319</v>
      </c>
      <c r="GX51" s="389" t="s">
        <v>320</v>
      </c>
      <c r="GY51" s="389" t="s">
        <v>321</v>
      </c>
      <c r="GZ51" s="389" t="s">
        <v>322</v>
      </c>
      <c r="HA51" s="389" t="s">
        <v>323</v>
      </c>
      <c r="HB51" s="389" t="s">
        <v>324</v>
      </c>
      <c r="HC51" s="389" t="s">
        <v>325</v>
      </c>
      <c r="HD51" s="389" t="s">
        <v>326</v>
      </c>
      <c r="HE51" s="389" t="s">
        <v>327</v>
      </c>
      <c r="HF51" s="389" t="s">
        <v>328</v>
      </c>
      <c r="HG51" s="389" t="s">
        <v>329</v>
      </c>
      <c r="HH51" s="389" t="s">
        <v>330</v>
      </c>
      <c r="HI51" s="389" t="s">
        <v>331</v>
      </c>
    </row>
    <row r="52" spans="1:217" s="278" customFormat="1" ht="12.75" customHeight="1">
      <c r="A52" s="286" t="s">
        <v>35</v>
      </c>
      <c r="B52" s="286" t="s">
        <v>36</v>
      </c>
      <c r="C52" s="286" t="s">
        <v>131</v>
      </c>
      <c r="D52" s="286" t="s">
        <v>332</v>
      </c>
      <c r="E52" s="287" t="s">
        <v>333</v>
      </c>
      <c r="F52" s="287" t="s">
        <v>333</v>
      </c>
      <c r="G52" s="287" t="s">
        <v>333</v>
      </c>
      <c r="H52" s="286" t="s">
        <v>334</v>
      </c>
      <c r="I52" s="286" t="s">
        <v>137</v>
      </c>
      <c r="J52" s="286" t="s">
        <v>138</v>
      </c>
      <c r="K52" s="286" t="s">
        <v>139</v>
      </c>
      <c r="L52" s="286" t="s">
        <v>140</v>
      </c>
      <c r="M52" s="286" t="s">
        <v>141</v>
      </c>
      <c r="N52" s="286" t="s">
        <v>334</v>
      </c>
      <c r="O52" s="286" t="s">
        <v>335</v>
      </c>
      <c r="Q52" s="288">
        <f>Q7</f>
        <v>44286</v>
      </c>
      <c r="R52" s="288">
        <f>DATE(YEAR(Q52),MONTH(Q52)+6,DAY(EOMONTH(Q52,6)))</f>
        <v>44469</v>
      </c>
      <c r="S52" s="289">
        <f>DATE(YEAR(R52)+1,MONTH(R52),DAY(R52))</f>
        <v>44834</v>
      </c>
      <c r="T52" s="289">
        <f t="shared" ref="T52" si="55">DATE(YEAR(S52)+1,MONTH(S52),DAY(S52))</f>
        <v>45199</v>
      </c>
      <c r="U52" s="289">
        <f t="shared" ref="U52" si="56">DATE(YEAR(T52)+1,MONTH(T52),DAY(T52))</f>
        <v>45565</v>
      </c>
      <c r="V52" s="289">
        <f t="shared" ref="V52" si="57">DATE(YEAR(U52)+1,MONTH(U52),DAY(U52))</f>
        <v>45930</v>
      </c>
      <c r="W52" s="289">
        <f t="shared" ref="W52" si="58">DATE(YEAR(V52)+1,MONTH(V52),DAY(V52))</f>
        <v>46295</v>
      </c>
      <c r="X52" s="289">
        <f t="shared" ref="X52" si="59">DATE(YEAR(W52)+1,MONTH(W52),DAY(W52))</f>
        <v>46660</v>
      </c>
      <c r="Y52" s="289">
        <f t="shared" ref="Y52" si="60">DATE(YEAR(X52)+1,MONTH(X52),DAY(X52))</f>
        <v>47026</v>
      </c>
      <c r="Z52" s="289">
        <f t="shared" ref="Z52" si="61">DATE(YEAR(Y52)+1,MONTH(Y52),DAY(Y52))</f>
        <v>47391</v>
      </c>
      <c r="AA52" s="289">
        <f t="shared" ref="AA52" si="62">DATE(YEAR(Z52)+1,MONTH(Z52),DAY(Z52))</f>
        <v>47756</v>
      </c>
      <c r="AB52" s="289">
        <f t="shared" ref="AB52" si="63">DATE(YEAR(AA52)+1,MONTH(AA52),DAY(AA52))</f>
        <v>48121</v>
      </c>
      <c r="AC52" s="289">
        <f t="shared" ref="AC52" si="64">DATE(YEAR(AB52)+1,MONTH(AB52),DAY(AB52))</f>
        <v>48487</v>
      </c>
      <c r="AD52" s="289">
        <f t="shared" ref="AD52" si="65">DATE(YEAR(AC52)+1,MONTH(AC52),DAY(AC52))</f>
        <v>48852</v>
      </c>
      <c r="AE52" s="289">
        <f t="shared" ref="AE52" si="66">DATE(YEAR(AD52)+1,MONTH(AD52),DAY(AD52))</f>
        <v>49217</v>
      </c>
      <c r="AF52" s="289">
        <f t="shared" ref="AF52" si="67">DATE(YEAR(AE52)+1,MONTH(AE52),DAY(AE52))</f>
        <v>49582</v>
      </c>
      <c r="AG52" s="289">
        <f t="shared" ref="AG52" si="68">DATE(YEAR(AF52)+1,MONTH(AF52),DAY(AF52))</f>
        <v>49948</v>
      </c>
      <c r="AH52" s="289">
        <f t="shared" ref="AH52" si="69">DATE(YEAR(AG52)+1,MONTH(AG52),DAY(AG52))</f>
        <v>50313</v>
      </c>
      <c r="AI52" s="289">
        <f t="shared" ref="AI52" si="70">DATE(YEAR(AH52)+1,MONTH(AH52),DAY(AH52))</f>
        <v>50678</v>
      </c>
      <c r="AJ52" s="289">
        <f t="shared" ref="AJ52" si="71">DATE(YEAR(AI52)+1,MONTH(AI52),DAY(AI52))</f>
        <v>51043</v>
      </c>
      <c r="AK52" s="289">
        <f t="shared" ref="AK52" si="72">DATE(YEAR(AJ52)+1,MONTH(AJ52),DAY(AJ52))</f>
        <v>51409</v>
      </c>
      <c r="AL52" s="289">
        <f t="shared" ref="AL52" si="73">DATE(YEAR(AK52)+1,MONTH(AK52),DAY(AK52))</f>
        <v>51774</v>
      </c>
      <c r="AM52" s="289">
        <f t="shared" ref="AM52" si="74">DATE(YEAR(AL52)+1,MONTH(AL52),DAY(AL52))</f>
        <v>52139</v>
      </c>
      <c r="AN52" s="289">
        <f t="shared" ref="AN52" si="75">DATE(YEAR(AM52)+1,MONTH(AM52),DAY(AM52))</f>
        <v>52504</v>
      </c>
      <c r="AO52" s="289">
        <f t="shared" ref="AO52" si="76">DATE(YEAR(AN52)+1,MONTH(AN52),DAY(AN52))</f>
        <v>52870</v>
      </c>
      <c r="AP52" s="289">
        <f t="shared" ref="AP52" si="77">DATE(YEAR(AO52)+1,MONTH(AO52),DAY(AO52))</f>
        <v>53235</v>
      </c>
      <c r="AQ52" s="289">
        <f t="shared" ref="AQ52" si="78">DATE(YEAR(AP52)+1,MONTH(AP52),DAY(AP52))</f>
        <v>53600</v>
      </c>
      <c r="AR52" s="289">
        <f t="shared" ref="AR52" si="79">DATE(YEAR(AQ52)+1,MONTH(AQ52),DAY(AQ52))</f>
        <v>53965</v>
      </c>
      <c r="AS52" s="289">
        <f t="shared" ref="AS52" si="80">DATE(YEAR(AR52)+1,MONTH(AR52),DAY(AR52))</f>
        <v>54331</v>
      </c>
      <c r="AT52" s="289">
        <f t="shared" ref="AT52" si="81">DATE(YEAR(AS52)+1,MONTH(AS52),DAY(AS52))</f>
        <v>54696</v>
      </c>
      <c r="AU52" s="289">
        <f t="shared" ref="AU52" si="82">DATE(YEAR(AT52)+1,MONTH(AT52),DAY(AT52))</f>
        <v>55061</v>
      </c>
      <c r="AV52" s="289">
        <f t="shared" ref="AV52" si="83">DATE(YEAR(AU52)+1,MONTH(AU52),DAY(AU52))</f>
        <v>55426</v>
      </c>
      <c r="AW52" s="289">
        <f t="shared" ref="AW52" si="84">DATE(YEAR(AV52)+1,MONTH(AV52),DAY(AV52))</f>
        <v>55792</v>
      </c>
      <c r="AX52" s="289">
        <f t="shared" ref="AX52" si="85">DATE(YEAR(AW52)+1,MONTH(AW52),DAY(AW52))</f>
        <v>56157</v>
      </c>
      <c r="AY52" s="289">
        <f t="shared" ref="AY52" si="86">DATE(YEAR(AX52)+1,MONTH(AX52),DAY(AX52))</f>
        <v>56522</v>
      </c>
      <c r="AZ52" s="289">
        <f t="shared" ref="AZ52" si="87">DATE(YEAR(AY52)+1,MONTH(AY52),DAY(AY52))</f>
        <v>56887</v>
      </c>
      <c r="BA52" s="289">
        <f t="shared" ref="BA52" si="88">DATE(YEAR(AZ52)+1,MONTH(AZ52),DAY(AZ52))</f>
        <v>57253</v>
      </c>
      <c r="BB52" s="289">
        <f t="shared" ref="BB52" si="89">DATE(YEAR(BA52)+1,MONTH(BA52),DAY(BA52))</f>
        <v>57618</v>
      </c>
      <c r="BC52" s="289">
        <f t="shared" ref="BC52" si="90">DATE(YEAR(BB52)+1,MONTH(BB52),DAY(BB52))</f>
        <v>57983</v>
      </c>
      <c r="BD52" s="289">
        <f t="shared" ref="BD52" si="91">DATE(YEAR(BC52)+1,MONTH(BC52),DAY(BC52))</f>
        <v>58348</v>
      </c>
      <c r="BE52" s="289">
        <f t="shared" ref="BE52" si="92">DATE(YEAR(BD52)+1,MONTH(BD52),DAY(BD52))</f>
        <v>58714</v>
      </c>
      <c r="BF52" s="289">
        <f t="shared" ref="BF52" si="93">DATE(YEAR(BE52)+1,MONTH(BE52),DAY(BE52))</f>
        <v>59079</v>
      </c>
      <c r="BG52" s="289">
        <f t="shared" ref="BG52" si="94">DATE(YEAR(BF52)+1,MONTH(BF52),DAY(BF52))</f>
        <v>59444</v>
      </c>
      <c r="BH52" s="289">
        <f t="shared" ref="BH52" si="95">DATE(YEAR(BG52)+1,MONTH(BG52),DAY(BG52))</f>
        <v>59809</v>
      </c>
      <c r="BI52" s="289">
        <f t="shared" ref="BI52" si="96">DATE(YEAR(BH52)+1,MONTH(BH52),DAY(BH52))</f>
        <v>60175</v>
      </c>
      <c r="BJ52" s="289">
        <f t="shared" ref="BJ52" si="97">DATE(YEAR(BI52)+1,MONTH(BI52),DAY(BI52))</f>
        <v>60540</v>
      </c>
      <c r="BK52" s="289">
        <f t="shared" ref="BK52" si="98">DATE(YEAR(BJ52)+1,MONTH(BJ52),DAY(BJ52))</f>
        <v>60905</v>
      </c>
      <c r="BL52" s="289">
        <f t="shared" ref="BL52" si="99">DATE(YEAR(BK52)+1,MONTH(BK52),DAY(BK52))</f>
        <v>61270</v>
      </c>
      <c r="BM52" s="289">
        <f t="shared" ref="BM52" si="100">DATE(YEAR(BL52)+1,MONTH(BL52),DAY(BL52))</f>
        <v>61636</v>
      </c>
      <c r="BN52" s="289">
        <f t="shared" ref="BN52" si="101">DATE(YEAR(BM52)+1,MONTH(BM52),DAY(BM52))</f>
        <v>62001</v>
      </c>
      <c r="BO52" s="289">
        <f t="shared" ref="BO52" si="102">DATE(YEAR(BN52)+1,MONTH(BN52),DAY(BN52))</f>
        <v>62366</v>
      </c>
      <c r="BP52" s="289">
        <f t="shared" ref="BP52" si="103">DATE(YEAR(BO52)+1,MONTH(BO52),DAY(BO52))</f>
        <v>62731</v>
      </c>
      <c r="BQ52" s="289">
        <f t="shared" ref="BQ52" si="104">DATE(YEAR(BP52)+1,MONTH(BP52),DAY(BP52))</f>
        <v>63097</v>
      </c>
      <c r="BR52" s="289">
        <f t="shared" ref="BR52" si="105">DATE(YEAR(BQ52)+1,MONTH(BQ52),DAY(BQ52))</f>
        <v>63462</v>
      </c>
      <c r="BS52" s="289">
        <f t="shared" ref="BS52" si="106">DATE(YEAR(BR52)+1,MONTH(BR52),DAY(BR52))</f>
        <v>63827</v>
      </c>
      <c r="BT52" s="289">
        <f t="shared" ref="BT52" si="107">DATE(YEAR(BS52)+1,MONTH(BS52),DAY(BS52))</f>
        <v>64192</v>
      </c>
      <c r="BU52" s="289">
        <f t="shared" ref="BU52" si="108">DATE(YEAR(BT52)+1,MONTH(BT52),DAY(BT52))</f>
        <v>64558</v>
      </c>
      <c r="BV52" s="289">
        <f t="shared" ref="BV52" si="109">DATE(YEAR(BU52)+1,MONTH(BU52),DAY(BU52))</f>
        <v>64923</v>
      </c>
      <c r="BW52" s="289">
        <f t="shared" ref="BW52" si="110">DATE(YEAR(BV52)+1,MONTH(BV52),DAY(BV52))</f>
        <v>65288</v>
      </c>
      <c r="BX52" s="289">
        <f t="shared" ref="BX52" si="111">DATE(YEAR(BW52)+1,MONTH(BW52),DAY(BW52))</f>
        <v>65653</v>
      </c>
      <c r="BY52" s="289">
        <f t="shared" ref="BY52" si="112">DATE(YEAR(BX52)+1,MONTH(BX52),DAY(BX52))</f>
        <v>66019</v>
      </c>
      <c r="BZ52" s="289">
        <f t="shared" ref="BZ52" si="113">DATE(YEAR(BY52)+1,MONTH(BY52),DAY(BY52))</f>
        <v>66384</v>
      </c>
      <c r="CA52" s="289">
        <f t="shared" ref="CA52" si="114">DATE(YEAR(BZ52)+1,MONTH(BZ52),DAY(BZ52))</f>
        <v>66749</v>
      </c>
      <c r="CB52" s="289">
        <f t="shared" ref="CB52" si="115">DATE(YEAR(CA52)+1,MONTH(CA52),DAY(CA52))</f>
        <v>67114</v>
      </c>
      <c r="CC52" s="289">
        <f t="shared" ref="CC52" si="116">DATE(YEAR(CB52)+1,MONTH(CB52),DAY(CB52))</f>
        <v>67480</v>
      </c>
      <c r="CD52" s="289">
        <f t="shared" ref="CD52" si="117">DATE(YEAR(CC52)+1,MONTH(CC52),DAY(CC52))</f>
        <v>67845</v>
      </c>
      <c r="CE52" s="289">
        <f t="shared" ref="CE52" si="118">DATE(YEAR(CD52)+1,MONTH(CD52),DAY(CD52))</f>
        <v>68210</v>
      </c>
      <c r="CF52" s="289">
        <f t="shared" ref="CF52" si="119">DATE(YEAR(CE52)+1,MONTH(CE52),DAY(CE52))</f>
        <v>68575</v>
      </c>
      <c r="CG52" s="289">
        <f t="shared" ref="CG52" si="120">DATE(YEAR(CF52)+1,MONTH(CF52),DAY(CF52))</f>
        <v>68941</v>
      </c>
      <c r="CH52" s="289">
        <f t="shared" ref="CH52" si="121">DATE(YEAR(CG52)+1,MONTH(CG52),DAY(CG52))</f>
        <v>69306</v>
      </c>
      <c r="CI52" s="289">
        <f t="shared" ref="CI52" si="122">DATE(YEAR(CH52)+1,MONTH(CH52),DAY(CH52))</f>
        <v>69671</v>
      </c>
      <c r="CJ52" s="289">
        <f t="shared" ref="CJ52" si="123">DATE(YEAR(CI52)+1,MONTH(CI52),DAY(CI52))</f>
        <v>70036</v>
      </c>
      <c r="CK52" s="289">
        <f t="shared" ref="CK52" si="124">DATE(YEAR(CJ52)+1,MONTH(CJ52),DAY(CJ52))</f>
        <v>70402</v>
      </c>
      <c r="CL52" s="289">
        <f t="shared" ref="CL52" si="125">DATE(YEAR(CK52)+1,MONTH(CK52),DAY(CK52))</f>
        <v>70767</v>
      </c>
      <c r="CM52" s="289">
        <f t="shared" ref="CM52" si="126">DATE(YEAR(CL52)+1,MONTH(CL52),DAY(CL52))</f>
        <v>71132</v>
      </c>
      <c r="CN52" s="289">
        <f t="shared" ref="CN52" si="127">DATE(YEAR(CM52)+1,MONTH(CM52),DAY(CM52))</f>
        <v>71497</v>
      </c>
      <c r="CO52" s="289">
        <f t="shared" ref="CO52" si="128">DATE(YEAR(CN52)+1,MONTH(CN52),DAY(CN52))</f>
        <v>71863</v>
      </c>
      <c r="CP52" s="289">
        <f t="shared" ref="CP52" si="129">DATE(YEAR(CO52)+1,MONTH(CO52),DAY(CO52))</f>
        <v>72228</v>
      </c>
      <c r="CQ52" s="289">
        <f t="shared" ref="CQ52" si="130">DATE(YEAR(CP52)+1,MONTH(CP52),DAY(CP52))</f>
        <v>72593</v>
      </c>
      <c r="CR52" s="289">
        <f t="shared" ref="CR52" si="131">DATE(YEAR(CQ52)+1,MONTH(CQ52),DAY(CQ52))</f>
        <v>72958</v>
      </c>
      <c r="CS52" s="289">
        <f t="shared" ref="CS52" si="132">DATE(YEAR(CR52)+1,MONTH(CR52),DAY(CR52))</f>
        <v>73323</v>
      </c>
      <c r="CT52" s="289">
        <f t="shared" ref="CT52" si="133">DATE(YEAR(CS52)+1,MONTH(CS52),DAY(CS52))</f>
        <v>73688</v>
      </c>
      <c r="CU52" s="289">
        <f t="shared" ref="CU52" si="134">DATE(YEAR(CT52)+1,MONTH(CT52),DAY(CT52))</f>
        <v>74053</v>
      </c>
      <c r="CV52" s="289">
        <f t="shared" ref="CV52" si="135">DATE(YEAR(CU52)+1,MONTH(CU52),DAY(CU52))</f>
        <v>74418</v>
      </c>
      <c r="CW52" s="289">
        <f t="shared" ref="CW52" si="136">DATE(YEAR(CV52)+1,MONTH(CV52),DAY(CV52))</f>
        <v>74784</v>
      </c>
      <c r="CX52" s="289">
        <f t="shared" ref="CX52" si="137">DATE(YEAR(CW52)+1,MONTH(CW52),DAY(CW52))</f>
        <v>75149</v>
      </c>
      <c r="CY52" s="289">
        <f t="shared" ref="CY52" si="138">DATE(YEAR(CX52)+1,MONTH(CX52),DAY(CX52))</f>
        <v>75514</v>
      </c>
      <c r="CZ52" s="289">
        <f t="shared" ref="CZ52" si="139">DATE(YEAR(CY52)+1,MONTH(CY52),DAY(CY52))</f>
        <v>75879</v>
      </c>
      <c r="DA52" s="289">
        <f t="shared" ref="DA52" si="140">DATE(YEAR(CZ52)+1,MONTH(CZ52),DAY(CZ52))</f>
        <v>76245</v>
      </c>
      <c r="DB52" s="289">
        <f t="shared" ref="DB52" si="141">DATE(YEAR(DA52)+1,MONTH(DA52),DAY(DA52))</f>
        <v>76610</v>
      </c>
      <c r="DC52" s="289">
        <f t="shared" ref="DC52" si="142">DATE(YEAR(DB52)+1,MONTH(DB52),DAY(DB52))</f>
        <v>76975</v>
      </c>
      <c r="DD52" s="289">
        <f t="shared" ref="DD52" si="143">DATE(YEAR(DC52)+1,MONTH(DC52),DAY(DC52))</f>
        <v>77340</v>
      </c>
      <c r="DE52" s="289">
        <f t="shared" ref="DE52" si="144">DATE(YEAR(DD52)+1,MONTH(DD52),DAY(DD52))</f>
        <v>77706</v>
      </c>
      <c r="DF52" s="289">
        <f t="shared" ref="DF52" si="145">DATE(YEAR(DE52)+1,MONTH(DE52),DAY(DE52))</f>
        <v>78071</v>
      </c>
      <c r="DG52" s="289">
        <f t="shared" ref="DG52" si="146">DATE(YEAR(DF52)+1,MONTH(DF52),DAY(DF52))</f>
        <v>78436</v>
      </c>
      <c r="DH52" s="289">
        <f t="shared" ref="DH52" si="147">DATE(YEAR(DG52)+1,MONTH(DG52),DAY(DG52))</f>
        <v>78801</v>
      </c>
      <c r="DI52" s="289">
        <f t="shared" ref="DI52" si="148">DATE(YEAR(DH52)+1,MONTH(DH52),DAY(DH52))</f>
        <v>79167</v>
      </c>
      <c r="DJ52" s="289">
        <f t="shared" ref="DJ52" si="149">DATE(YEAR(DI52)+1,MONTH(DI52),DAY(DI52))</f>
        <v>79532</v>
      </c>
      <c r="DK52" s="289">
        <f t="shared" ref="DK52" si="150">DATE(YEAR(DJ52)+1,MONTH(DJ52),DAY(DJ52))</f>
        <v>79897</v>
      </c>
      <c r="DL52" s="289">
        <f t="shared" ref="DL52" si="151">DATE(YEAR(DK52)+1,MONTH(DK52),DAY(DK52))</f>
        <v>80262</v>
      </c>
      <c r="DM52" s="289">
        <f t="shared" ref="DM52" si="152">DATE(YEAR(DL52)+1,MONTH(DL52),DAY(DL52))</f>
        <v>80628</v>
      </c>
      <c r="DN52" s="289">
        <f t="shared" ref="DN52" si="153">DATE(YEAR(DM52)+1,MONTH(DM52),DAY(DM52))</f>
        <v>80993</v>
      </c>
      <c r="DO52" s="289">
        <f t="shared" ref="DO52" si="154">DATE(YEAR(DN52)+1,MONTH(DN52),DAY(DN52))</f>
        <v>81358</v>
      </c>
      <c r="DP52" s="289">
        <f t="shared" ref="DP52" si="155">DATE(YEAR(DO52)+1,MONTH(DO52),DAY(DO52))</f>
        <v>81723</v>
      </c>
      <c r="DQ52" s="289">
        <f t="shared" ref="DQ52" si="156">DATE(YEAR(DP52)+1,MONTH(DP52),DAY(DP52))</f>
        <v>82089</v>
      </c>
      <c r="DR52" s="289">
        <f t="shared" ref="DR52" si="157">DATE(YEAR(DQ52)+1,MONTH(DQ52),DAY(DQ52))</f>
        <v>82454</v>
      </c>
      <c r="DS52" s="289">
        <f t="shared" ref="DS52" si="158">DATE(YEAR(DR52)+1,MONTH(DR52),DAY(DR52))</f>
        <v>82819</v>
      </c>
      <c r="DT52" s="289">
        <f t="shared" ref="DT52" si="159">DATE(YEAR(DS52)+1,MONTH(DS52),DAY(DS52))</f>
        <v>83184</v>
      </c>
      <c r="DU52" s="289">
        <f t="shared" ref="DU52" si="160">DATE(YEAR(DT52)+1,MONTH(DT52),DAY(DT52))</f>
        <v>83550</v>
      </c>
      <c r="DV52" s="289">
        <f t="shared" ref="DV52" si="161">DATE(YEAR(DU52)+1,MONTH(DU52),DAY(DU52))</f>
        <v>83915</v>
      </c>
      <c r="DW52" s="289">
        <f t="shared" ref="DW52" si="162">DATE(YEAR(DV52)+1,MONTH(DV52),DAY(DV52))</f>
        <v>84280</v>
      </c>
      <c r="DX52" s="289">
        <f t="shared" ref="DX52" si="163">DATE(YEAR(DW52)+1,MONTH(DW52),DAY(DW52))</f>
        <v>84645</v>
      </c>
      <c r="DY52" s="289">
        <f t="shared" ref="DY52" si="164">DATE(YEAR(DX52)+1,MONTH(DX52),DAY(DX52))</f>
        <v>85011</v>
      </c>
      <c r="DZ52" s="289">
        <f t="shared" ref="DZ52" si="165">DATE(YEAR(DY52)+1,MONTH(DY52),DAY(DY52))</f>
        <v>85376</v>
      </c>
      <c r="EA52" s="289">
        <f t="shared" ref="EA52" si="166">DATE(YEAR(DZ52)+1,MONTH(DZ52),DAY(DZ52))</f>
        <v>85741</v>
      </c>
      <c r="EB52" s="289">
        <f t="shared" ref="EB52" si="167">DATE(YEAR(EA52)+1,MONTH(EA52),DAY(EA52))</f>
        <v>86106</v>
      </c>
      <c r="EC52" s="289">
        <f t="shared" ref="EC52" si="168">DATE(YEAR(EB52)+1,MONTH(EB52),DAY(EB52))</f>
        <v>86472</v>
      </c>
      <c r="ED52" s="289">
        <f t="shared" ref="ED52" si="169">DATE(YEAR(EC52)+1,MONTH(EC52),DAY(EC52))</f>
        <v>86837</v>
      </c>
      <c r="EE52" s="289">
        <f t="shared" ref="EE52" si="170">DATE(YEAR(ED52)+1,MONTH(ED52),DAY(ED52))</f>
        <v>87202</v>
      </c>
      <c r="EF52" s="289">
        <f t="shared" ref="EF52" si="171">DATE(YEAR(EE52)+1,MONTH(EE52),DAY(EE52))</f>
        <v>87567</v>
      </c>
      <c r="EG52" s="289">
        <f t="shared" ref="EG52" si="172">DATE(YEAR(EF52)+1,MONTH(EF52),DAY(EF52))</f>
        <v>87933</v>
      </c>
      <c r="EH52" s="289">
        <f t="shared" ref="EH52" si="173">DATE(YEAR(EG52)+1,MONTH(EG52),DAY(EG52))</f>
        <v>88298</v>
      </c>
      <c r="EI52" s="289">
        <f t="shared" ref="EI52" si="174">DATE(YEAR(EH52)+1,MONTH(EH52),DAY(EH52))</f>
        <v>88663</v>
      </c>
      <c r="EJ52" s="289">
        <f t="shared" ref="EJ52" si="175">DATE(YEAR(EI52)+1,MONTH(EI52),DAY(EI52))</f>
        <v>89028</v>
      </c>
      <c r="EK52" s="289">
        <f t="shared" ref="EK52" si="176">DATE(YEAR(EJ52)+1,MONTH(EJ52),DAY(EJ52))</f>
        <v>89394</v>
      </c>
      <c r="EL52" s="289">
        <f t="shared" ref="EL52" si="177">DATE(YEAR(EK52)+1,MONTH(EK52),DAY(EK52))</f>
        <v>89759</v>
      </c>
      <c r="EM52" s="289">
        <f t="shared" ref="EM52" si="178">DATE(YEAR(EL52)+1,MONTH(EL52),DAY(EL52))</f>
        <v>90124</v>
      </c>
      <c r="EN52" s="289">
        <f t="shared" ref="EN52" si="179">DATE(YEAR(EM52)+1,MONTH(EM52),DAY(EM52))</f>
        <v>90489</v>
      </c>
      <c r="EO52" s="289">
        <f t="shared" ref="EO52" si="180">DATE(YEAR(EN52)+1,MONTH(EN52),DAY(EN52))</f>
        <v>90855</v>
      </c>
      <c r="EP52" s="289">
        <f t="shared" ref="EP52" si="181">DATE(YEAR(EO52)+1,MONTH(EO52),DAY(EO52))</f>
        <v>91220</v>
      </c>
      <c r="EQ52" s="289">
        <f t="shared" ref="EQ52" si="182">DATE(YEAR(EP52)+1,MONTH(EP52),DAY(EP52))</f>
        <v>91585</v>
      </c>
      <c r="ER52" s="289">
        <f t="shared" ref="ER52" si="183">DATE(YEAR(EQ52)+1,MONTH(EQ52),DAY(EQ52))</f>
        <v>91950</v>
      </c>
      <c r="ES52" s="289">
        <f t="shared" ref="ES52" si="184">DATE(YEAR(ER52)+1,MONTH(ER52),DAY(ER52))</f>
        <v>92316</v>
      </c>
      <c r="ET52" s="289">
        <f t="shared" ref="ET52" si="185">DATE(YEAR(ES52)+1,MONTH(ES52),DAY(ES52))</f>
        <v>92681</v>
      </c>
      <c r="EU52" s="289">
        <f t="shared" ref="EU52" si="186">DATE(YEAR(ET52)+1,MONTH(ET52),DAY(ET52))</f>
        <v>93046</v>
      </c>
      <c r="EV52" s="289">
        <f t="shared" ref="EV52" si="187">DATE(YEAR(EU52)+1,MONTH(EU52),DAY(EU52))</f>
        <v>93411</v>
      </c>
      <c r="EW52" s="289">
        <f t="shared" ref="EW52" si="188">DATE(YEAR(EV52)+1,MONTH(EV52),DAY(EV52))</f>
        <v>93777</v>
      </c>
      <c r="EX52" s="289">
        <f t="shared" ref="EX52" si="189">DATE(YEAR(EW52)+1,MONTH(EW52),DAY(EW52))</f>
        <v>94142</v>
      </c>
      <c r="EY52" s="289">
        <f t="shared" ref="EY52" si="190">DATE(YEAR(EX52)+1,MONTH(EX52),DAY(EX52))</f>
        <v>94507</v>
      </c>
      <c r="EZ52" s="289">
        <f t="shared" ref="EZ52" si="191">DATE(YEAR(EY52)+1,MONTH(EY52),DAY(EY52))</f>
        <v>94872</v>
      </c>
      <c r="FA52" s="289">
        <f t="shared" ref="FA52" si="192">DATE(YEAR(EZ52)+1,MONTH(EZ52),DAY(EZ52))</f>
        <v>95238</v>
      </c>
      <c r="FB52" s="289">
        <f t="shared" ref="FB52" si="193">DATE(YEAR(FA52)+1,MONTH(FA52),DAY(FA52))</f>
        <v>95603</v>
      </c>
      <c r="FC52" s="289">
        <f t="shared" ref="FC52" si="194">DATE(YEAR(FB52)+1,MONTH(FB52),DAY(FB52))</f>
        <v>95968</v>
      </c>
      <c r="FD52" s="289">
        <f t="shared" ref="FD52" si="195">DATE(YEAR(FC52)+1,MONTH(FC52),DAY(FC52))</f>
        <v>96333</v>
      </c>
      <c r="FE52" s="289">
        <f t="shared" ref="FE52" si="196">DATE(YEAR(FD52)+1,MONTH(FD52),DAY(FD52))</f>
        <v>96699</v>
      </c>
      <c r="FF52" s="289">
        <f t="shared" ref="FF52" si="197">DATE(YEAR(FE52)+1,MONTH(FE52),DAY(FE52))</f>
        <v>97064</v>
      </c>
      <c r="FG52" s="289">
        <f t="shared" ref="FG52" si="198">DATE(YEAR(FF52)+1,MONTH(FF52),DAY(FF52))</f>
        <v>97429</v>
      </c>
      <c r="FH52" s="289">
        <f t="shared" ref="FH52" si="199">DATE(YEAR(FG52)+1,MONTH(FG52),DAY(FG52))</f>
        <v>97794</v>
      </c>
      <c r="FI52" s="289">
        <f t="shared" ref="FI52" si="200">DATE(YEAR(FH52)+1,MONTH(FH52),DAY(FH52))</f>
        <v>98160</v>
      </c>
      <c r="FJ52" s="289">
        <f t="shared" ref="FJ52" si="201">DATE(YEAR(FI52)+1,MONTH(FI52),DAY(FI52))</f>
        <v>98525</v>
      </c>
      <c r="FK52" s="289">
        <f t="shared" ref="FK52" si="202">DATE(YEAR(FJ52)+1,MONTH(FJ52),DAY(FJ52))</f>
        <v>98890</v>
      </c>
      <c r="FL52" s="289">
        <f t="shared" ref="FL52" si="203">DATE(YEAR(FK52)+1,MONTH(FK52),DAY(FK52))</f>
        <v>99255</v>
      </c>
      <c r="FM52" s="289">
        <f t="shared" ref="FM52" si="204">DATE(YEAR(FL52)+1,MONTH(FL52),DAY(FL52))</f>
        <v>99621</v>
      </c>
      <c r="FN52" s="289">
        <f t="shared" ref="FN52" si="205">DATE(YEAR(FM52)+1,MONTH(FM52),DAY(FM52))</f>
        <v>99986</v>
      </c>
      <c r="FO52" s="289">
        <f t="shared" ref="FO52" si="206">DATE(YEAR(FN52)+1,MONTH(FN52),DAY(FN52))</f>
        <v>100351</v>
      </c>
      <c r="FP52" s="289">
        <f t="shared" ref="FP52" si="207">DATE(YEAR(FO52)+1,MONTH(FO52),DAY(FO52))</f>
        <v>100716</v>
      </c>
      <c r="FQ52" s="289">
        <f t="shared" ref="FQ52" si="208">DATE(YEAR(FP52)+1,MONTH(FP52),DAY(FP52))</f>
        <v>101082</v>
      </c>
      <c r="FR52" s="289">
        <f t="shared" ref="FR52" si="209">DATE(YEAR(FQ52)+1,MONTH(FQ52),DAY(FQ52))</f>
        <v>101447</v>
      </c>
      <c r="FS52" s="289">
        <f t="shared" ref="FS52" si="210">DATE(YEAR(FR52)+1,MONTH(FR52),DAY(FR52))</f>
        <v>101812</v>
      </c>
      <c r="FT52" s="289">
        <f t="shared" ref="FT52" si="211">DATE(YEAR(FS52)+1,MONTH(FS52),DAY(FS52))</f>
        <v>102177</v>
      </c>
      <c r="FU52" s="289">
        <f t="shared" ref="FU52" si="212">DATE(YEAR(FT52)+1,MONTH(FT52),DAY(FT52))</f>
        <v>102543</v>
      </c>
      <c r="FV52" s="289">
        <f t="shared" ref="FV52" si="213">DATE(YEAR(FU52)+1,MONTH(FU52),DAY(FU52))</f>
        <v>102908</v>
      </c>
      <c r="FW52" s="289">
        <f t="shared" ref="FW52" si="214">DATE(YEAR(FV52)+1,MONTH(FV52),DAY(FV52))</f>
        <v>103273</v>
      </c>
      <c r="FX52" s="289">
        <f t="shared" ref="FX52" si="215">DATE(YEAR(FW52)+1,MONTH(FW52),DAY(FW52))</f>
        <v>103638</v>
      </c>
      <c r="FY52" s="289">
        <f t="shared" ref="FY52" si="216">DATE(YEAR(FX52)+1,MONTH(FX52),DAY(FX52))</f>
        <v>104004</v>
      </c>
      <c r="FZ52" s="289">
        <f t="shared" ref="FZ52" si="217">DATE(YEAR(FY52)+1,MONTH(FY52),DAY(FY52))</f>
        <v>104369</v>
      </c>
      <c r="GA52" s="289">
        <f t="shared" ref="GA52" si="218">DATE(YEAR(FZ52)+1,MONTH(FZ52),DAY(FZ52))</f>
        <v>104734</v>
      </c>
      <c r="GB52" s="289">
        <f t="shared" ref="GB52" si="219">DATE(YEAR(GA52)+1,MONTH(GA52),DAY(GA52))</f>
        <v>105099</v>
      </c>
      <c r="GC52" s="289">
        <f t="shared" ref="GC52" si="220">DATE(YEAR(GB52)+1,MONTH(GB52),DAY(GB52))</f>
        <v>105465</v>
      </c>
      <c r="GD52" s="289">
        <f t="shared" ref="GD52" si="221">DATE(YEAR(GC52)+1,MONTH(GC52),DAY(GC52))</f>
        <v>105830</v>
      </c>
      <c r="GE52" s="289">
        <f t="shared" ref="GE52" si="222">DATE(YEAR(GD52)+1,MONTH(GD52),DAY(GD52))</f>
        <v>106195</v>
      </c>
      <c r="GF52" s="289">
        <f t="shared" ref="GF52" si="223">DATE(YEAR(GE52)+1,MONTH(GE52),DAY(GE52))</f>
        <v>106560</v>
      </c>
      <c r="GG52" s="289">
        <f t="shared" ref="GG52" si="224">DATE(YEAR(GF52)+1,MONTH(GF52),DAY(GF52))</f>
        <v>106926</v>
      </c>
      <c r="GH52" s="289">
        <f t="shared" ref="GH52" si="225">DATE(YEAR(GG52)+1,MONTH(GG52),DAY(GG52))</f>
        <v>107291</v>
      </c>
      <c r="GI52" s="289">
        <f t="shared" ref="GI52" si="226">DATE(YEAR(GH52)+1,MONTH(GH52),DAY(GH52))</f>
        <v>107656</v>
      </c>
      <c r="GJ52" s="289">
        <f t="shared" ref="GJ52" si="227">DATE(YEAR(GI52)+1,MONTH(GI52),DAY(GI52))</f>
        <v>108021</v>
      </c>
      <c r="GK52" s="289">
        <f t="shared" ref="GK52" si="228">DATE(YEAR(GJ52)+1,MONTH(GJ52),DAY(GJ52))</f>
        <v>108387</v>
      </c>
      <c r="GL52" s="289">
        <f t="shared" ref="GL52" si="229">DATE(YEAR(GK52)+1,MONTH(GK52),DAY(GK52))</f>
        <v>108752</v>
      </c>
      <c r="GM52" s="289">
        <f t="shared" ref="GM52" si="230">DATE(YEAR(GL52)+1,MONTH(GL52),DAY(GL52))</f>
        <v>109117</v>
      </c>
      <c r="GN52" s="289">
        <f t="shared" ref="GN52" si="231">DATE(YEAR(GM52)+1,MONTH(GM52),DAY(GM52))</f>
        <v>109482</v>
      </c>
      <c r="GO52" s="289">
        <f t="shared" ref="GO52" si="232">DATE(YEAR(GN52)+1,MONTH(GN52),DAY(GN52))</f>
        <v>109847</v>
      </c>
      <c r="GP52" s="289">
        <f t="shared" ref="GP52" si="233">DATE(YEAR(GO52)+1,MONTH(GO52),DAY(GO52))</f>
        <v>110212</v>
      </c>
      <c r="GQ52" s="289">
        <f t="shared" ref="GQ52" si="234">DATE(YEAR(GP52)+1,MONTH(GP52),DAY(GP52))</f>
        <v>110577</v>
      </c>
      <c r="GR52" s="289">
        <f t="shared" ref="GR52" si="235">DATE(YEAR(GQ52)+1,MONTH(GQ52),DAY(GQ52))</f>
        <v>110942</v>
      </c>
      <c r="GS52" s="289">
        <f t="shared" ref="GS52" si="236">DATE(YEAR(GR52)+1,MONTH(GR52),DAY(GR52))</f>
        <v>111308</v>
      </c>
      <c r="GT52" s="289">
        <f t="shared" ref="GT52" si="237">DATE(YEAR(GS52)+1,MONTH(GS52),DAY(GS52))</f>
        <v>111673</v>
      </c>
      <c r="GU52" s="289">
        <f t="shared" ref="GU52" si="238">DATE(YEAR(GT52)+1,MONTH(GT52),DAY(GT52))</f>
        <v>112038</v>
      </c>
      <c r="GV52" s="289">
        <f t="shared" ref="GV52" si="239">DATE(YEAR(GU52)+1,MONTH(GU52),DAY(GU52))</f>
        <v>112403</v>
      </c>
      <c r="GW52" s="289">
        <f t="shared" ref="GW52" si="240">DATE(YEAR(GV52)+1,MONTH(GV52),DAY(GV52))</f>
        <v>112769</v>
      </c>
      <c r="GX52" s="289">
        <f t="shared" ref="GX52" si="241">DATE(YEAR(GW52)+1,MONTH(GW52),DAY(GW52))</f>
        <v>113134</v>
      </c>
      <c r="GY52" s="289">
        <f t="shared" ref="GY52" si="242">DATE(YEAR(GX52)+1,MONTH(GX52),DAY(GX52))</f>
        <v>113499</v>
      </c>
      <c r="GZ52" s="289">
        <f t="shared" ref="GZ52" si="243">DATE(YEAR(GY52)+1,MONTH(GY52),DAY(GY52))</f>
        <v>113864</v>
      </c>
      <c r="HA52" s="289">
        <f t="shared" ref="HA52" si="244">DATE(YEAR(GZ52)+1,MONTH(GZ52),DAY(GZ52))</f>
        <v>114230</v>
      </c>
      <c r="HB52" s="289">
        <f t="shared" ref="HB52" si="245">DATE(YEAR(HA52)+1,MONTH(HA52),DAY(HA52))</f>
        <v>114595</v>
      </c>
      <c r="HC52" s="289">
        <f t="shared" ref="HC52" si="246">DATE(YEAR(HB52)+1,MONTH(HB52),DAY(HB52))</f>
        <v>114960</v>
      </c>
      <c r="HD52" s="289">
        <f t="shared" ref="HD52" si="247">DATE(YEAR(HC52)+1,MONTH(HC52),DAY(HC52))</f>
        <v>115325</v>
      </c>
      <c r="HE52" s="289">
        <f t="shared" ref="HE52" si="248">DATE(YEAR(HD52)+1,MONTH(HD52),DAY(HD52))</f>
        <v>115691</v>
      </c>
      <c r="HF52" s="289">
        <f t="shared" ref="HF52" si="249">DATE(YEAR(HE52)+1,MONTH(HE52),DAY(HE52))</f>
        <v>116056</v>
      </c>
      <c r="HG52" s="289">
        <f t="shared" ref="HG52" si="250">DATE(YEAR(HF52)+1,MONTH(HF52),DAY(HF52))</f>
        <v>116421</v>
      </c>
      <c r="HH52" s="289">
        <f t="shared" ref="HH52" si="251">DATE(YEAR(HG52)+1,MONTH(HG52),DAY(HG52))</f>
        <v>116786</v>
      </c>
      <c r="HI52" s="289">
        <f t="shared" ref="HI52" si="252">DATE(YEAR(HH52)+1,MONTH(HH52),DAY(HH52))</f>
        <v>117152</v>
      </c>
    </row>
    <row r="53" spans="1:217" s="278" customFormat="1" ht="12.75" customHeight="1">
      <c r="A53"/>
      <c r="B53" s="390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</row>
    <row r="54" spans="1:217" s="278" customFormat="1" ht="12.75" customHeight="1">
      <c r="A54" s="10" t="str">
        <f>'JJR-4 Constant DCF'!A48</f>
        <v>ALLETE, Inc.</v>
      </c>
      <c r="B54" s="389" t="str">
        <f>'JJR-4 Constant DCF'!B48</f>
        <v>ALE</v>
      </c>
      <c r="C54" s="239">
        <f>'JJR-4 Constant DCF'!D48</f>
        <v>63.450888888888912</v>
      </c>
      <c r="D54" s="239">
        <f>'JJR-4 Constant DCF'!C48</f>
        <v>2.52</v>
      </c>
      <c r="E54" s="3">
        <f>'JJR-4 Constant DCF'!G48</f>
        <v>0.06</v>
      </c>
      <c r="F54" s="3">
        <f>'JJR-4 Constant DCF'!H48</f>
        <v>7.0000000000000007E-2</v>
      </c>
      <c r="G54" s="3" t="str">
        <f>'JJR-4 Constant DCF'!I48</f>
        <v>NA%</v>
      </c>
      <c r="H54" s="3">
        <f>AVERAGE(E54:G54)</f>
        <v>6.5000000000000002E-2</v>
      </c>
      <c r="I54" s="3">
        <f t="shared" ref="I54:I71" si="253">H54+($N54-$H54)/6</f>
        <v>6.3315901100319386E-2</v>
      </c>
      <c r="J54" s="3">
        <f t="shared" ref="J54:J71" si="254">I54+($N54-$H54)/6</f>
        <v>6.1631802200638762E-2</v>
      </c>
      <c r="K54" s="3">
        <f t="shared" ref="K54:K71" si="255">J54+($N54-$H54)/6</f>
        <v>5.9947703300958138E-2</v>
      </c>
      <c r="L54" s="3">
        <f t="shared" ref="L54:L71" si="256">K54+($N54-$H54)/6</f>
        <v>5.8263604401277515E-2</v>
      </c>
      <c r="M54" s="3">
        <f t="shared" ref="M54:M71" si="257">L54+($N54-$H54)/6</f>
        <v>5.6579505501596891E-2</v>
      </c>
      <c r="N54" s="3">
        <f>'JJR-5.4 GDP Growth'!$D$25</f>
        <v>5.4895406601916275E-2</v>
      </c>
      <c r="O54" s="3">
        <f>IFERROR(XIRR($Q54:$HI54,$Q$7:$HI$7),"")</f>
        <v>0.10160407423973081</v>
      </c>
      <c r="Q54" s="239">
        <f t="shared" ref="Q54:Q71" si="258">-C54</f>
        <v>-63.450888888888912</v>
      </c>
      <c r="R54" s="239">
        <f t="shared" ref="R54:R71" si="259">D54*(1+$H54)</f>
        <v>2.6837999999999997</v>
      </c>
      <c r="S54" s="239">
        <f t="shared" ref="S54:S71" si="260">R54*(1+$H54)</f>
        <v>2.8582469999999995</v>
      </c>
      <c r="T54" s="239">
        <f t="shared" ref="T54:T71" si="261">S54*(1+$H54)</f>
        <v>3.0440330549999994</v>
      </c>
      <c r="U54" s="239">
        <f t="shared" ref="U54:U71" si="262">T54*(1+$H54)</f>
        <v>3.2418952035749991</v>
      </c>
      <c r="V54" s="239">
        <f t="shared" ref="V54:V71" si="263">U54*(1+$H54)</f>
        <v>3.4526183918073738</v>
      </c>
      <c r="W54" s="239">
        <f t="shared" ref="W54:W71" si="264">V54*(1+I54)</f>
        <v>3.6712240364401936</v>
      </c>
      <c r="X54" s="239">
        <f t="shared" ref="X54:X71" si="265">W54*(1+J54)</f>
        <v>3.8974881900883065</v>
      </c>
      <c r="Y54" s="239">
        <f t="shared" ref="Y54:Y71" si="266">X54*(1+K54)</f>
        <v>4.1311336557267087</v>
      </c>
      <c r="Z54" s="239">
        <f t="shared" ref="Z54:Z71" si="267">Y54*(1+L54)</f>
        <v>4.3718283927727724</v>
      </c>
      <c r="AA54" s="239">
        <f t="shared" ref="AA54:AA71" si="268">Z54*(1+M54)</f>
        <v>4.6191842813736974</v>
      </c>
      <c r="AB54" s="239">
        <f t="shared" ref="AB54:AQ70" si="269">AA54*(1+$N54)</f>
        <v>4.8727562806688871</v>
      </c>
      <c r="AC54" s="239">
        <f t="shared" si="269"/>
        <v>5.1402482179682467</v>
      </c>
      <c r="AD54" s="239">
        <f t="shared" si="269"/>
        <v>5.422424233928389</v>
      </c>
      <c r="AE54" s="239">
        <f t="shared" si="269"/>
        <v>5.7200904170179721</v>
      </c>
      <c r="AF54" s="239">
        <f t="shared" si="269"/>
        <v>6.0340971062598987</v>
      </c>
      <c r="AG54" s="239">
        <f t="shared" si="269"/>
        <v>6.3653413203834823</v>
      </c>
      <c r="AH54" s="239">
        <f t="shared" si="269"/>
        <v>6.714769320325912</v>
      </c>
      <c r="AI54" s="239">
        <f t="shared" si="269"/>
        <v>7.0833793124032756</v>
      </c>
      <c r="AJ54" s="239">
        <f t="shared" si="269"/>
        <v>7.4722242998732558</v>
      </c>
      <c r="AK54" s="239">
        <f t="shared" si="269"/>
        <v>7.8824150910355169</v>
      </c>
      <c r="AL54" s="239">
        <f t="shared" si="269"/>
        <v>8.315123472462993</v>
      </c>
      <c r="AM54" s="239">
        <f t="shared" si="269"/>
        <v>8.7715855564289864</v>
      </c>
      <c r="AN54" s="239">
        <f t="shared" si="269"/>
        <v>9.2531053120926519</v>
      </c>
      <c r="AO54" s="239">
        <f t="shared" si="269"/>
        <v>9.7610582905303289</v>
      </c>
      <c r="AP54" s="239">
        <f t="shared" si="269"/>
        <v>10.296895554253997</v>
      </c>
      <c r="AQ54" s="239">
        <f t="shared" si="269"/>
        <v>10.862147822442234</v>
      </c>
      <c r="AR54" s="239">
        <f t="shared" ref="AR54:BG70" si="270">AQ54*(1+$N54)</f>
        <v>11.45842984372532</v>
      </c>
      <c r="AS54" s="239">
        <f t="shared" si="270"/>
        <v>12.087445009016154</v>
      </c>
      <c r="AT54" s="239">
        <f t="shared" si="270"/>
        <v>12.750990217564398</v>
      </c>
      <c r="AU54" s="239">
        <f t="shared" si="270"/>
        <v>13.450961010134654</v>
      </c>
      <c r="AV54" s="239">
        <f t="shared" si="270"/>
        <v>14.189356983972518</v>
      </c>
      <c r="AW54" s="239">
        <f t="shared" si="270"/>
        <v>14.96828750502743</v>
      </c>
      <c r="AX54" s="239">
        <f t="shared" si="270"/>
        <v>15.789977733750293</v>
      </c>
      <c r="AY54" s="239">
        <f t="shared" si="270"/>
        <v>16.656774981679721</v>
      </c>
      <c r="AZ54" s="239">
        <f t="shared" si="270"/>
        <v>17.571155416975657</v>
      </c>
      <c r="BA54" s="239">
        <f t="shared" si="270"/>
        <v>18.535731138056001</v>
      </c>
      <c r="BB54" s="239">
        <f t="shared" si="270"/>
        <v>19.553257635543385</v>
      </c>
      <c r="BC54" s="239">
        <f t="shared" si="270"/>
        <v>20.626641663838562</v>
      </c>
      <c r="BD54" s="239">
        <f t="shared" si="270"/>
        <v>21.758949544807006</v>
      </c>
      <c r="BE54" s="239">
        <f t="shared" si="270"/>
        <v>22.953415927299769</v>
      </c>
      <c r="BF54" s="239">
        <f t="shared" si="270"/>
        <v>24.213453027531791</v>
      </c>
      <c r="BG54" s="239">
        <f t="shared" si="270"/>
        <v>25.542660376714551</v>
      </c>
      <c r="BH54" s="239">
        <f t="shared" ref="BH54:BW70" si="271">BG54*(1+$N54)</f>
        <v>26.944835103788954</v>
      </c>
      <c r="BI54" s="239">
        <f t="shared" si="271"/>
        <v>28.423982782633036</v>
      </c>
      <c r="BJ54" s="239">
        <f t="shared" si="271"/>
        <v>29.984328874731546</v>
      </c>
      <c r="BK54" s="239">
        <f t="shared" si="271"/>
        <v>31.630330799995512</v>
      </c>
      <c r="BL54" s="239">
        <f t="shared" si="271"/>
        <v>33.366690670214382</v>
      </c>
      <c r="BM54" s="239">
        <f t="shared" si="271"/>
        <v>35.198368721516168</v>
      </c>
      <c r="BN54" s="239">
        <f t="shared" si="271"/>
        <v>37.130597484207968</v>
      </c>
      <c r="BO54" s="239">
        <f t="shared" si="271"/>
        <v>39.168896730475652</v>
      </c>
      <c r="BP54" s="239">
        <f t="shared" si="271"/>
        <v>41.319089242643578</v>
      </c>
      <c r="BQ54" s="239">
        <f t="shared" si="271"/>
        <v>43.587317447039361</v>
      </c>
      <c r="BR54" s="239">
        <f t="shared" si="271"/>
        <v>45.980060960981383</v>
      </c>
      <c r="BS54" s="239">
        <f t="shared" si="271"/>
        <v>48.50415510301535</v>
      </c>
      <c r="BT54" s="239">
        <f t="shared" si="271"/>
        <v>51.166810419277788</v>
      </c>
      <c r="BU54" s="239">
        <f t="shared" si="271"/>
        <v>53.975633281767209</v>
      </c>
      <c r="BV54" s="239">
        <f t="shared" si="271"/>
        <v>56.938647617365746</v>
      </c>
      <c r="BW54" s="239">
        <f t="shared" si="271"/>
        <v>60.064317829684271</v>
      </c>
      <c r="BX54" s="239">
        <f t="shared" ref="BX54:CM70" si="272">BW54*(1+$N54)</f>
        <v>63.361572979211516</v>
      </c>
      <c r="BY54" s="239">
        <f t="shared" si="272"/>
        <v>66.839832290842324</v>
      </c>
      <c r="BZ54" s="239">
        <f t="shared" si="272"/>
        <v>70.509032061652007</v>
      </c>
      <c r="CA54" s="239">
        <f t="shared" si="272"/>
        <v>74.379654045783951</v>
      </c>
      <c r="CB54" s="239">
        <f t="shared" si="272"/>
        <v>78.462755397537123</v>
      </c>
      <c r="CC54" s="239">
        <f t="shared" si="272"/>
        <v>82.770000258191629</v>
      </c>
      <c r="CD54" s="239">
        <f t="shared" si="272"/>
        <v>87.313693076805777</v>
      </c>
      <c r="CE54" s="239">
        <f t="shared" si="272"/>
        <v>92.106813760171946</v>
      </c>
      <c r="CF54" s="239">
        <f t="shared" si="272"/>
        <v>97.163054752343555</v>
      </c>
      <c r="CG54" s="239">
        <f t="shared" si="272"/>
        <v>102.49686014965771</v>
      </c>
      <c r="CH54" s="239">
        <f t="shared" si="272"/>
        <v>108.12346696299292</v>
      </c>
      <c r="CI54" s="239">
        <f t="shared" si="272"/>
        <v>114.05894864513527</v>
      </c>
      <c r="CJ54" s="239">
        <f t="shared" si="272"/>
        <v>120.32026100759707</v>
      </c>
      <c r="CK54" s="239">
        <f t="shared" si="272"/>
        <v>126.9252906580578</v>
      </c>
      <c r="CL54" s="239">
        <f t="shared" si="272"/>
        <v>133.8929060967983</v>
      </c>
      <c r="CM54" s="239">
        <f t="shared" si="272"/>
        <v>141.24301161809424</v>
      </c>
      <c r="CN54" s="239">
        <f t="shared" ref="CN54:DC70" si="273">CM54*(1+$N54)</f>
        <v>148.99660417054872</v>
      </c>
      <c r="CO54" s="239">
        <f t="shared" si="273"/>
        <v>157.17583333879577</v>
      </c>
      <c r="CP54" s="239">
        <f t="shared" si="273"/>
        <v>165.80406461792398</v>
      </c>
      <c r="CQ54" s="239">
        <f t="shared" si="273"/>
        <v>174.90594616137531</v>
      </c>
      <c r="CR54" s="239">
        <f t="shared" si="273"/>
        <v>184.5074791929969</v>
      </c>
      <c r="CS54" s="239">
        <f t="shared" si="273"/>
        <v>194.63609228439105</v>
      </c>
      <c r="CT54" s="239">
        <f t="shared" si="273"/>
        <v>205.32071970975079</v>
      </c>
      <c r="CU54" s="239">
        <f t="shared" si="273"/>
        <v>216.59188410201565</v>
      </c>
      <c r="CV54" s="239">
        <f t="shared" si="273"/>
        <v>228.48178364647092</v>
      </c>
      <c r="CW54" s="239">
        <f t="shared" si="273"/>
        <v>241.02438406087501</v>
      </c>
      <c r="CX54" s="239">
        <f t="shared" si="273"/>
        <v>254.25551562487317</v>
      </c>
      <c r="CY54" s="239">
        <f t="shared" si="273"/>
        <v>268.21297553588045</v>
      </c>
      <c r="CZ54" s="239">
        <f t="shared" si="273"/>
        <v>282.93663588383242</v>
      </c>
      <c r="DA54" s="239">
        <f t="shared" si="273"/>
        <v>298.46855755325373</v>
      </c>
      <c r="DB54" s="239">
        <f t="shared" si="273"/>
        <v>314.85311037802705</v>
      </c>
      <c r="DC54" s="239">
        <f t="shared" si="273"/>
        <v>332.13709989210685</v>
      </c>
      <c r="DD54" s="239">
        <f t="shared" ref="DD54:DS70" si="274">DC54*(1+$N54)</f>
        <v>350.36990103826531</v>
      </c>
      <c r="DE54" s="239">
        <f t="shared" si="274"/>
        <v>369.60359921683403</v>
      </c>
      <c r="DF54" s="239">
        <f t="shared" si="274"/>
        <v>389.89313907737386</v>
      </c>
      <c r="DG54" s="239">
        <f t="shared" si="274"/>
        <v>411.29648147832381</v>
      </c>
      <c r="DH54" s="239">
        <f t="shared" si="274"/>
        <v>433.8747690630139</v>
      </c>
      <c r="DI54" s="239">
        <f t="shared" si="274"/>
        <v>457.69250092504058</v>
      </c>
      <c r="DJ54" s="239">
        <f t="shared" si="274"/>
        <v>482.81771686196862</v>
      </c>
      <c r="DK54" s="239">
        <f t="shared" si="274"/>
        <v>509.32219174371528</v>
      </c>
      <c r="DL54" s="239">
        <f t="shared" si="274"/>
        <v>537.28164055086575</v>
      </c>
      <c r="DM54" s="239">
        <f t="shared" si="274"/>
        <v>566.77593466865017</v>
      </c>
      <c r="DN54" s="239">
        <f t="shared" si="274"/>
        <v>597.88933005446688</v>
      </c>
      <c r="DO54" s="239">
        <f t="shared" si="274"/>
        <v>630.71070793075421</v>
      </c>
      <c r="DP54" s="239">
        <f t="shared" si="274"/>
        <v>665.33382869079537</v>
      </c>
      <c r="DQ54" s="239">
        <f t="shared" si="274"/>
        <v>701.85759974278631</v>
      </c>
      <c r="DR54" s="239">
        <f t="shared" si="274"/>
        <v>740.38635805731155</v>
      </c>
      <c r="DS54" s="239">
        <f t="shared" si="274"/>
        <v>781.03016822537961</v>
      </c>
      <c r="DT54" s="239">
        <f t="shared" ref="DT54:EI70" si="275">DS54*(1+$N54)</f>
        <v>823.90513687847488</v>
      </c>
      <c r="DU54" s="239">
        <f t="shared" si="275"/>
        <v>869.13374436882623</v>
      </c>
      <c r="DV54" s="239">
        <f t="shared" si="275"/>
        <v>916.84519465739891</v>
      </c>
      <c r="DW54" s="239">
        <f t="shared" si="275"/>
        <v>967.17578440912985</v>
      </c>
      <c r="DX54" s="239">
        <f t="shared" si="275"/>
        <v>1020.2692923497964</v>
      </c>
      <c r="DY54" s="239">
        <f t="shared" si="275"/>
        <v>1076.2773899967879</v>
      </c>
      <c r="DZ54" s="239">
        <f t="shared" si="275"/>
        <v>1135.3600749371108</v>
      </c>
      <c r="EA54" s="239">
        <f t="shared" si="275"/>
        <v>1197.6861278903657</v>
      </c>
      <c r="EB54" s="239">
        <f t="shared" si="275"/>
        <v>1263.4335948623821</v>
      </c>
      <c r="EC54" s="239">
        <f t="shared" si="275"/>
        <v>1332.7902957668732</v>
      </c>
      <c r="ED54" s="239">
        <f t="shared" si="275"/>
        <v>1405.9543609680841</v>
      </c>
      <c r="EE54" s="239">
        <f t="shared" si="275"/>
        <v>1483.1347972771644</v>
      </c>
      <c r="EF54" s="239">
        <f t="shared" si="275"/>
        <v>1564.5520850191449</v>
      </c>
      <c r="EG54" s="239">
        <f t="shared" si="275"/>
        <v>1650.4388078761467</v>
      </c>
      <c r="EH54" s="239">
        <f t="shared" si="275"/>
        <v>1741.0403173060897</v>
      </c>
      <c r="EI54" s="239">
        <f t="shared" si="275"/>
        <v>1836.6154334349369</v>
      </c>
      <c r="EJ54" s="239">
        <f t="shared" ref="EJ54:EY70" si="276">EI54*(1+$N54)</f>
        <v>1937.4371844247025</v>
      </c>
      <c r="EK54" s="239">
        <f t="shared" si="276"/>
        <v>2043.7935864293684</v>
      </c>
      <c r="EL54" s="239">
        <f t="shared" si="276"/>
        <v>2155.9884663667972</v>
      </c>
      <c r="EM54" s="239">
        <f t="shared" si="276"/>
        <v>2274.3423298570442</v>
      </c>
      <c r="EN54" s="239">
        <f t="shared" si="276"/>
        <v>2399.1932768064962</v>
      </c>
      <c r="EO54" s="239">
        <f t="shared" si="276"/>
        <v>2530.8979672533728</v>
      </c>
      <c r="EP54" s="239">
        <f t="shared" si="276"/>
        <v>2669.8326402337102</v>
      </c>
      <c r="EQ54" s="239">
        <f t="shared" si="276"/>
        <v>2816.3941885784075</v>
      </c>
      <c r="ER54" s="239">
        <f t="shared" si="276"/>
        <v>2971.0012927116932</v>
      </c>
      <c r="ES54" s="239">
        <f t="shared" si="276"/>
        <v>3134.0956166899205</v>
      </c>
      <c r="ET54" s="239">
        <f t="shared" si="276"/>
        <v>3306.1430698973973</v>
      </c>
      <c r="EU54" s="239">
        <f t="shared" si="276"/>
        <v>3487.6351380035226</v>
      </c>
      <c r="EV54" s="239">
        <f t="shared" si="276"/>
        <v>3679.0902869833562</v>
      </c>
      <c r="EW54" s="239">
        <f t="shared" si="276"/>
        <v>3881.0554442124685</v>
      </c>
      <c r="EX54" s="239">
        <f t="shared" si="276"/>
        <v>4094.1075608670926</v>
      </c>
      <c r="EY54" s="239">
        <f t="shared" si="276"/>
        <v>4318.8552600928715</v>
      </c>
      <c r="EZ54" s="239">
        <f t="shared" ref="EZ54:FO70" si="277">EY54*(1+$N54)</f>
        <v>4555.9405756504948</v>
      </c>
      <c r="FA54" s="239">
        <f t="shared" si="277"/>
        <v>4806.0407860049972</v>
      </c>
      <c r="FB54" s="239">
        <f t="shared" si="277"/>
        <v>5069.8703490981352</v>
      </c>
      <c r="FC54" s="239">
        <f t="shared" si="277"/>
        <v>5348.1829433308767</v>
      </c>
      <c r="FD54" s="239">
        <f t="shared" si="277"/>
        <v>5641.7736205864585</v>
      </c>
      <c r="FE54" s="239">
        <f t="shared" si="277"/>
        <v>5951.4810774445177</v>
      </c>
      <c r="FF54" s="239">
        <f t="shared" si="277"/>
        <v>6278.1900510744454</v>
      </c>
      <c r="FG54" s="239">
        <f t="shared" si="277"/>
        <v>6622.8338466522828</v>
      </c>
      <c r="FH54" s="239">
        <f t="shared" si="277"/>
        <v>6986.3970035211933</v>
      </c>
      <c r="FI54" s="239">
        <f t="shared" si="277"/>
        <v>7369.9181077118983</v>
      </c>
      <c r="FJ54" s="239">
        <f t="shared" si="277"/>
        <v>7774.4927588575683</v>
      </c>
      <c r="FK54" s="239">
        <f t="shared" si="277"/>
        <v>8201.2766999787091</v>
      </c>
      <c r="FL54" s="239">
        <f t="shared" si="277"/>
        <v>8651.4891190788621</v>
      </c>
      <c r="FM54" s="239">
        <f t="shared" si="277"/>
        <v>9126.4161319827508</v>
      </c>
      <c r="FN54" s="239">
        <f t="shared" si="277"/>
        <v>9627.4144563662321</v>
      </c>
      <c r="FO54" s="239">
        <f t="shared" si="277"/>
        <v>10155.915287473623</v>
      </c>
      <c r="FP54" s="239">
        <f t="shared" ref="FP54:GE70" si="278">FO54*(1+$N54)</f>
        <v>10713.428386594105</v>
      </c>
      <c r="FQ54" s="239">
        <f t="shared" si="278"/>
        <v>11301.5463939767</v>
      </c>
      <c r="FR54" s="239">
        <f t="shared" si="278"/>
        <v>11921.949378504471</v>
      </c>
      <c r="FS54" s="239">
        <f t="shared" si="278"/>
        <v>12576.409637124936</v>
      </c>
      <c r="FT54" s="239">
        <f t="shared" si="278"/>
        <v>13266.796757747168</v>
      </c>
      <c r="FU54" s="239">
        <f t="shared" si="278"/>
        <v>13995.082960068683</v>
      </c>
      <c r="FV54" s="239">
        <f t="shared" si="278"/>
        <v>14763.348729589203</v>
      </c>
      <c r="FW54" s="239">
        <f t="shared" si="278"/>
        <v>15573.788760905885</v>
      </c>
      <c r="FX54" s="239">
        <f t="shared" si="278"/>
        <v>16428.718227268168</v>
      </c>
      <c r="FY54" s="239">
        <f t="shared" si="278"/>
        <v>17330.579394302367</v>
      </c>
      <c r="FZ54" s="239">
        <f t="shared" si="278"/>
        <v>18281.948596799386</v>
      </c>
      <c r="GA54" s="239">
        <f t="shared" si="278"/>
        <v>19285.54359849602</v>
      </c>
      <c r="GB54" s="239">
        <f t="shared" si="278"/>
        <v>20344.231355874443</v>
      </c>
      <c r="GC54" s="239">
        <f t="shared" si="278"/>
        <v>21461.036208158625</v>
      </c>
      <c r="GD54" s="239">
        <f t="shared" si="278"/>
        <v>22639.148516903941</v>
      </c>
      <c r="GE54" s="239">
        <f t="shared" si="278"/>
        <v>23881.933779860552</v>
      </c>
      <c r="GF54" s="239">
        <f t="shared" ref="GF54:GU70" si="279">GE54*(1+$N54)</f>
        <v>25192.942245146038</v>
      </c>
      <c r="GG54" s="239">
        <f t="shared" si="279"/>
        <v>26575.919053191923</v>
      </c>
      <c r="GH54" s="239">
        <f t="shared" si="279"/>
        <v>28034.814935436509</v>
      </c>
      <c r="GI54" s="239">
        <f t="shared" si="279"/>
        <v>29573.797500326771</v>
      </c>
      <c r="GJ54" s="239">
        <f t="shared" si="279"/>
        <v>31197.263138869945</v>
      </c>
      <c r="GK54" s="239">
        <f t="shared" si="279"/>
        <v>32909.849583745185</v>
      </c>
      <c r="GL54" s="239">
        <f t="shared" si="279"/>
        <v>34716.449157852781</v>
      </c>
      <c r="GM54" s="239">
        <f t="shared" si="279"/>
        <v>36622.222750147863</v>
      </c>
      <c r="GN54" s="239">
        <f t="shared" si="279"/>
        <v>38632.614558683177</v>
      </c>
      <c r="GO54" s="239">
        <f t="shared" si="279"/>
        <v>40753.367642977202</v>
      </c>
      <c r="GP54" s="239">
        <f t="shared" si="279"/>
        <v>42990.540330135816</v>
      </c>
      <c r="GQ54" s="239">
        <f t="shared" si="279"/>
        <v>45350.523521594703</v>
      </c>
      <c r="GR54" s="239">
        <f t="shared" si="279"/>
        <v>47840.058949922415</v>
      </c>
      <c r="GS54" s="239">
        <f t="shared" si="279"/>
        <v>50466.258437838049</v>
      </c>
      <c r="GT54" s="239">
        <f t="shared" si="279"/>
        <v>53236.624214460557</v>
      </c>
      <c r="GU54" s="239">
        <f t="shared" si="279"/>
        <v>56159.070346826789</v>
      </c>
      <c r="GV54" s="239">
        <f t="shared" ref="GV54:HI70" si="280">GU54*(1+$N54)</f>
        <v>59241.945347901463</v>
      </c>
      <c r="GW54" s="239">
        <f t="shared" si="280"/>
        <v>62494.056025663012</v>
      </c>
      <c r="GX54" s="239">
        <f t="shared" si="280"/>
        <v>65924.692641394722</v>
      </c>
      <c r="GY54" s="239">
        <f t="shared" si="280"/>
        <v>69543.65544905045</v>
      </c>
      <c r="GZ54" s="239">
        <f t="shared" si="280"/>
        <v>73361.282691509638</v>
      </c>
      <c r="HA54" s="239">
        <f t="shared" si="280"/>
        <v>77388.480133698176</v>
      </c>
      <c r="HB54" s="239">
        <f t="shared" si="280"/>
        <v>81636.752216941852</v>
      </c>
      <c r="HC54" s="239">
        <f t="shared" si="280"/>
        <v>86118.234923550757</v>
      </c>
      <c r="HD54" s="239">
        <f t="shared" si="280"/>
        <v>90845.73044551842</v>
      </c>
      <c r="HE54" s="239">
        <f t="shared" si="280"/>
        <v>95832.743756373238</v>
      </c>
      <c r="HF54" s="239">
        <f t="shared" si="280"/>
        <v>101093.5211906566</v>
      </c>
      <c r="HG54" s="239">
        <f t="shared" si="280"/>
        <v>106643.09114123714</v>
      </c>
      <c r="HH54" s="239">
        <f t="shared" si="280"/>
        <v>112497.30699072056</v>
      </c>
      <c r="HI54" s="239">
        <f t="shared" si="280"/>
        <v>118672.89239959676</v>
      </c>
    </row>
    <row r="55" spans="1:217" s="278" customFormat="1" ht="12.75" customHeight="1">
      <c r="A55" s="10" t="str">
        <f>'JJR-4 Constant DCF'!A49</f>
        <v>Alliant Energy Corporation</v>
      </c>
      <c r="B55" s="389" t="str">
        <f>'JJR-4 Constant DCF'!B49</f>
        <v>LNT</v>
      </c>
      <c r="C55" s="239">
        <f>'JJR-4 Constant DCF'!D49</f>
        <v>50.463277777777797</v>
      </c>
      <c r="D55" s="239">
        <f>'JJR-4 Constant DCF'!C49</f>
        <v>1.61</v>
      </c>
      <c r="E55" s="3">
        <f>'JJR-4 Constant DCF'!G49</f>
        <v>5.5E-2</v>
      </c>
      <c r="F55" s="3">
        <f>'JJR-4 Constant DCF'!H49</f>
        <v>5.7000000000000002E-2</v>
      </c>
      <c r="G55" s="3">
        <f>'JJR-4 Constant DCF'!I49</f>
        <v>5.8000000000000003E-2</v>
      </c>
      <c r="H55" s="3">
        <f t="shared" ref="H55:H71" si="281">AVERAGE(E55:G55)</f>
        <v>5.6666666666666671E-2</v>
      </c>
      <c r="I55" s="3">
        <f t="shared" si="253"/>
        <v>5.6371456655874938E-2</v>
      </c>
      <c r="J55" s="3">
        <f t="shared" si="254"/>
        <v>5.6076246645083205E-2</v>
      </c>
      <c r="K55" s="3">
        <f t="shared" si="255"/>
        <v>5.5781036634291473E-2</v>
      </c>
      <c r="L55" s="3">
        <f t="shared" si="256"/>
        <v>5.548582662349974E-2</v>
      </c>
      <c r="M55" s="3">
        <f t="shared" si="257"/>
        <v>5.5190616612708007E-2</v>
      </c>
      <c r="N55" s="3">
        <f>'JJR-5.4 GDP Growth'!$D$25</f>
        <v>5.4895406601916275E-2</v>
      </c>
      <c r="O55" s="3">
        <f t="shared" ref="O55:O71" si="282">IFERROR(XIRR($Q55:$HI55,$Q$7:$HI$7),"")</f>
        <v>9.0324053168296822E-2</v>
      </c>
      <c r="Q55" s="239">
        <f t="shared" si="258"/>
        <v>-50.463277777777797</v>
      </c>
      <c r="R55" s="239">
        <f t="shared" si="259"/>
        <v>1.7012333333333334</v>
      </c>
      <c r="S55" s="239">
        <f t="shared" si="260"/>
        <v>1.7976365555555556</v>
      </c>
      <c r="T55" s="239">
        <f t="shared" si="261"/>
        <v>1.899502627037037</v>
      </c>
      <c r="U55" s="239">
        <f t="shared" si="262"/>
        <v>2.0071411092358025</v>
      </c>
      <c r="V55" s="239">
        <f t="shared" si="263"/>
        <v>2.1208791054258311</v>
      </c>
      <c r="W55" s="239">
        <f t="shared" si="264"/>
        <v>2.2404361499896939</v>
      </c>
      <c r="X55" s="239">
        <f t="shared" si="265"/>
        <v>2.3660714001290768</v>
      </c>
      <c r="Y55" s="239">
        <f t="shared" si="266"/>
        <v>2.4980533155790261</v>
      </c>
      <c r="Z55" s="239">
        <f t="shared" si="267"/>
        <v>2.6366598687435023</v>
      </c>
      <c r="AA55" s="239">
        <f t="shared" si="268"/>
        <v>2.7821787526974382</v>
      </c>
      <c r="AB55" s="239">
        <f t="shared" si="269"/>
        <v>2.9349075865659762</v>
      </c>
      <c r="AC55" s="239">
        <f t="shared" si="269"/>
        <v>3.0960205318695642</v>
      </c>
      <c r="AD55" s="239">
        <f t="shared" si="269"/>
        <v>3.2659778378144249</v>
      </c>
      <c r="AE55" s="239">
        <f t="shared" si="269"/>
        <v>3.4452650191740952</v>
      </c>
      <c r="AF55" s="239">
        <f t="shared" si="269"/>
        <v>3.6343942432530159</v>
      </c>
      <c r="AG55" s="239">
        <f t="shared" si="269"/>
        <v>3.833905792988054</v>
      </c>
      <c r="AH55" s="239">
        <f t="shared" si="269"/>
        <v>4.0443696103675757</v>
      </c>
      <c r="AI55" s="239">
        <f t="shared" si="269"/>
        <v>4.2663869245771373</v>
      </c>
      <c r="AJ55" s="239">
        <f t="shared" si="269"/>
        <v>4.5005919695228984</v>
      </c>
      <c r="AK55" s="239">
        <f t="shared" si="269"/>
        <v>4.7476537956391773</v>
      </c>
      <c r="AL55" s="239">
        <f t="shared" si="269"/>
        <v>5.0082781811559212</v>
      </c>
      <c r="AM55" s="239">
        <f t="shared" si="269"/>
        <v>5.2832096482859807</v>
      </c>
      <c r="AN55" s="239">
        <f t="shared" si="269"/>
        <v>5.5732335900918066</v>
      </c>
      <c r="AO55" s="239">
        <f t="shared" si="269"/>
        <v>5.8791785141073536</v>
      </c>
      <c r="AP55" s="239">
        <f t="shared" si="269"/>
        <v>6.2019184091245263</v>
      </c>
      <c r="AQ55" s="239">
        <f t="shared" si="269"/>
        <v>6.5423752419053267</v>
      </c>
      <c r="AR55" s="239">
        <f t="shared" si="270"/>
        <v>6.9015215909520302</v>
      </c>
      <c r="AS55" s="239">
        <f t="shared" si="270"/>
        <v>7.2803834248592461</v>
      </c>
      <c r="AT55" s="239">
        <f t="shared" si="270"/>
        <v>7.680043033184746</v>
      </c>
      <c r="AU55" s="239">
        <f t="shared" si="270"/>
        <v>8.1016421182116378</v>
      </c>
      <c r="AV55" s="239">
        <f t="shared" si="270"/>
        <v>8.546385056434076</v>
      </c>
      <c r="AW55" s="239">
        <f t="shared" si="270"/>
        <v>9.0155423390835665</v>
      </c>
      <c r="AX55" s="239">
        <f t="shared" si="270"/>
        <v>9.5104542015243503</v>
      </c>
      <c r="AY55" s="239">
        <f t="shared" si="270"/>
        <v>10.032534451885933</v>
      </c>
      <c r="AZ55" s="239">
        <f t="shared" si="270"/>
        <v>10.583274509869945</v>
      </c>
      <c r="BA55" s="239">
        <f t="shared" si="270"/>
        <v>11.164247667268951</v>
      </c>
      <c r="BB55" s="239">
        <f t="shared" si="270"/>
        <v>11.777113582368175</v>
      </c>
      <c r="BC55" s="239">
        <f t="shared" si="270"/>
        <v>12.423623021069227</v>
      </c>
      <c r="BD55" s="239">
        <f t="shared" si="270"/>
        <v>13.10562285827975</v>
      </c>
      <c r="BE55" s="239">
        <f t="shared" si="270"/>
        <v>13.825061353856384</v>
      </c>
      <c r="BF55" s="239">
        <f t="shared" si="270"/>
        <v>14.583993718172769</v>
      </c>
      <c r="BG55" s="239">
        <f t="shared" si="270"/>
        <v>15.384587983211656</v>
      </c>
      <c r="BH55" s="239">
        <f t="shared" si="271"/>
        <v>16.229131195953016</v>
      </c>
      <c r="BI55" s="239">
        <f t="shared" si="271"/>
        <v>17.120035951750701</v>
      </c>
      <c r="BJ55" s="239">
        <f t="shared" si="271"/>
        <v>18.059847286361482</v>
      </c>
      <c r="BK55" s="239">
        <f t="shared" si="271"/>
        <v>19.051249946314808</v>
      </c>
      <c r="BL55" s="239">
        <f t="shared" si="271"/>
        <v>20.097076058392496</v>
      </c>
      <c r="BM55" s="239">
        <f t="shared" si="271"/>
        <v>21.20031322012759</v>
      </c>
      <c r="BN55" s="239">
        <f t="shared" si="271"/>
        <v>22.364113034434475</v>
      </c>
      <c r="BO55" s="239">
        <f t="shared" si="271"/>
        <v>23.59180011275097</v>
      </c>
      <c r="BP55" s="239">
        <f t="shared" si="271"/>
        <v>24.886881572411568</v>
      </c>
      <c r="BQ55" s="239">
        <f t="shared" si="271"/>
        <v>26.25305705538284</v>
      </c>
      <c r="BR55" s="239">
        <f t="shared" si="271"/>
        <v>27.694229296981387</v>
      </c>
      <c r="BS55" s="239">
        <f t="shared" si="271"/>
        <v>29.214515274765883</v>
      </c>
      <c r="BT55" s="239">
        <f t="shared" si="271"/>
        <v>30.818257969452052</v>
      </c>
      <c r="BU55" s="239">
        <f t="shared" si="271"/>
        <v>32.510038771447867</v>
      </c>
      <c r="BV55" s="239">
        <f t="shared" si="271"/>
        <v>34.294690568450562</v>
      </c>
      <c r="BW55" s="239">
        <f t="shared" si="271"/>
        <v>36.177311551492558</v>
      </c>
      <c r="BX55" s="239">
        <f t="shared" si="272"/>
        <v>38.163279778875946</v>
      </c>
      <c r="BY55" s="239">
        <f t="shared" si="272"/>
        <v>40.258268539600031</v>
      </c>
      <c r="BZ55" s="239">
        <f t="shared" si="272"/>
        <v>42.468262560170508</v>
      </c>
      <c r="CA55" s="239">
        <f t="shared" si="272"/>
        <v>44.799575101088003</v>
      </c>
      <c r="CB55" s="239">
        <f t="shared" si="272"/>
        <v>47.258865991855316</v>
      </c>
      <c r="CC55" s="239">
        <f t="shared" si="272"/>
        <v>49.85316065602369</v>
      </c>
      <c r="CD55" s="239">
        <f t="shared" si="272"/>
        <v>52.589870180626768</v>
      </c>
      <c r="CE55" s="239">
        <f t="shared" si="272"/>
        <v>55.476812487334264</v>
      </c>
      <c r="CF55" s="239">
        <f t="shared" si="272"/>
        <v>58.522234665804746</v>
      </c>
      <c r="CG55" s="239">
        <f t="shared" si="272"/>
        <v>61.734836533036855</v>
      </c>
      <c r="CH55" s="239">
        <f t="shared" si="272"/>
        <v>65.123795486020754</v>
      </c>
      <c r="CI55" s="239">
        <f t="shared" si="272"/>
        <v>68.698792718685908</v>
      </c>
      <c r="CJ55" s="239">
        <f t="shared" si="272"/>
        <v>72.47004087803893</v>
      </c>
      <c r="CK55" s="239">
        <f t="shared" si="272"/>
        <v>76.448313238496368</v>
      </c>
      <c r="CL55" s="239">
        <f t="shared" si="272"/>
        <v>80.644974477754289</v>
      </c>
      <c r="CM55" s="239">
        <f t="shared" si="272"/>
        <v>85.072013142111771</v>
      </c>
      <c r="CN55" s="239">
        <f t="shared" si="273"/>
        <v>89.742075893991569</v>
      </c>
      <c r="CO55" s="239">
        <f t="shared" si="273"/>
        <v>94.668503639492258</v>
      </c>
      <c r="CP55" s="239">
        <f t="shared" si="273"/>
        <v>99.865369639177175</v>
      </c>
      <c r="CQ55" s="239">
        <f t="shared" si="273"/>
        <v>105.34751971097047</v>
      </c>
      <c r="CR55" s="239">
        <f t="shared" si="273"/>
        <v>111.13061464000759</v>
      </c>
      <c r="CS55" s="239">
        <f t="shared" si="273"/>
        <v>117.23117491659168</v>
      </c>
      <c r="CT55" s="239">
        <f t="shared" si="273"/>
        <v>123.66662793005835</v>
      </c>
      <c r="CU55" s="239">
        <f t="shared" si="273"/>
        <v>130.4553577533668</v>
      </c>
      <c r="CV55" s="239">
        <f t="shared" si="273"/>
        <v>137.61675766063632</v>
      </c>
      <c r="CW55" s="239">
        <f t="shared" si="273"/>
        <v>145.17128552765433</v>
      </c>
      <c r="CX55" s="239">
        <f t="shared" si="273"/>
        <v>153.14052227361779</v>
      </c>
      <c r="CY55" s="239">
        <f t="shared" si="273"/>
        <v>161.54723351105787</v>
      </c>
      <c r="CZ55" s="239">
        <f t="shared" si="273"/>
        <v>170.41543458006211</v>
      </c>
      <c r="DA55" s="239">
        <f t="shared" si="273"/>
        <v>179.77045915257688</v>
      </c>
      <c r="DB55" s="239">
        <f t="shared" si="273"/>
        <v>189.63903160277076</v>
      </c>
      <c r="DC55" s="239">
        <f t="shared" si="273"/>
        <v>200.04934335019851</v>
      </c>
      <c r="DD55" s="239">
        <f t="shared" si="274"/>
        <v>211.03113339385402</v>
      </c>
      <c r="DE55" s="239">
        <f t="shared" si="274"/>
        <v>222.61577326717287</v>
      </c>
      <c r="DF55" s="239">
        <f t="shared" si="274"/>
        <v>234.83635665667433</v>
      </c>
      <c r="DG55" s="239">
        <f t="shared" si="274"/>
        <v>247.72779394025508</v>
      </c>
      <c r="DH55" s="239">
        <f t="shared" si="274"/>
        <v>261.32691191520109</v>
      </c>
      <c r="DI55" s="239">
        <f t="shared" si="274"/>
        <v>275.6725590008092</v>
      </c>
      <c r="DJ55" s="239">
        <f t="shared" si="274"/>
        <v>290.80571621614939</v>
      </c>
      <c r="DK55" s="239">
        <f t="shared" si="274"/>
        <v>306.76961424999638</v>
      </c>
      <c r="DL55" s="239">
        <f t="shared" si="274"/>
        <v>323.60985695736292</v>
      </c>
      <c r="DM55" s="239">
        <f t="shared" si="274"/>
        <v>341.37455163542535</v>
      </c>
      <c r="DN55" s="239">
        <f t="shared" si="274"/>
        <v>360.11444645099891</v>
      </c>
      <c r="DO55" s="239">
        <f t="shared" si="274"/>
        <v>379.8830754121505</v>
      </c>
      <c r="DP55" s="239">
        <f t="shared" si="274"/>
        <v>400.73691129808691</v>
      </c>
      <c r="DQ55" s="239">
        <f t="shared" si="274"/>
        <v>422.73552698419144</v>
      </c>
      <c r="DR55" s="239">
        <f t="shared" si="274"/>
        <v>445.94176562306399</v>
      </c>
      <c r="DS55" s="239">
        <f t="shared" si="274"/>
        <v>470.42192016771855</v>
      </c>
      <c r="DT55" s="239">
        <f t="shared" si="275"/>
        <v>496.24592274977965</v>
      </c>
      <c r="DU55" s="239">
        <f t="shared" si="275"/>
        <v>523.48754445367194</v>
      </c>
      <c r="DV55" s="239">
        <f t="shared" si="275"/>
        <v>552.22460605749495</v>
      </c>
      <c r="DW55" s="239">
        <f t="shared" si="275"/>
        <v>582.5392003426042</v>
      </c>
      <c r="DX55" s="239">
        <f t="shared" si="275"/>
        <v>614.51792660696663</v>
      </c>
      <c r="DY55" s="239">
        <f t="shared" si="275"/>
        <v>648.25213805222256</v>
      </c>
      <c r="DZ55" s="239">
        <f t="shared" si="275"/>
        <v>683.83820275116091</v>
      </c>
      <c r="EA55" s="239">
        <f t="shared" si="275"/>
        <v>721.37777894110957</v>
      </c>
      <c r="EB55" s="239">
        <f t="shared" si="275"/>
        <v>760.97810542966909</v>
      </c>
      <c r="EC55" s="239">
        <f t="shared" si="275"/>
        <v>802.75230794238666</v>
      </c>
      <c r="ED55" s="239">
        <f t="shared" si="275"/>
        <v>846.81972228751067</v>
      </c>
      <c r="EE55" s="239">
        <f t="shared" si="275"/>
        <v>893.30623526100544</v>
      </c>
      <c r="EF55" s="239">
        <f t="shared" si="275"/>
        <v>942.34464426568536</v>
      </c>
      <c r="EG55" s="239">
        <f t="shared" si="275"/>
        <v>994.07503667178833</v>
      </c>
      <c r="EH55" s="239">
        <f t="shared" si="275"/>
        <v>1048.6451900027009</v>
      </c>
      <c r="EI55" s="239">
        <f t="shared" si="275"/>
        <v>1106.210994089043</v>
      </c>
      <c r="EJ55" s="239">
        <f t="shared" si="276"/>
        <v>1166.936896397071</v>
      </c>
      <c r="EK55" s="239">
        <f t="shared" si="276"/>
        <v>1230.9963718035665</v>
      </c>
      <c r="EL55" s="239">
        <f t="shared" si="276"/>
        <v>1298.572418159207</v>
      </c>
      <c r="EM55" s="239">
        <f t="shared" si="276"/>
        <v>1369.8580790560902</v>
      </c>
      <c r="EN55" s="239">
        <f t="shared" si="276"/>
        <v>1445.0569952927942</v>
      </c>
      <c r="EO55" s="239">
        <f t="shared" si="276"/>
        <v>1524.3839866123355</v>
      </c>
      <c r="EP55" s="239">
        <f t="shared" si="276"/>
        <v>1608.0656653748697</v>
      </c>
      <c r="EQ55" s="239">
        <f t="shared" si="276"/>
        <v>1696.3410839182043</v>
      </c>
      <c r="ER55" s="239">
        <f t="shared" si="276"/>
        <v>1789.4624174554294</v>
      </c>
      <c r="ES55" s="239">
        <f t="shared" si="276"/>
        <v>1887.6956844604933</v>
      </c>
      <c r="ET55" s="239">
        <f t="shared" si="276"/>
        <v>1991.3215065996349</v>
      </c>
      <c r="EU55" s="239">
        <f t="shared" si="276"/>
        <v>2100.6359103795621</v>
      </c>
      <c r="EV55" s="239">
        <f t="shared" si="276"/>
        <v>2215.9511728024349</v>
      </c>
      <c r="EW55" s="239">
        <f t="shared" si="276"/>
        <v>2337.5967134434177</v>
      </c>
      <c r="EX55" s="239">
        <f t="shared" si="276"/>
        <v>2465.9200354991972</v>
      </c>
      <c r="EY55" s="239">
        <f t="shared" si="276"/>
        <v>2601.2877184957374</v>
      </c>
      <c r="EZ55" s="239">
        <f t="shared" si="277"/>
        <v>2744.086465491132</v>
      </c>
      <c r="FA55" s="239">
        <f t="shared" si="277"/>
        <v>2894.7242077650831</v>
      </c>
      <c r="FB55" s="239">
        <f t="shared" si="277"/>
        <v>3053.6312701507572</v>
      </c>
      <c r="FC55" s="239">
        <f t="shared" si="277"/>
        <v>3221.261600338009</v>
      </c>
      <c r="FD55" s="239">
        <f t="shared" si="277"/>
        <v>3398.0940656597036</v>
      </c>
      <c r="FE55" s="239">
        <f t="shared" si="277"/>
        <v>3584.6338210656518</v>
      </c>
      <c r="FF55" s="239">
        <f t="shared" si="277"/>
        <v>3781.4137521920316</v>
      </c>
      <c r="FG55" s="239">
        <f t="shared" si="277"/>
        <v>3988.9959976486912</v>
      </c>
      <c r="FH55" s="239">
        <f t="shared" si="277"/>
        <v>4207.9735548730323</v>
      </c>
      <c r="FI55" s="239">
        <f t="shared" si="277"/>
        <v>4438.9719741378985</v>
      </c>
      <c r="FJ55" s="239">
        <f t="shared" si="277"/>
        <v>4682.6511455527097</v>
      </c>
      <c r="FK55" s="239">
        <f t="shared" si="277"/>
        <v>4939.7071841627549</v>
      </c>
      <c r="FL55" s="239">
        <f t="shared" si="277"/>
        <v>5210.8744185317764</v>
      </c>
      <c r="FM55" s="239">
        <f t="shared" si="277"/>
        <v>5496.9274884886026</v>
      </c>
      <c r="FN55" s="239">
        <f t="shared" si="277"/>
        <v>5798.6835580304351</v>
      </c>
      <c r="FO55" s="239">
        <f t="shared" si="277"/>
        <v>6117.0046497043622</v>
      </c>
      <c r="FP55" s="239">
        <f t="shared" si="278"/>
        <v>6452.8001071356957</v>
      </c>
      <c r="FQ55" s="239">
        <f t="shared" si="278"/>
        <v>6807.0291927377984</v>
      </c>
      <c r="FR55" s="239">
        <f t="shared" si="278"/>
        <v>7180.7038280242541</v>
      </c>
      <c r="FS55" s="239">
        <f t="shared" si="278"/>
        <v>7574.8914843515822</v>
      </c>
      <c r="FT55" s="239">
        <f t="shared" si="278"/>
        <v>7990.7182323504558</v>
      </c>
      <c r="FU55" s="239">
        <f t="shared" si="278"/>
        <v>8429.3719587566793</v>
      </c>
      <c r="FV55" s="239">
        <f t="shared" si="278"/>
        <v>8892.1057598314183</v>
      </c>
      <c r="FW55" s="239">
        <f t="shared" si="278"/>
        <v>9380.241521064605</v>
      </c>
      <c r="FX55" s="239">
        <f t="shared" si="278"/>
        <v>9895.1736933876236</v>
      </c>
      <c r="FY55" s="239">
        <f t="shared" si="278"/>
        <v>10438.373276682723</v>
      </c>
      <c r="FZ55" s="239">
        <f t="shared" si="278"/>
        <v>11011.392021968799</v>
      </c>
      <c r="GA55" s="239">
        <f t="shared" si="278"/>
        <v>11615.866864267873</v>
      </c>
      <c r="GB55" s="239">
        <f t="shared" si="278"/>
        <v>12253.524598815584</v>
      </c>
      <c r="GC55" s="239">
        <f t="shared" si="278"/>
        <v>12926.186813974149</v>
      </c>
      <c r="GD55" s="239">
        <f t="shared" si="278"/>
        <v>13635.775094939589</v>
      </c>
      <c r="GE55" s="239">
        <f t="shared" si="278"/>
        <v>14384.316513108581</v>
      </c>
      <c r="GF55" s="239">
        <f t="shared" si="279"/>
        <v>15173.949416786334</v>
      </c>
      <c r="GG55" s="239">
        <f t="shared" si="279"/>
        <v>16006.92953977773</v>
      </c>
      <c r="GH55" s="239">
        <f t="shared" si="279"/>
        <v>16885.636445312051</v>
      </c>
      <c r="GI55" s="239">
        <f t="shared" si="279"/>
        <v>17812.580323709593</v>
      </c>
      <c r="GJ55" s="239">
        <f t="shared" si="279"/>
        <v>18790.409163208926</v>
      </c>
      <c r="GK55" s="239">
        <f t="shared" si="279"/>
        <v>19821.916314439652</v>
      </c>
      <c r="GL55" s="239">
        <f t="shared" si="279"/>
        <v>20910.048470149974</v>
      </c>
      <c r="GM55" s="239">
        <f t="shared" si="279"/>
        <v>22057.914082984633</v>
      </c>
      <c r="GN55" s="239">
        <f t="shared" si="279"/>
        <v>23268.792245360208</v>
      </c>
      <c r="GO55" s="239">
        <f t="shared" si="279"/>
        <v>24546.142056804772</v>
      </c>
      <c r="GP55" s="239">
        <f t="shared" si="279"/>
        <v>25893.612505521469</v>
      </c>
      <c r="GQ55" s="239">
        <f t="shared" si="279"/>
        <v>27315.052892404536</v>
      </c>
      <c r="GR55" s="239">
        <f t="shared" si="279"/>
        <v>28814.523827285931</v>
      </c>
      <c r="GS55" s="239">
        <f t="shared" si="279"/>
        <v>30396.308828825397</v>
      </c>
      <c r="GT55" s="239">
        <f t="shared" si="279"/>
        <v>32064.926561181182</v>
      </c>
      <c r="GU55" s="239">
        <f t="shared" si="279"/>
        <v>33825.143742417808</v>
      </c>
      <c r="GV55" s="239">
        <f t="shared" si="280"/>
        <v>35681.988761526096</v>
      </c>
      <c r="GW55" s="239">
        <f t="shared" si="280"/>
        <v>37640.766042955082</v>
      </c>
      <c r="GX55" s="239">
        <f t="shared" si="280"/>
        <v>39707.071199690705</v>
      </c>
      <c r="GY55" s="239">
        <f t="shared" si="280"/>
        <v>41886.807018168969</v>
      </c>
      <c r="GZ55" s="239">
        <f t="shared" si="280"/>
        <v>44186.200320687356</v>
      </c>
      <c r="HA55" s="239">
        <f t="shared" si="280"/>
        <v>46611.819753485215</v>
      </c>
      <c r="HB55" s="239">
        <f t="shared" si="280"/>
        <v>49170.594551308022</v>
      </c>
      <c r="HC55" s="239">
        <f t="shared" si="280"/>
        <v>51869.834332060047</v>
      </c>
      <c r="HD55" s="239">
        <f t="shared" si="280"/>
        <v>54717.249978092521</v>
      </c>
      <c r="HE55" s="239">
        <f t="shared" si="280"/>
        <v>57720.975663778605</v>
      </c>
      <c r="HF55" s="239">
        <f t="shared" si="280"/>
        <v>60889.592092301049</v>
      </c>
      <c r="HG55" s="239">
        <f t="shared" si="280"/>
        <v>64232.151008032743</v>
      </c>
      <c r="HH55" s="239">
        <f t="shared" si="280"/>
        <v>67758.20105453438</v>
      </c>
      <c r="HI55" s="239">
        <f t="shared" si="280"/>
        <v>71477.815052037433</v>
      </c>
    </row>
    <row r="56" spans="1:217" s="278" customFormat="1" ht="12.75" customHeight="1">
      <c r="A56" s="10" t="str">
        <f>'JJR-4 Constant DCF'!A50</f>
        <v>Ameren Corporation</v>
      </c>
      <c r="B56" s="389" t="str">
        <f>'JJR-4 Constant DCF'!B50</f>
        <v>AEE</v>
      </c>
      <c r="C56" s="239">
        <f>'JJR-4 Constant DCF'!D50</f>
        <v>75.86933333333333</v>
      </c>
      <c r="D56" s="239">
        <f>'JJR-4 Constant DCF'!C50</f>
        <v>2.2000000000000002</v>
      </c>
      <c r="E56" s="3">
        <f>'JJR-4 Constant DCF'!G50</f>
        <v>0.06</v>
      </c>
      <c r="F56" s="3">
        <f>'JJR-4 Constant DCF'!H50</f>
        <v>7.4999999999999997E-2</v>
      </c>
      <c r="G56" s="3">
        <f>'JJR-4 Constant DCF'!I50</f>
        <v>7.2999999999999995E-2</v>
      </c>
      <c r="H56" s="3">
        <f t="shared" si="281"/>
        <v>6.9333333333333344E-2</v>
      </c>
      <c r="I56" s="3">
        <f t="shared" si="253"/>
        <v>6.6927012211430492E-2</v>
      </c>
      <c r="J56" s="3">
        <f t="shared" si="254"/>
        <v>6.4520691089527654E-2</v>
      </c>
      <c r="K56" s="3">
        <f t="shared" si="255"/>
        <v>6.2114369967624809E-2</v>
      </c>
      <c r="L56" s="3">
        <f t="shared" si="256"/>
        <v>5.9708048845721964E-2</v>
      </c>
      <c r="M56" s="3">
        <f t="shared" si="257"/>
        <v>5.7301727723819119E-2</v>
      </c>
      <c r="N56" s="3">
        <f>'JJR-5.4 GDP Growth'!$D$25</f>
        <v>5.4895406601916275E-2</v>
      </c>
      <c r="O56" s="3">
        <f t="shared" si="282"/>
        <v>8.9779958128929138E-2</v>
      </c>
      <c r="Q56" s="239">
        <f t="shared" si="258"/>
        <v>-75.86933333333333</v>
      </c>
      <c r="R56" s="239">
        <f t="shared" si="259"/>
        <v>2.3525333333333331</v>
      </c>
      <c r="S56" s="239">
        <f t="shared" si="260"/>
        <v>2.5156423111111108</v>
      </c>
      <c r="T56" s="239">
        <f t="shared" si="261"/>
        <v>2.6900601780148143</v>
      </c>
      <c r="U56" s="239">
        <f t="shared" si="262"/>
        <v>2.8765710170238412</v>
      </c>
      <c r="V56" s="239">
        <f t="shared" si="263"/>
        <v>3.0760132742041608</v>
      </c>
      <c r="W56" s="239">
        <f t="shared" si="264"/>
        <v>3.281881652169345</v>
      </c>
      <c r="X56" s="239">
        <f t="shared" si="265"/>
        <v>3.4936309244413524</v>
      </c>
      <c r="Y56" s="239">
        <f t="shared" si="266"/>
        <v>3.7106356082124377</v>
      </c>
      <c r="Z56" s="239">
        <f t="shared" si="267"/>
        <v>3.9321904203562612</v>
      </c>
      <c r="AA56" s="239">
        <f t="shared" si="268"/>
        <v>4.1575117251817248</v>
      </c>
      <c r="AB56" s="239">
        <f t="shared" si="269"/>
        <v>4.38574002178781</v>
      </c>
      <c r="AC56" s="239">
        <f t="shared" si="269"/>
        <v>4.6264970035341486</v>
      </c>
      <c r="AD56" s="239">
        <f t="shared" si="269"/>
        <v>4.8804704376857027</v>
      </c>
      <c r="AE56" s="239">
        <f t="shared" si="269"/>
        <v>5.1483858467710917</v>
      </c>
      <c r="AF56" s="239">
        <f t="shared" si="269"/>
        <v>5.4310085811731419</v>
      </c>
      <c r="AG56" s="239">
        <f t="shared" si="269"/>
        <v>5.7291460054951378</v>
      </c>
      <c r="AH56" s="239">
        <f t="shared" si="269"/>
        <v>6.0436498049485374</v>
      </c>
      <c r="AI56" s="239">
        <f t="shared" si="269"/>
        <v>6.3754184183507796</v>
      </c>
      <c r="AJ56" s="239">
        <f t="shared" si="269"/>
        <v>6.7253996046834912</v>
      </c>
      <c r="AK56" s="239">
        <f t="shared" si="269"/>
        <v>7.0945931505429582</v>
      </c>
      <c r="AL56" s="239">
        <f t="shared" si="269"/>
        <v>7.4840537262171845</v>
      </c>
      <c r="AM56" s="239">
        <f t="shared" si="269"/>
        <v>7.8948938985484638</v>
      </c>
      <c r="AN56" s="239">
        <f t="shared" si="269"/>
        <v>8.3282873091882692</v>
      </c>
      <c r="AO56" s="239">
        <f t="shared" si="269"/>
        <v>8.7854720273237383</v>
      </c>
      <c r="AP56" s="239">
        <f t="shared" si="269"/>
        <v>9.2677540864534365</v>
      </c>
      <c r="AQ56" s="239">
        <f t="shared" si="269"/>
        <v>9.7765112153158693</v>
      </c>
      <c r="AR56" s="239">
        <f t="shared" si="270"/>
        <v>10.313196773628828</v>
      </c>
      <c r="AS56" s="239">
        <f t="shared" si="270"/>
        <v>10.879343903882754</v>
      </c>
      <c r="AT56" s="239">
        <f t="shared" si="270"/>
        <v>11.476569911048477</v>
      </c>
      <c r="AU56" s="239">
        <f t="shared" si="270"/>
        <v>12.106580882710801</v>
      </c>
      <c r="AV56" s="239">
        <f t="shared" si="270"/>
        <v>12.771176562826197</v>
      </c>
      <c r="AW56" s="239">
        <f t="shared" si="270"/>
        <v>13.472255493027404</v>
      </c>
      <c r="AX56" s="239">
        <f t="shared" si="270"/>
        <v>14.211820436162043</v>
      </c>
      <c r="AY56" s="239">
        <f t="shared" si="270"/>
        <v>14.991984097558582</v>
      </c>
      <c r="AZ56" s="239">
        <f t="shared" si="270"/>
        <v>15.814975160363524</v>
      </c>
      <c r="BA56" s="239">
        <f t="shared" si="270"/>
        <v>16.683144652190887</v>
      </c>
      <c r="BB56" s="239">
        <f t="shared" si="270"/>
        <v>17.598972661271489</v>
      </c>
      <c r="BC56" s="239">
        <f t="shared" si="270"/>
        <v>18.565075421287997</v>
      </c>
      <c r="BD56" s="239">
        <f t="shared" si="270"/>
        <v>19.584212785134845</v>
      </c>
      <c r="BE56" s="239">
        <f t="shared" si="270"/>
        <v>20.659296108953271</v>
      </c>
      <c r="BF56" s="239">
        <f t="shared" si="270"/>
        <v>21.793396568963647</v>
      </c>
      <c r="BG56" s="239">
        <f t="shared" si="270"/>
        <v>22.989753934853713</v>
      </c>
      <c r="BH56" s="239">
        <f t="shared" si="271"/>
        <v>24.251785824785511</v>
      </c>
      <c r="BI56" s="239">
        <f t="shared" si="271"/>
        <v>25.583097468459702</v>
      </c>
      <c r="BJ56" s="239">
        <f t="shared" si="271"/>
        <v>26.987492006127251</v>
      </c>
      <c r="BK56" s="239">
        <f t="shared" si="271"/>
        <v>28.468981352969571</v>
      </c>
      <c r="BL56" s="239">
        <f t="shared" si="271"/>
        <v>30.031797659883207</v>
      </c>
      <c r="BM56" s="239">
        <f t="shared" si="271"/>
        <v>31.680405403408972</v>
      </c>
      <c r="BN56" s="239">
        <f t="shared" si="271"/>
        <v>33.419514139342652</v>
      </c>
      <c r="BO56" s="239">
        <f t="shared" si="271"/>
        <v>35.254091956460357</v>
      </c>
      <c r="BP56" s="239">
        <f t="shared" si="271"/>
        <v>37.189379668791595</v>
      </c>
      <c r="BQ56" s="239">
        <f t="shared" si="271"/>
        <v>39.230905786982952</v>
      </c>
      <c r="BR56" s="239">
        <f t="shared" si="271"/>
        <v>41.384502311520848</v>
      </c>
      <c r="BS56" s="239">
        <f t="shared" si="271"/>
        <v>43.656321392929726</v>
      </c>
      <c r="BT56" s="239">
        <f t="shared" si="271"/>
        <v>46.05285290653854</v>
      </c>
      <c r="BU56" s="239">
        <f t="shared" si="271"/>
        <v>48.580942992021214</v>
      </c>
      <c r="BV56" s="239">
        <f t="shared" si="271"/>
        <v>51.247813610672736</v>
      </c>
      <c r="BW56" s="239">
        <f t="shared" si="271"/>
        <v>54.061083176289834</v>
      </c>
      <c r="BX56" s="239">
        <f t="shared" si="272"/>
        <v>57.028788318592277</v>
      </c>
      <c r="BY56" s="239">
        <f t="shared" si="272"/>
        <v>60.159406841356009</v>
      </c>
      <c r="BZ56" s="239">
        <f t="shared" si="272"/>
        <v>63.461881940842353</v>
      </c>
      <c r="CA56" s="239">
        <f t="shared" si="272"/>
        <v>66.945647753707703</v>
      </c>
      <c r="CB56" s="239">
        <f t="shared" si="272"/>
        <v>70.620656307376152</v>
      </c>
      <c r="CC56" s="239">
        <f t="shared" si="272"/>
        <v>74.497405949863747</v>
      </c>
      <c r="CD56" s="239">
        <f t="shared" si="272"/>
        <v>78.586971340269528</v>
      </c>
      <c r="CE56" s="239">
        <f t="shared" si="272"/>
        <v>82.901035085606765</v>
      </c>
      <c r="CF56" s="239">
        <f t="shared" si="272"/>
        <v>87.451921114350881</v>
      </c>
      <c r="CG56" s="239">
        <f t="shared" si="272"/>
        <v>92.252629882041873</v>
      </c>
      <c r="CH56" s="239">
        <f t="shared" si="272"/>
        <v>97.316875509512656</v>
      </c>
      <c r="CI56" s="239">
        <f t="shared" si="272"/>
        <v>102.65912495983542</v>
      </c>
      <c r="CJ56" s="239">
        <f t="shared" si="272"/>
        <v>108.29463936590253</v>
      </c>
      <c r="CK56" s="239">
        <f t="shared" si="272"/>
        <v>114.23951762670163</v>
      </c>
      <c r="CL56" s="239">
        <f t="shared" si="272"/>
        <v>120.51074239682619</v>
      </c>
      <c r="CM56" s="239">
        <f t="shared" si="272"/>
        <v>127.12622860059875</v>
      </c>
      <c r="CN56" s="239">
        <f t="shared" si="273"/>
        <v>134.10487460939677</v>
      </c>
      <c r="CO56" s="239">
        <f t="shared" si="273"/>
        <v>141.4666162283786</v>
      </c>
      <c r="CP56" s="239">
        <f t="shared" si="273"/>
        <v>149.23248364683269</v>
      </c>
      <c r="CQ56" s="239">
        <f t="shared" si="273"/>
        <v>157.42466151483939</v>
      </c>
      <c r="CR56" s="239">
        <f t="shared" si="273"/>
        <v>166.06655231786553</v>
      </c>
      <c r="CS56" s="239">
        <f t="shared" si="273"/>
        <v>175.18284323033316</v>
      </c>
      <c r="CT56" s="239">
        <f t="shared" si="273"/>
        <v>184.79957663914206</v>
      </c>
      <c r="CU56" s="239">
        <f t="shared" si="273"/>
        <v>194.94422453860975</v>
      </c>
      <c r="CV56" s="239">
        <f t="shared" si="273"/>
        <v>205.645767009352</v>
      </c>
      <c r="CW56" s="239">
        <f t="shared" si="273"/>
        <v>216.93477500529332</v>
      </c>
      <c r="CX56" s="239">
        <f t="shared" si="273"/>
        <v>228.84349768530413</v>
      </c>
      <c r="CY56" s="239">
        <f t="shared" si="273"/>
        <v>241.40595453894358</v>
      </c>
      <c r="CZ56" s="239">
        <f t="shared" si="273"/>
        <v>254.6580325694826</v>
      </c>
      <c r="DA56" s="239">
        <f t="shared" si="273"/>
        <v>268.63758881182838</v>
      </c>
      <c r="DB56" s="239">
        <f t="shared" si="273"/>
        <v>283.38455847821211</v>
      </c>
      <c r="DC56" s="239">
        <f t="shared" si="273"/>
        <v>298.9410690405781</v>
      </c>
      <c r="DD56" s="239">
        <f t="shared" si="274"/>
        <v>315.35156057557214</v>
      </c>
      <c r="DE56" s="239">
        <f t="shared" si="274"/>
        <v>332.662912715917</v>
      </c>
      <c r="DF56" s="239">
        <f t="shared" si="274"/>
        <v>350.92457857083502</v>
      </c>
      <c r="DG56" s="239">
        <f t="shared" si="274"/>
        <v>370.18872599808714</v>
      </c>
      <c r="DH56" s="239">
        <f t="shared" si="274"/>
        <v>390.51038663119749</v>
      </c>
      <c r="DI56" s="239">
        <f t="shared" si="274"/>
        <v>411.94761308758859</v>
      </c>
      <c r="DJ56" s="239">
        <f t="shared" si="274"/>
        <v>434.56164480672066</v>
      </c>
      <c r="DK56" s="239">
        <f t="shared" si="274"/>
        <v>458.41708299198314</v>
      </c>
      <c r="DL56" s="239">
        <f t="shared" si="274"/>
        <v>483.58207515609246</v>
      </c>
      <c r="DM56" s="239">
        <f t="shared" si="274"/>
        <v>510.12850979718456</v>
      </c>
      <c r="DN56" s="239">
        <f t="shared" si="274"/>
        <v>538.13222176173065</v>
      </c>
      <c r="DO56" s="239">
        <f t="shared" si="274"/>
        <v>567.67320888093343</v>
      </c>
      <c r="DP56" s="239">
        <f t="shared" si="274"/>
        <v>598.83586049946678</v>
      </c>
      <c r="DQ56" s="239">
        <f t="shared" si="274"/>
        <v>631.70919854939336</v>
      </c>
      <c r="DR56" s="239">
        <f t="shared" si="274"/>
        <v>666.38713185793301</v>
      </c>
      <c r="DS56" s="239">
        <f t="shared" si="274"/>
        <v>702.968724415559</v>
      </c>
      <c r="DT56" s="239">
        <f t="shared" si="275"/>
        <v>741.55847837078159</v>
      </c>
      <c r="DU56" s="239">
        <f t="shared" si="275"/>
        <v>782.26663256004394</v>
      </c>
      <c r="DV56" s="239">
        <f t="shared" si="275"/>
        <v>825.20947742553938</v>
      </c>
      <c r="DW56" s="239">
        <f t="shared" si="275"/>
        <v>870.50968722056916</v>
      </c>
      <c r="DX56" s="239">
        <f t="shared" si="275"/>
        <v>918.29667045144924</v>
      </c>
      <c r="DY56" s="239">
        <f t="shared" si="275"/>
        <v>968.70693955706747</v>
      </c>
      <c r="DZ56" s="239">
        <f t="shared" si="275"/>
        <v>1021.8845008821506</v>
      </c>
      <c r="EA56" s="239">
        <f t="shared" si="275"/>
        <v>1077.9812660582725</v>
      </c>
      <c r="EB56" s="239">
        <f t="shared" si="275"/>
        <v>1137.1574859677899</v>
      </c>
      <c r="EC56" s="239">
        <f t="shared" si="275"/>
        <v>1199.5822085304046</v>
      </c>
      <c r="ED56" s="239">
        <f t="shared" si="275"/>
        <v>1265.433761620106</v>
      </c>
      <c r="EE56" s="239">
        <f t="shared" si="275"/>
        <v>1334.900262492034</v>
      </c>
      <c r="EF56" s="239">
        <f t="shared" si="275"/>
        <v>1408.1801551745391</v>
      </c>
      <c r="EG56" s="239">
        <f t="shared" si="275"/>
        <v>1485.482777361595</v>
      </c>
      <c r="EH56" s="239">
        <f t="shared" si="275"/>
        <v>1567.0289584250036</v>
      </c>
      <c r="EI56" s="239">
        <f t="shared" si="275"/>
        <v>1653.0516502547214</v>
      </c>
      <c r="EJ56" s="239">
        <f t="shared" si="276"/>
        <v>1743.7965927294231</v>
      </c>
      <c r="EK56" s="239">
        <f t="shared" si="276"/>
        <v>1839.523015718341</v>
      </c>
      <c r="EL56" s="239">
        <f t="shared" si="276"/>
        <v>1940.5043796197824</v>
      </c>
      <c r="EM56" s="239">
        <f t="shared" si="276"/>
        <v>2047.0291565518096</v>
      </c>
      <c r="EN56" s="239">
        <f t="shared" si="276"/>
        <v>2159.4016544266988</v>
      </c>
      <c r="EO56" s="239">
        <f t="shared" si="276"/>
        <v>2277.9428862633031</v>
      </c>
      <c r="EP56" s="239">
        <f t="shared" si="276"/>
        <v>2402.99148722067</v>
      </c>
      <c r="EQ56" s="239">
        <f t="shared" si="276"/>
        <v>2534.9046819725922</v>
      </c>
      <c r="ER56" s="239">
        <f t="shared" si="276"/>
        <v>2674.059305186579</v>
      </c>
      <c r="ES56" s="239">
        <f t="shared" si="276"/>
        <v>2820.8528780224337</v>
      </c>
      <c r="ET56" s="239">
        <f t="shared" si="276"/>
        <v>2975.704743725661</v>
      </c>
      <c r="EU56" s="239">
        <f t="shared" si="276"/>
        <v>3139.0572655597321</v>
      </c>
      <c r="EV56" s="239">
        <f t="shared" si="276"/>
        <v>3311.377090499333</v>
      </c>
      <c r="EW56" s="239">
        <f t="shared" si="276"/>
        <v>3493.1564822945643</v>
      </c>
      <c r="EX56" s="239">
        <f t="shared" si="276"/>
        <v>3684.9147277142438</v>
      </c>
      <c r="EY56" s="239">
        <f t="shared" si="276"/>
        <v>3887.1996199855066</v>
      </c>
      <c r="EZ56" s="239">
        <f t="shared" si="277"/>
        <v>4100.5890236674259</v>
      </c>
      <c r="FA56" s="239">
        <f t="shared" si="277"/>
        <v>4325.6925254290045</v>
      </c>
      <c r="FB56" s="239">
        <f t="shared" si="277"/>
        <v>4563.1531754472999</v>
      </c>
      <c r="FC56" s="239">
        <f t="shared" si="277"/>
        <v>4813.649324400305</v>
      </c>
      <c r="FD56" s="239">
        <f t="shared" si="277"/>
        <v>5077.8965613022992</v>
      </c>
      <c r="FE56" s="239">
        <f t="shared" si="277"/>
        <v>5356.6497577174614</v>
      </c>
      <c r="FF56" s="239">
        <f t="shared" si="277"/>
        <v>5650.705224191418</v>
      </c>
      <c r="FG56" s="239">
        <f t="shared" si="277"/>
        <v>5960.9029850609786</v>
      </c>
      <c r="FH56" s="239">
        <f t="shared" si="277"/>
        <v>6288.1291781404771</v>
      </c>
      <c r="FI56" s="239">
        <f t="shared" si="277"/>
        <v>6633.3185861398724</v>
      </c>
      <c r="FJ56" s="239">
        <f t="shared" si="277"/>
        <v>6997.4573070460692</v>
      </c>
      <c r="FK56" s="239">
        <f t="shared" si="277"/>
        <v>7381.5855710959131</v>
      </c>
      <c r="FL56" s="239">
        <f t="shared" si="277"/>
        <v>7786.8007123880616</v>
      </c>
      <c r="FM56" s="239">
        <f t="shared" si="277"/>
        <v>8214.2603036226956</v>
      </c>
      <c r="FN56" s="239">
        <f t="shared" si="277"/>
        <v>8665.1854629240443</v>
      </c>
      <c r="FO56" s="239">
        <f t="shared" si="277"/>
        <v>9140.8643421922734</v>
      </c>
      <c r="FP56" s="239">
        <f t="shared" si="278"/>
        <v>9642.6558069498769</v>
      </c>
      <c r="FQ56" s="239">
        <f t="shared" si="278"/>
        <v>10171.99331819472</v>
      </c>
      <c r="FR56" s="239">
        <f t="shared" si="278"/>
        <v>10730.389027348994</v>
      </c>
      <c r="FS56" s="239">
        <f t="shared" si="278"/>
        <v>11319.438096002059</v>
      </c>
      <c r="FT56" s="239">
        <f t="shared" si="278"/>
        <v>11940.823252787313</v>
      </c>
      <c r="FU56" s="239">
        <f t="shared" si="278"/>
        <v>12596.319600410689</v>
      </c>
      <c r="FV56" s="239">
        <f t="shared" si="278"/>
        <v>13287.799686562921</v>
      </c>
      <c r="FW56" s="239">
        <f t="shared" si="278"/>
        <v>14017.238853201608</v>
      </c>
      <c r="FX56" s="239">
        <f t="shared" si="278"/>
        <v>14786.72087948429</v>
      </c>
      <c r="FY56" s="239">
        <f t="shared" si="278"/>
        <v>15598.443934472625</v>
      </c>
      <c r="FZ56" s="239">
        <f t="shared" si="278"/>
        <v>16454.726856612695</v>
      </c>
      <c r="GA56" s="239">
        <f t="shared" si="278"/>
        <v>17358.015777929919</v>
      </c>
      <c r="GB56" s="239">
        <f t="shared" si="278"/>
        <v>18310.89111186186</v>
      </c>
      <c r="GC56" s="239">
        <f t="shared" si="278"/>
        <v>19316.074924690933</v>
      </c>
      <c r="GD56" s="239">
        <f t="shared" si="278"/>
        <v>20376.438711634921</v>
      </c>
      <c r="GE56" s="239">
        <f t="shared" si="278"/>
        <v>21495.011599809146</v>
      </c>
      <c r="GF56" s="239">
        <f t="shared" si="279"/>
        <v>22674.989001493577</v>
      </c>
      <c r="GG56" s="239">
        <f t="shared" si="279"/>
        <v>23919.741742424547</v>
      </c>
      <c r="GH56" s="239">
        <f t="shared" si="279"/>
        <v>25232.825691187772</v>
      </c>
      <c r="GI56" s="239">
        <f t="shared" si="279"/>
        <v>26617.991917220803</v>
      </c>
      <c r="GJ56" s="239">
        <f t="shared" si="279"/>
        <v>28079.19740644316</v>
      </c>
      <c r="GK56" s="239">
        <f t="shared" si="279"/>
        <v>29620.61636512533</v>
      </c>
      <c r="GL56" s="239">
        <f t="shared" si="279"/>
        <v>31246.652144288259</v>
      </c>
      <c r="GM56" s="239">
        <f t="shared" si="279"/>
        <v>32961.949818697598</v>
      </c>
      <c r="GN56" s="239">
        <f t="shared" si="279"/>
        <v>34771.409456386966</v>
      </c>
      <c r="GO56" s="239">
        <f t="shared" si="279"/>
        <v>36680.200116617045</v>
      </c>
      <c r="GP56" s="239">
        <f t="shared" si="279"/>
        <v>38693.774616258394</v>
      </c>
      <c r="GQ56" s="239">
        <f t="shared" si="279"/>
        <v>40817.885106780806</v>
      </c>
      <c r="GR56" s="239">
        <f t="shared" si="279"/>
        <v>43058.59950634784</v>
      </c>
      <c r="GS56" s="239">
        <f t="shared" si="279"/>
        <v>45422.318833957877</v>
      </c>
      <c r="GT56" s="239">
        <f t="shared" si="279"/>
        <v>47915.795495149876</v>
      </c>
      <c r="GU56" s="239">
        <f t="shared" si="279"/>
        <v>50546.1525715104</v>
      </c>
      <c r="GV56" s="239">
        <f t="shared" si="280"/>
        <v>53320.904169085959</v>
      </c>
      <c r="GW56" s="239">
        <f t="shared" si="280"/>
        <v>56247.976883829746</v>
      </c>
      <c r="GX56" s="239">
        <f t="shared" si="280"/>
        <v>59335.732445402769</v>
      </c>
      <c r="GY56" s="239">
        <f t="shared" si="280"/>
        <v>62592.991604015668</v>
      </c>
      <c r="GZ56" s="239">
        <f t="shared" si="280"/>
        <v>66029.059328548436</v>
      </c>
      <c r="HA56" s="239">
        <f t="shared" si="280"/>
        <v>69653.751387931159</v>
      </c>
      <c r="HB56" s="239">
        <f t="shared" si="280"/>
        <v>73477.422391720436</v>
      </c>
      <c r="HC56" s="239">
        <f t="shared" si="280"/>
        <v>77510.995369974684</v>
      </c>
      <c r="HD56" s="239">
        <f t="shared" si="280"/>
        <v>81765.992976928697</v>
      </c>
      <c r="HE56" s="239">
        <f t="shared" si="280"/>
        <v>86254.570407606632</v>
      </c>
      <c r="HF56" s="239">
        <f t="shared" si="280"/>
        <v>90989.550121405817</v>
      </c>
      <c r="HG56" s="239">
        <f t="shared" si="280"/>
        <v>95984.458471845835</v>
      </c>
      <c r="HH56" s="239">
        <f t="shared" si="280"/>
        <v>101253.56434712256</v>
      </c>
      <c r="HI56" s="239">
        <f t="shared" si="280"/>
        <v>106811.91993185115</v>
      </c>
    </row>
    <row r="57" spans="1:217" s="278" customFormat="1" ht="12.75" customHeight="1">
      <c r="A57" s="10" t="str">
        <f>'JJR-4 Constant DCF'!A51</f>
        <v>American Electric Power Company, Inc.</v>
      </c>
      <c r="B57" s="389" t="str">
        <f>'JJR-4 Constant DCF'!B51</f>
        <v>AEP</v>
      </c>
      <c r="C57" s="239">
        <f>'JJR-4 Constant DCF'!D51</f>
        <v>81.44661111111111</v>
      </c>
      <c r="D57" s="239">
        <f>'JJR-4 Constant DCF'!C51</f>
        <v>2.96</v>
      </c>
      <c r="E57" s="3">
        <f>'JJR-4 Constant DCF'!G51</f>
        <v>6.5000000000000002E-2</v>
      </c>
      <c r="F57" s="3">
        <f>'JJR-4 Constant DCF'!H51</f>
        <v>6.1499999999999999E-2</v>
      </c>
      <c r="G57" s="3">
        <f>'JJR-4 Constant DCF'!I51</f>
        <v>5.7000000000000002E-2</v>
      </c>
      <c r="H57" s="3">
        <f t="shared" si="281"/>
        <v>6.1166666666666668E-2</v>
      </c>
      <c r="I57" s="3">
        <f t="shared" si="253"/>
        <v>6.0121456655874934E-2</v>
      </c>
      <c r="J57" s="3">
        <f t="shared" si="254"/>
        <v>5.9076246645083201E-2</v>
      </c>
      <c r="K57" s="3">
        <f t="shared" si="255"/>
        <v>5.8031036634291468E-2</v>
      </c>
      <c r="L57" s="3">
        <f t="shared" si="256"/>
        <v>5.6985826623499734E-2</v>
      </c>
      <c r="M57" s="3">
        <f t="shared" si="257"/>
        <v>5.5940616612708001E-2</v>
      </c>
      <c r="N57" s="3">
        <f>'JJR-5.4 GDP Growth'!$D$25</f>
        <v>5.4895406601916275E-2</v>
      </c>
      <c r="O57" s="3">
        <f t="shared" si="282"/>
        <v>9.6556061506271357E-2</v>
      </c>
      <c r="Q57" s="239">
        <f t="shared" si="258"/>
        <v>-81.44661111111111</v>
      </c>
      <c r="R57" s="239">
        <f t="shared" si="259"/>
        <v>3.1410533333333333</v>
      </c>
      <c r="S57" s="239">
        <f t="shared" si="260"/>
        <v>3.3331810955555552</v>
      </c>
      <c r="T57" s="239">
        <f t="shared" si="261"/>
        <v>3.5370606725670366</v>
      </c>
      <c r="U57" s="239">
        <f t="shared" si="262"/>
        <v>3.7534108837057203</v>
      </c>
      <c r="V57" s="239">
        <f t="shared" si="263"/>
        <v>3.9829945160923867</v>
      </c>
      <c r="W57" s="239">
        <f t="shared" si="264"/>
        <v>4.2224579482522229</v>
      </c>
      <c r="X57" s="239">
        <f t="shared" si="265"/>
        <v>4.4719049154516632</v>
      </c>
      <c r="Y57" s="239">
        <f t="shared" si="266"/>
        <v>4.7314141934253069</v>
      </c>
      <c r="Z57" s="239">
        <f t="shared" si="267"/>
        <v>5.0010377423358072</v>
      </c>
      <c r="AA57" s="239">
        <f t="shared" si="268"/>
        <v>5.2807988773454984</v>
      </c>
      <c r="AB57" s="239">
        <f t="shared" si="269"/>
        <v>5.5706904789003229</v>
      </c>
      <c r="AC57" s="239">
        <f t="shared" si="269"/>
        <v>5.8764957977929795</v>
      </c>
      <c r="AD57" s="239">
        <f t="shared" si="269"/>
        <v>6.1990884240072779</v>
      </c>
      <c r="AE57" s="239">
        <f t="shared" si="269"/>
        <v>6.5393899036043894</v>
      </c>
      <c r="AF57" s="239">
        <f t="shared" si="269"/>
        <v>6.8983723712912184</v>
      </c>
      <c r="AG57" s="239">
        <f t="shared" si="269"/>
        <v>7.2770613275046756</v>
      </c>
      <c r="AH57" s="239">
        <f t="shared" si="269"/>
        <v>7.6765385679451255</v>
      </c>
      <c r="AI57" s="239">
        <f t="shared" si="269"/>
        <v>8.0979452739277651</v>
      </c>
      <c r="AJ57" s="239">
        <f t="shared" si="269"/>
        <v>8.5424852723800964</v>
      </c>
      <c r="AK57" s="239">
        <f t="shared" si="269"/>
        <v>9.0114284747982829</v>
      </c>
      <c r="AL57" s="239">
        <f t="shared" si="269"/>
        <v>9.5061145049864209</v>
      </c>
      <c r="AM57" s="239">
        <f t="shared" si="269"/>
        <v>10.027956525942024</v>
      </c>
      <c r="AN57" s="239">
        <f t="shared" si="269"/>
        <v>10.57844527681995</v>
      </c>
      <c r="AO57" s="239">
        <f t="shared" si="269"/>
        <v>11.159153331507103</v>
      </c>
      <c r="AP57" s="239">
        <f t="shared" si="269"/>
        <v>11.771739590973313</v>
      </c>
      <c r="AQ57" s="239">
        <f t="shared" si="269"/>
        <v>12.417954022231669</v>
      </c>
      <c r="AR57" s="239">
        <f t="shared" si="270"/>
        <v>13.099642657445978</v>
      </c>
      <c r="AS57" s="239">
        <f t="shared" si="270"/>
        <v>13.818752867466282</v>
      </c>
      <c r="AT57" s="239">
        <f t="shared" si="270"/>
        <v>14.577338924857241</v>
      </c>
      <c r="AU57" s="239">
        <f t="shared" si="270"/>
        <v>15.37756787231122</v>
      </c>
      <c r="AV57" s="239">
        <f t="shared" si="270"/>
        <v>16.221725713210308</v>
      </c>
      <c r="AW57" s="239">
        <f t="shared" si="270"/>
        <v>17.11222394202175</v>
      </c>
      <c r="AX57" s="239">
        <f t="shared" si="270"/>
        <v>18.05160643318208</v>
      </c>
      <c r="AY57" s="239">
        <f t="shared" si="270"/>
        <v>19.042556708149377</v>
      </c>
      <c r="AZ57" s="239">
        <f t="shared" si="270"/>
        <v>20.087905601383284</v>
      </c>
      <c r="BA57" s="239">
        <f t="shared" si="270"/>
        <v>21.190639347152132</v>
      </c>
      <c r="BB57" s="239">
        <f t="shared" si="270"/>
        <v>22.353908110268613</v>
      </c>
      <c r="BC57" s="239">
        <f t="shared" si="270"/>
        <v>23.581034985123683</v>
      </c>
      <c r="BD57" s="239">
        <f t="shared" si="270"/>
        <v>24.875525488726058</v>
      </c>
      <c r="BE57" s="239">
        <f t="shared" si="270"/>
        <v>26.241077574866008</v>
      </c>
      <c r="BF57" s="239">
        <f t="shared" si="270"/>
        <v>27.681592198010705</v>
      </c>
      <c r="BG57" s="239">
        <f t="shared" si="270"/>
        <v>29.201184457108937</v>
      </c>
      <c r="BH57" s="239">
        <f t="shared" si="271"/>
        <v>30.804195351139491</v>
      </c>
      <c r="BI57" s="239">
        <f t="shared" si="271"/>
        <v>32.495204179985151</v>
      </c>
      <c r="BJ57" s="239">
        <f t="shared" si="271"/>
        <v>34.279041626057726</v>
      </c>
      <c r="BK57" s="239">
        <f t="shared" si="271"/>
        <v>36.160803554044179</v>
      </c>
      <c r="BL57" s="239">
        <f t="shared" si="271"/>
        <v>38.145865568195454</v>
      </c>
      <c r="BM57" s="239">
        <f t="shared" si="271"/>
        <v>40.239898368743582</v>
      </c>
      <c r="BN57" s="239">
        <f t="shared" si="271"/>
        <v>42.448883951315551</v>
      </c>
      <c r="BO57" s="239">
        <f t="shared" si="271"/>
        <v>44.779132695620575</v>
      </c>
      <c r="BP57" s="239">
        <f t="shared" si="271"/>
        <v>47.237301392227828</v>
      </c>
      <c r="BQ57" s="239">
        <f t="shared" si="271"/>
        <v>49.830412258931439</v>
      </c>
      <c r="BR57" s="239">
        <f t="shared" si="271"/>
        <v>52.565873001026596</v>
      </c>
      <c r="BS57" s="239">
        <f t="shared" si="271"/>
        <v>55.451497972802642</v>
      </c>
      <c r="BT57" s="239">
        <f t="shared" si="271"/>
        <v>58.49553050070498</v>
      </c>
      <c r="BU57" s="239">
        <f t="shared" si="271"/>
        <v>61.706666431935972</v>
      </c>
      <c r="BV57" s="239">
        <f t="shared" si="271"/>
        <v>65.09407897576591</v>
      </c>
      <c r="BW57" s="239">
        <f t="shared" si="271"/>
        <v>68.667444908517837</v>
      </c>
      <c r="BX57" s="239">
        <f t="shared" si="272"/>
        <v>72.436972217085611</v>
      </c>
      <c r="BY57" s="239">
        <f t="shared" si="272"/>
        <v>76.413429259954242</v>
      </c>
      <c r="BZ57" s="239">
        <f t="shared" si="272"/>
        <v>80.608175529026198</v>
      </c>
      <c r="CA57" s="239">
        <f t="shared" si="272"/>
        <v>85.033194100130729</v>
      </c>
      <c r="CB57" s="239">
        <f t="shared" si="272"/>
        <v>89.701125864917074</v>
      </c>
      <c r="CC57" s="239">
        <f t="shared" si="272"/>
        <v>94.625305641921372</v>
      </c>
      <c r="CD57" s="239">
        <f t="shared" si="272"/>
        <v>99.819800269965242</v>
      </c>
      <c r="CE57" s="239">
        <f t="shared" si="272"/>
        <v>105.29944879270705</v>
      </c>
      <c r="CF57" s="239">
        <f t="shared" si="272"/>
        <v>111.07990484914036</v>
      </c>
      <c r="CG57" s="239">
        <f t="shared" si="272"/>
        <v>117.17768139113609</v>
      </c>
      <c r="CH57" s="239">
        <f t="shared" si="272"/>
        <v>123.6101978557723</v>
      </c>
      <c r="CI57" s="239">
        <f t="shared" si="272"/>
        <v>130.39582992720824</v>
      </c>
      <c r="CJ57" s="239">
        <f t="shared" si="272"/>
        <v>137.55396203025666</v>
      </c>
      <c r="CK57" s="239">
        <f t="shared" si="272"/>
        <v>145.10504270561214</v>
      </c>
      <c r="CL57" s="239">
        <f t="shared" si="272"/>
        <v>153.07064302492515</v>
      </c>
      <c r="CM57" s="239">
        <f t="shared" si="272"/>
        <v>161.4735182125952</v>
      </c>
      <c r="CN57" s="239">
        <f t="shared" si="273"/>
        <v>170.33767265031753</v>
      </c>
      <c r="CO57" s="239">
        <f t="shared" si="273"/>
        <v>179.68842845008083</v>
      </c>
      <c r="CP57" s="239">
        <f t="shared" si="273"/>
        <v>189.55249779150736</v>
      </c>
      <c r="CQ57" s="239">
        <f t="shared" si="273"/>
        <v>199.95805923018099</v>
      </c>
      <c r="CR57" s="239">
        <f t="shared" si="273"/>
        <v>210.93483819495182</v>
      </c>
      <c r="CS57" s="239">
        <f t="shared" si="273"/>
        <v>222.51419190417312</v>
      </c>
      <c r="CT57" s="239">
        <f t="shared" si="273"/>
        <v>234.72919894344952</v>
      </c>
      <c r="CU57" s="239">
        <f t="shared" si="273"/>
        <v>247.61475376079227</v>
      </c>
      <c r="CV57" s="239">
        <f t="shared" si="273"/>
        <v>261.20766634912434</v>
      </c>
      <c r="CW57" s="239">
        <f t="shared" si="273"/>
        <v>275.54676740089718</v>
      </c>
      <c r="CX57" s="239">
        <f t="shared" si="273"/>
        <v>290.67301923521308</v>
      </c>
      <c r="CY57" s="239">
        <f t="shared" si="273"/>
        <v>306.62963281433673</v>
      </c>
      <c r="CZ57" s="239">
        <f t="shared" si="273"/>
        <v>323.46219118387603</v>
      </c>
      <c r="DA57" s="239">
        <f t="shared" si="273"/>
        <v>341.21877968926168</v>
      </c>
      <c r="DB57" s="239">
        <f t="shared" si="273"/>
        <v>359.95012334051341</v>
      </c>
      <c r="DC57" s="239">
        <f t="shared" si="273"/>
        <v>379.70973171770083</v>
      </c>
      <c r="DD57" s="239">
        <f t="shared" si="274"/>
        <v>400.55405183104858</v>
      </c>
      <c r="DE57" s="239">
        <f t="shared" si="274"/>
        <v>422.54262937235904</v>
      </c>
      <c r="DF57" s="239">
        <f t="shared" si="274"/>
        <v>445.73827881839753</v>
      </c>
      <c r="DG57" s="239">
        <f t="shared" si="274"/>
        <v>470.20726287217178</v>
      </c>
      <c r="DH57" s="239">
        <f t="shared" si="274"/>
        <v>496.01948175471381</v>
      </c>
      <c r="DI57" s="239">
        <f t="shared" si="274"/>
        <v>523.2486728881106</v>
      </c>
      <c r="DJ57" s="239">
        <f t="shared" si="274"/>
        <v>551.97262154021655</v>
      </c>
      <c r="DK57" s="239">
        <f t="shared" si="274"/>
        <v>582.27338303279237</v>
      </c>
      <c r="DL57" s="239">
        <f t="shared" si="274"/>
        <v>614.23751714785089</v>
      </c>
      <c r="DM57" s="239">
        <f t="shared" si="274"/>
        <v>647.95633540183371</v>
      </c>
      <c r="DN57" s="239">
        <f t="shared" si="274"/>
        <v>683.52616189400499</v>
      </c>
      <c r="DO57" s="239">
        <f t="shared" si="274"/>
        <v>721.04860847422367</v>
      </c>
      <c r="DP57" s="239">
        <f t="shared" si="274"/>
        <v>760.63086501616215</v>
      </c>
      <c r="DQ57" s="239">
        <f t="shared" si="274"/>
        <v>802.38600562519161</v>
      </c>
      <c r="DR57" s="239">
        <f t="shared" si="274"/>
        <v>846.43331165567395</v>
      </c>
      <c r="DS57" s="239">
        <f t="shared" si="274"/>
        <v>892.89861246041869</v>
      </c>
      <c r="DT57" s="239">
        <f t="shared" si="275"/>
        <v>941.9146448457202</v>
      </c>
      <c r="DU57" s="239">
        <f t="shared" si="275"/>
        <v>993.62143225882562</v>
      </c>
      <c r="DV57" s="239">
        <f t="shared" si="275"/>
        <v>1048.1666847910521</v>
      </c>
      <c r="DW57" s="239">
        <f t="shared" si="275"/>
        <v>1105.7062211392395</v>
      </c>
      <c r="DX57" s="239">
        <f t="shared" si="275"/>
        <v>1166.4044137309463</v>
      </c>
      <c r="DY57" s="239">
        <f t="shared" si="275"/>
        <v>1230.4346582849764</v>
      </c>
      <c r="DZ57" s="239">
        <f t="shared" si="275"/>
        <v>1297.9798691486201</v>
      </c>
      <c r="EA57" s="239">
        <f t="shared" si="275"/>
        <v>1369.2330018266357</v>
      </c>
      <c r="EB57" s="239">
        <f t="shared" si="275"/>
        <v>1444.3976041946712</v>
      </c>
      <c r="EC57" s="239">
        <f t="shared" si="275"/>
        <v>1523.6883979717713</v>
      </c>
      <c r="ED57" s="239">
        <f t="shared" si="275"/>
        <v>1607.3318921130542</v>
      </c>
      <c r="EE57" s="239">
        <f t="shared" si="275"/>
        <v>1695.5670298748278</v>
      </c>
      <c r="EF57" s="239">
        <f t="shared" si="275"/>
        <v>1788.6458714006098</v>
      </c>
      <c r="EG57" s="239">
        <f t="shared" si="275"/>
        <v>1886.8343137779852</v>
      </c>
      <c r="EH57" s="239">
        <f t="shared" si="275"/>
        <v>1990.4128506232755</v>
      </c>
      <c r="EI57" s="239">
        <f t="shared" si="275"/>
        <v>2099.6773733639193</v>
      </c>
      <c r="EJ57" s="239">
        <f t="shared" si="276"/>
        <v>2214.9400165075754</v>
      </c>
      <c r="EK57" s="239">
        <f t="shared" si="276"/>
        <v>2336.5300493126138</v>
      </c>
      <c r="EL57" s="239">
        <f t="shared" si="276"/>
        <v>2464.794816407225</v>
      </c>
      <c r="EM57" s="239">
        <f t="shared" si="276"/>
        <v>2600.1007300441952</v>
      </c>
      <c r="EN57" s="239">
        <f t="shared" si="276"/>
        <v>2742.8343168259107</v>
      </c>
      <c r="EO57" s="239">
        <f t="shared" si="276"/>
        <v>2893.4033218897584</v>
      </c>
      <c r="EP57" s="239">
        <f t="shared" si="276"/>
        <v>3052.2378737082317</v>
      </c>
      <c r="EQ57" s="239">
        <f t="shared" si="276"/>
        <v>3219.7917128312133</v>
      </c>
      <c r="ER57" s="239">
        <f t="shared" si="276"/>
        <v>3396.5434880805633</v>
      </c>
      <c r="ES57" s="239">
        <f t="shared" si="276"/>
        <v>3582.9981238998366</v>
      </c>
      <c r="ET57" s="239">
        <f t="shared" si="276"/>
        <v>3779.6882627652212</v>
      </c>
      <c r="EU57" s="239">
        <f t="shared" si="276"/>
        <v>3987.1757867782085</v>
      </c>
      <c r="EV57" s="239">
        <f t="shared" si="276"/>
        <v>4206.0534227867138</v>
      </c>
      <c r="EW57" s="239">
        <f t="shared" si="276"/>
        <v>4436.9464356199724</v>
      </c>
      <c r="EX57" s="239">
        <f t="shared" si="276"/>
        <v>4680.5144142742538</v>
      </c>
      <c r="EY57" s="239">
        <f t="shared" si="276"/>
        <v>4937.4531561519689</v>
      </c>
      <c r="EZ57" s="239">
        <f t="shared" si="277"/>
        <v>5208.4966547368458</v>
      </c>
      <c r="FA57" s="239">
        <f t="shared" si="277"/>
        <v>5494.4191963833455</v>
      </c>
      <c r="FB57" s="239">
        <f t="shared" si="277"/>
        <v>5796.0375722101835</v>
      </c>
      <c r="FC57" s="239">
        <f t="shared" si="277"/>
        <v>6114.2134114166456</v>
      </c>
      <c r="FD57" s="239">
        <f t="shared" si="277"/>
        <v>6449.8556426872519</v>
      </c>
      <c r="FE57" s="239">
        <f t="shared" si="277"/>
        <v>6803.9230907162328</v>
      </c>
      <c r="FF57" s="239">
        <f t="shared" si="277"/>
        <v>7177.4272152692674</v>
      </c>
      <c r="FG57" s="239">
        <f t="shared" si="277"/>
        <v>7571.4350006071336</v>
      </c>
      <c r="FH57" s="239">
        <f t="shared" si="277"/>
        <v>7987.0720035254426</v>
      </c>
      <c r="FI57" s="239">
        <f t="shared" si="277"/>
        <v>8425.5255687177541</v>
      </c>
      <c r="FJ57" s="239">
        <f t="shared" si="277"/>
        <v>8888.0482206473571</v>
      </c>
      <c r="FK57" s="239">
        <f t="shared" si="277"/>
        <v>9375.9612416172331</v>
      </c>
      <c r="FL57" s="239">
        <f t="shared" si="277"/>
        <v>9890.6584462596184</v>
      </c>
      <c r="FM57" s="239">
        <f t="shared" si="277"/>
        <v>10433.610163227717</v>
      </c>
      <c r="FN57" s="239">
        <f t="shared" si="277"/>
        <v>11006.367435463988</v>
      </c>
      <c r="FO57" s="239">
        <f t="shared" si="277"/>
        <v>11610.566451043875</v>
      </c>
      <c r="FP57" s="239">
        <f t="shared" si="278"/>
        <v>12247.933217252496</v>
      </c>
      <c r="FQ57" s="239">
        <f t="shared" si="278"/>
        <v>12920.288491246687</v>
      </c>
      <c r="FR57" s="239">
        <f t="shared" si="278"/>
        <v>13629.552981387733</v>
      </c>
      <c r="FS57" s="239">
        <f t="shared" si="278"/>
        <v>14377.752834103372</v>
      </c>
      <c r="FT57" s="239">
        <f t="shared" si="278"/>
        <v>15167.025421953331</v>
      </c>
      <c r="FU57" s="239">
        <f t="shared" si="278"/>
        <v>15999.625449433059</v>
      </c>
      <c r="FV57" s="239">
        <f t="shared" si="278"/>
        <v>16877.931393958053</v>
      </c>
      <c r="FW57" s="239">
        <f t="shared" si="278"/>
        <v>17804.452300428627</v>
      </c>
      <c r="FX57" s="239">
        <f t="shared" si="278"/>
        <v>18781.834948785079</v>
      </c>
      <c r="FY57" s="239">
        <f t="shared" si="278"/>
        <v>19812.871415028716</v>
      </c>
      <c r="FZ57" s="239">
        <f t="shared" si="278"/>
        <v>20900.507047308201</v>
      </c>
      <c r="GA57" s="239">
        <f t="shared" si="278"/>
        <v>22047.848879856403</v>
      </c>
      <c r="GB57" s="239">
        <f t="shared" si="278"/>
        <v>23258.174508813725</v>
      </c>
      <c r="GC57" s="239">
        <f t="shared" si="278"/>
        <v>24534.941455293378</v>
      </c>
      <c r="GD57" s="239">
        <f t="shared" si="278"/>
        <v>25881.797042435919</v>
      </c>
      <c r="GE57" s="239">
        <f t="shared" si="278"/>
        <v>27302.588814668714</v>
      </c>
      <c r="GF57" s="239">
        <f t="shared" si="279"/>
        <v>28801.375528934885</v>
      </c>
      <c r="GG57" s="239">
        <f t="shared" si="279"/>
        <v>30382.438749290246</v>
      </c>
      <c r="GH57" s="239">
        <f t="shared" si="279"/>
        <v>32050.295077990351</v>
      </c>
      <c r="GI57" s="239">
        <f t="shared" si="279"/>
        <v>33809.709058008026</v>
      </c>
      <c r="GJ57" s="239">
        <f t="shared" si="279"/>
        <v>35665.706783839865</v>
      </c>
      <c r="GK57" s="239">
        <f t="shared" si="279"/>
        <v>37623.590259483477</v>
      </c>
      <c r="GL57" s="239">
        <f t="shared" si="279"/>
        <v>39688.952544601721</v>
      </c>
      <c r="GM57" s="239">
        <f t="shared" si="279"/>
        <v>41867.693732141794</v>
      </c>
      <c r="GN57" s="239">
        <f t="shared" si="279"/>
        <v>44166.037803052219</v>
      </c>
      <c r="GO57" s="239">
        <f t="shared" si="279"/>
        <v>46590.550406246373</v>
      </c>
      <c r="GP57" s="239">
        <f t="shared" si="279"/>
        <v>49148.157614604344</v>
      </c>
      <c r="GQ57" s="239">
        <f t="shared" si="279"/>
        <v>51846.165710593115</v>
      </c>
      <c r="GR57" s="239">
        <f t="shared" si="279"/>
        <v>54692.282058026452</v>
      </c>
      <c r="GS57" s="239">
        <f t="shared" si="279"/>
        <v>57694.637119588508</v>
      </c>
      <c r="GT57" s="239">
        <f t="shared" si="279"/>
        <v>60861.807683018327</v>
      </c>
      <c r="GU57" s="239">
        <f t="shared" si="279"/>
        <v>64202.841362305247</v>
      </c>
      <c r="GV57" s="239">
        <f t="shared" si="280"/>
        <v>67727.282443887321</v>
      </c>
      <c r="GW57" s="239">
        <f t="shared" si="280"/>
        <v>71445.199151687339</v>
      </c>
      <c r="GX57" s="239">
        <f t="shared" si="280"/>
        <v>75367.212408874097</v>
      </c>
      <c r="GY57" s="239">
        <f t="shared" si="280"/>
        <v>79504.526178512227</v>
      </c>
      <c r="GZ57" s="239">
        <f t="shared" si="280"/>
        <v>83868.95946977436</v>
      </c>
      <c r="HA57" s="239">
        <f t="shared" si="280"/>
        <v>88472.980101147259</v>
      </c>
      <c r="HB57" s="239">
        <f t="shared" si="280"/>
        <v>93329.740317082978</v>
      </c>
      <c r="HC57" s="239">
        <f t="shared" si="280"/>
        <v>98453.114359840503</v>
      </c>
      <c r="HD57" s="239">
        <f t="shared" si="280"/>
        <v>103857.73810384891</v>
      </c>
      <c r="HE57" s="239">
        <f t="shared" si="280"/>
        <v>109559.05086581504</v>
      </c>
      <c r="HF57" s="239">
        <f t="shared" si="280"/>
        <v>115573.33951001398</v>
      </c>
      <c r="HG57" s="239">
        <f t="shared" si="280"/>
        <v>121917.78497475751</v>
      </c>
      <c r="HH57" s="239">
        <f t="shared" si="280"/>
        <v>128610.51135295183</v>
      </c>
      <c r="HI57" s="239">
        <f t="shared" si="280"/>
        <v>135670.63766695248</v>
      </c>
    </row>
    <row r="58" spans="1:217" s="278" customFormat="1" ht="12.75" customHeight="1">
      <c r="A58" s="10" t="str">
        <f>'JJR-4 Constant DCF'!A52</f>
        <v>Duke Energy Corporation</v>
      </c>
      <c r="B58" s="389" t="str">
        <f>'JJR-4 Constant DCF'!B52</f>
        <v>DUK</v>
      </c>
      <c r="C58" s="239">
        <f>'JJR-4 Constant DCF'!D52</f>
        <v>91.426777777777801</v>
      </c>
      <c r="D58" s="239">
        <f>'JJR-4 Constant DCF'!C52</f>
        <v>3.86</v>
      </c>
      <c r="E58" s="3">
        <f>'JJR-4 Constant DCF'!G52</f>
        <v>0.05</v>
      </c>
      <c r="F58" s="3">
        <f>'JJR-4 Constant DCF'!H52</f>
        <v>4.99E-2</v>
      </c>
      <c r="G58" s="3">
        <f>'JJR-4 Constant DCF'!I52</f>
        <v>5.1999999999999998E-2</v>
      </c>
      <c r="H58" s="3">
        <f t="shared" si="281"/>
        <v>5.0633333333333336E-2</v>
      </c>
      <c r="I58" s="3">
        <f t="shared" si="253"/>
        <v>5.1343678878097161E-2</v>
      </c>
      <c r="J58" s="3">
        <f t="shared" si="254"/>
        <v>5.2054024422860987E-2</v>
      </c>
      <c r="K58" s="3">
        <f t="shared" si="255"/>
        <v>5.2764369967624812E-2</v>
      </c>
      <c r="L58" s="3">
        <f t="shared" si="256"/>
        <v>5.3474715512388638E-2</v>
      </c>
      <c r="M58" s="3">
        <f t="shared" si="257"/>
        <v>5.4185061057152463E-2</v>
      </c>
      <c r="N58" s="3">
        <f>'JJR-5.4 GDP Growth'!$D$25</f>
        <v>5.4895406601916275E-2</v>
      </c>
      <c r="O58" s="3">
        <f t="shared" si="282"/>
        <v>0.10031499266624452</v>
      </c>
      <c r="Q58" s="239">
        <f t="shared" si="258"/>
        <v>-91.426777777777801</v>
      </c>
      <c r="R58" s="239">
        <f t="shared" si="259"/>
        <v>4.0554446666666664</v>
      </c>
      <c r="S58" s="239">
        <f t="shared" si="260"/>
        <v>4.2607853482888887</v>
      </c>
      <c r="T58" s="239">
        <f t="shared" si="261"/>
        <v>4.4765231130905825</v>
      </c>
      <c r="U58" s="239">
        <f t="shared" si="262"/>
        <v>4.7031844000500689</v>
      </c>
      <c r="V58" s="239">
        <f t="shared" si="263"/>
        <v>4.9413223035059373</v>
      </c>
      <c r="W58" s="239">
        <f t="shared" si="264"/>
        <v>5.1950279690903258</v>
      </c>
      <c r="X58" s="239">
        <f t="shared" si="265"/>
        <v>5.4654500818707987</v>
      </c>
      <c r="Y58" s="239">
        <f t="shared" si="266"/>
        <v>5.7538311120302144</v>
      </c>
      <c r="Z58" s="239">
        <f t="shared" si="267"/>
        <v>6.0615155938523611</v>
      </c>
      <c r="AA58" s="239">
        <f t="shared" si="268"/>
        <v>6.3899591864041323</v>
      </c>
      <c r="AB58" s="239">
        <f t="shared" si="269"/>
        <v>6.7407385941114368</v>
      </c>
      <c r="AC58" s="239">
        <f t="shared" si="269"/>
        <v>7.110774180032414</v>
      </c>
      <c r="AD58" s="239">
        <f t="shared" si="269"/>
        <v>7.5011230198997012</v>
      </c>
      <c r="AE58" s="239">
        <f t="shared" si="269"/>
        <v>7.9129002180480894</v>
      </c>
      <c r="AF58" s="239">
        <f t="shared" si="269"/>
        <v>8.3472820929182312</v>
      </c>
      <c r="AG58" s="239">
        <f t="shared" si="269"/>
        <v>8.805509537429872</v>
      </c>
      <c r="AH58" s="239">
        <f t="shared" si="269"/>
        <v>9.2888915638241372</v>
      </c>
      <c r="AI58" s="239">
        <f t="shared" si="269"/>
        <v>9.7988090431013735</v>
      </c>
      <c r="AJ58" s="239">
        <f t="shared" si="269"/>
        <v>10.336718649736957</v>
      </c>
      <c r="AK58" s="239">
        <f t="shared" si="269"/>
        <v>10.904157022943878</v>
      </c>
      <c r="AL58" s="239">
        <f t="shared" si="269"/>
        <v>11.502745156369523</v>
      </c>
      <c r="AM58" s="239">
        <f t="shared" si="269"/>
        <v>12.134193028766651</v>
      </c>
      <c r="AN58" s="239">
        <f t="shared" si="269"/>
        <v>12.800304488866935</v>
      </c>
      <c r="AO58" s="239">
        <f t="shared" si="269"/>
        <v>13.50298240841162</v>
      </c>
      <c r="AP58" s="239">
        <f t="shared" si="269"/>
        <v>14.244234118059898</v>
      </c>
      <c r="AQ58" s="239">
        <f t="shared" si="269"/>
        <v>15.026177141703684</v>
      </c>
      <c r="AR58" s="239">
        <f t="shared" si="270"/>
        <v>15.851045245569928</v>
      </c>
      <c r="AS58" s="239">
        <f t="shared" si="270"/>
        <v>16.72119481939086</v>
      </c>
      <c r="AT58" s="239">
        <f t="shared" si="270"/>
        <v>17.639111607871175</v>
      </c>
      <c r="AU58" s="239">
        <f t="shared" si="270"/>
        <v>18.607417811681845</v>
      </c>
      <c r="AV58" s="239">
        <f t="shared" si="270"/>
        <v>19.62887957826586</v>
      </c>
      <c r="AW58" s="239">
        <f t="shared" si="270"/>
        <v>20.706414903854814</v>
      </c>
      <c r="AX58" s="239">
        <f t="shared" si="270"/>
        <v>21.843101969269902</v>
      </c>
      <c r="AY58" s="239">
        <f t="shared" si="270"/>
        <v>23.042187933320093</v>
      </c>
      <c r="AZ58" s="239">
        <f t="shared" si="270"/>
        <v>24.30709820891747</v>
      </c>
      <c r="BA58" s="239">
        <f t="shared" si="270"/>
        <v>25.641446248408705</v>
      </c>
      <c r="BB58" s="239">
        <f t="shared" si="270"/>
        <v>27.049043866076282</v>
      </c>
      <c r="BC58" s="239">
        <f t="shared" si="270"/>
        <v>28.533912127297608</v>
      </c>
      <c r="BD58" s="239">
        <f t="shared" si="270"/>
        <v>30.100292835468959</v>
      </c>
      <c r="BE58" s="239">
        <f t="shared" si="270"/>
        <v>31.752660649508776</v>
      </c>
      <c r="BF58" s="239">
        <f t="shared" si="270"/>
        <v>33.495735866556224</v>
      </c>
      <c r="BG58" s="239">
        <f t="shared" si="270"/>
        <v>35.334497906381216</v>
      </c>
      <c r="BH58" s="239">
        <f t="shared" si="271"/>
        <v>37.274199536026572</v>
      </c>
      <c r="BI58" s="239">
        <f t="shared" si="271"/>
        <v>39.320381875317707</v>
      </c>
      <c r="BJ58" s="239">
        <f t="shared" si="271"/>
        <v>41.478890226105889</v>
      </c>
      <c r="BK58" s="239">
        <f t="shared" si="271"/>
        <v>43.755890770464227</v>
      </c>
      <c r="BL58" s="239">
        <f t="shared" si="271"/>
        <v>46.157888185537892</v>
      </c>
      <c r="BM58" s="239">
        <f t="shared" si="271"/>
        <v>48.69174422536878</v>
      </c>
      <c r="BN58" s="239">
        <f t="shared" si="271"/>
        <v>51.364697322776905</v>
      </c>
      <c r="BO58" s="239">
        <f t="shared" si="271"/>
        <v>54.184383267295104</v>
      </c>
      <c r="BP58" s="239">
        <f t="shared" si="271"/>
        <v>57.158857018227337</v>
      </c>
      <c r="BQ58" s="239">
        <f t="shared" si="271"/>
        <v>60.296615715143723</v>
      </c>
      <c r="BR58" s="239">
        <f t="shared" si="271"/>
        <v>63.606622951546029</v>
      </c>
      <c r="BS58" s="239">
        <f t="shared" si="271"/>
        <v>67.09833438104593</v>
      </c>
      <c r="BT58" s="239">
        <f t="shared" si="271"/>
        <v>70.781724729204782</v>
      </c>
      <c r="BU58" s="239">
        <f t="shared" si="271"/>
        <v>74.667316288199387</v>
      </c>
      <c r="BV58" s="239">
        <f t="shared" si="271"/>
        <v>78.76620897571398</v>
      </c>
      <c r="BW58" s="239">
        <f t="shared" si="271"/>
        <v>83.090112043927306</v>
      </c>
      <c r="BX58" s="239">
        <f t="shared" si="272"/>
        <v>87.651377529177481</v>
      </c>
      <c r="BY58" s="239">
        <f t="shared" si="272"/>
        <v>92.463035537859753</v>
      </c>
      <c r="BZ58" s="239">
        <f t="shared" si="272"/>
        <v>97.538831469358001</v>
      </c>
      <c r="CA58" s="239">
        <f t="shared" si="272"/>
        <v>102.89326528234419</v>
      </c>
      <c r="CB58" s="239">
        <f t="shared" si="272"/>
        <v>108.5416329166173</v>
      </c>
      <c r="CC58" s="239">
        <f t="shared" si="272"/>
        <v>114.50006998881095</v>
      </c>
      <c r="CD58" s="239">
        <f t="shared" si="272"/>
        <v>120.78559788679459</v>
      </c>
      <c r="CE58" s="239">
        <f t="shared" si="272"/>
        <v>127.41617239444574</v>
      </c>
      <c r="CF58" s="239">
        <f t="shared" si="272"/>
        <v>134.4107349856987</v>
      </c>
      <c r="CG58" s="239">
        <f t="shared" si="272"/>
        <v>141.78926693440104</v>
      </c>
      <c r="CH58" s="239">
        <f t="shared" si="272"/>
        <v>149.57284639455264</v>
      </c>
      <c r="CI58" s="239">
        <f t="shared" si="272"/>
        <v>157.78370861398759</v>
      </c>
      <c r="CJ58" s="239">
        <f t="shared" si="272"/>
        <v>166.4453094535107</v>
      </c>
      <c r="CK58" s="239">
        <f t="shared" si="272"/>
        <v>175.58239239294295</v>
      </c>
      <c r="CL58" s="239">
        <f t="shared" si="272"/>
        <v>185.22105921549075</v>
      </c>
      <c r="CM58" s="239">
        <f t="shared" si="272"/>
        <v>195.38884457236273</v>
      </c>
      <c r="CN58" s="239">
        <f t="shared" si="273"/>
        <v>206.11479464064121</v>
      </c>
      <c r="CO58" s="239">
        <f t="shared" si="273"/>
        <v>217.42955009910969</v>
      </c>
      <c r="CP58" s="239">
        <f t="shared" si="273"/>
        <v>229.36543365907204</v>
      </c>
      <c r="CQ58" s="239">
        <f t="shared" si="273"/>
        <v>241.95654240021165</v>
      </c>
      <c r="CR58" s="239">
        <f t="shared" si="273"/>
        <v>255.23884517526506</v>
      </c>
      <c r="CS58" s="239">
        <f t="shared" si="273"/>
        <v>269.25028536176478</v>
      </c>
      <c r="CT58" s="239">
        <f t="shared" si="273"/>
        <v>284.03088925438084</v>
      </c>
      <c r="CU58" s="239">
        <f t="shared" si="273"/>
        <v>299.62288040750394</v>
      </c>
      <c r="CV58" s="239">
        <f t="shared" si="273"/>
        <v>316.07080025471123</v>
      </c>
      <c r="CW58" s="239">
        <f t="shared" si="273"/>
        <v>333.42163534968665</v>
      </c>
      <c r="CX58" s="239">
        <f t="shared" si="273"/>
        <v>351.72495159208358</v>
      </c>
      <c r="CY58" s="239">
        <f t="shared" si="273"/>
        <v>371.03303582177034</v>
      </c>
      <c r="CZ58" s="239">
        <f t="shared" si="273"/>
        <v>391.40104518594978</v>
      </c>
      <c r="DA58" s="239">
        <f t="shared" si="273"/>
        <v>412.88716470584751</v>
      </c>
      <c r="DB58" s="239">
        <f t="shared" si="273"/>
        <v>435.55277349308739</v>
      </c>
      <c r="DC58" s="239">
        <f t="shared" si="273"/>
        <v>459.46262009058273</v>
      </c>
      <c r="DD58" s="239">
        <f t="shared" si="274"/>
        <v>484.68500743883703</v>
      </c>
      <c r="DE58" s="239">
        <f t="shared" si="274"/>
        <v>511.29198799604478</v>
      </c>
      <c r="DF58" s="239">
        <f t="shared" si="274"/>
        <v>539.35956956938981</v>
      </c>
      <c r="DG58" s="239">
        <f t="shared" si="274"/>
        <v>568.96793244553601</v>
      </c>
      <c r="DH58" s="239">
        <f t="shared" si="274"/>
        <v>600.20165844058533</v>
      </c>
      <c r="DI58" s="239">
        <f t="shared" si="274"/>
        <v>633.1499725238258</v>
      </c>
      <c r="DJ58" s="239">
        <f t="shared" si="274"/>
        <v>667.90699770551328</v>
      </c>
      <c r="DK58" s="239">
        <f t="shared" si="274"/>
        <v>704.57202391682256</v>
      </c>
      <c r="DL58" s="239">
        <f t="shared" si="274"/>
        <v>743.24979165007164</v>
      </c>
      <c r="DM58" s="239">
        <f t="shared" si="274"/>
        <v>784.05079116949184</v>
      </c>
      <c r="DN58" s="239">
        <f t="shared" si="274"/>
        <v>827.09157814729519</v>
      </c>
      <c r="DO58" s="239">
        <f t="shared" si="274"/>
        <v>872.49510662671162</v>
      </c>
      <c r="DP58" s="239">
        <f t="shared" si="274"/>
        <v>920.39108026316728</v>
      </c>
      <c r="DQ58" s="239">
        <f t="shared" si="274"/>
        <v>970.91632284699085</v>
      </c>
      <c r="DR58" s="239">
        <f t="shared" si="274"/>
        <v>1024.2151691661138</v>
      </c>
      <c r="DS58" s="239">
        <f t="shared" si="274"/>
        <v>1080.4398773253381</v>
      </c>
      <c r="DT58" s="239">
        <f t="shared" si="275"/>
        <v>1139.7510637000371</v>
      </c>
      <c r="DU58" s="239">
        <f t="shared" si="275"/>
        <v>1202.3181617668172</v>
      </c>
      <c r="DV58" s="239">
        <f t="shared" si="275"/>
        <v>1268.3199061218752</v>
      </c>
      <c r="DW58" s="239">
        <f t="shared" si="275"/>
        <v>1337.9448430697398</v>
      </c>
      <c r="DX58" s="239">
        <f t="shared" si="275"/>
        <v>1411.3918692409902</v>
      </c>
      <c r="DY58" s="239">
        <f t="shared" si="275"/>
        <v>1488.870799777613</v>
      </c>
      <c r="DZ58" s="239">
        <f t="shared" si="275"/>
        <v>1570.6029677091253</v>
      </c>
      <c r="EA58" s="239">
        <f t="shared" si="275"/>
        <v>1656.821856231694</v>
      </c>
      <c r="EB58" s="239">
        <f t="shared" si="275"/>
        <v>1747.7737656964746</v>
      </c>
      <c r="EC58" s="239">
        <f t="shared" si="275"/>
        <v>1843.7185172125448</v>
      </c>
      <c r="ED58" s="239">
        <f t="shared" si="275"/>
        <v>1944.9301948744096</v>
      </c>
      <c r="EE58" s="239">
        <f t="shared" si="275"/>
        <v>2051.6979287343847</v>
      </c>
      <c r="EF58" s="239">
        <f t="shared" si="275"/>
        <v>2164.3267207565682</v>
      </c>
      <c r="EG58" s="239">
        <f t="shared" si="275"/>
        <v>2283.138316111892</v>
      </c>
      <c r="EH58" s="239">
        <f t="shared" si="275"/>
        <v>2408.4721223032689</v>
      </c>
      <c r="EI58" s="239">
        <f t="shared" si="275"/>
        <v>2540.6861787464868</v>
      </c>
      <c r="EJ58" s="239">
        <f t="shared" si="276"/>
        <v>2680.1581795766442</v>
      </c>
      <c r="EK58" s="239">
        <f t="shared" si="276"/>
        <v>2827.2865526019559</v>
      </c>
      <c r="EL58" s="239">
        <f t="shared" si="276"/>
        <v>2982.4915974871706</v>
      </c>
      <c r="EM58" s="239">
        <f t="shared" si="276"/>
        <v>3146.2166864180276</v>
      </c>
      <c r="EN58" s="239">
        <f t="shared" si="276"/>
        <v>3318.929530676679</v>
      </c>
      <c r="EO58" s="239">
        <f t="shared" si="276"/>
        <v>3501.1235167462823</v>
      </c>
      <c r="EP58" s="239">
        <f t="shared" si="276"/>
        <v>3693.3191157616006</v>
      </c>
      <c r="EQ58" s="239">
        <f t="shared" si="276"/>
        <v>3896.0653703319635</v>
      </c>
      <c r="ER58" s="239">
        <f t="shared" si="276"/>
        <v>4109.9414629839821</v>
      </c>
      <c r="ES58" s="239">
        <f t="shared" si="276"/>
        <v>4335.5583707045625</v>
      </c>
      <c r="ET58" s="239">
        <f t="shared" si="276"/>
        <v>4573.5606103107311</v>
      </c>
      <c r="EU58" s="239">
        <f t="shared" si="276"/>
        <v>4824.6280796322471</v>
      </c>
      <c r="EV58" s="239">
        <f t="shared" si="276"/>
        <v>5089.4779997666819</v>
      </c>
      <c r="EW58" s="239">
        <f t="shared" si="276"/>
        <v>5368.8669639553818</v>
      </c>
      <c r="EX58" s="239">
        <f t="shared" si="276"/>
        <v>5663.5930989333083</v>
      </c>
      <c r="EY58" s="239">
        <f t="shared" si="276"/>
        <v>5974.4983449270594</v>
      </c>
      <c r="EZ58" s="239">
        <f t="shared" si="277"/>
        <v>6302.4708608143064</v>
      </c>
      <c r="FA58" s="239">
        <f t="shared" si="277"/>
        <v>6648.4475613154373</v>
      </c>
      <c r="FB58" s="239">
        <f t="shared" si="277"/>
        <v>7013.4167934653669</v>
      </c>
      <c r="FC58" s="239">
        <f t="shared" si="277"/>
        <v>7398.4211600113558</v>
      </c>
      <c r="FD58" s="239">
        <f t="shared" si="277"/>
        <v>7804.5604978024003</v>
      </c>
      <c r="FE58" s="239">
        <f t="shared" si="277"/>
        <v>8232.9950196785176</v>
      </c>
      <c r="FF58" s="239">
        <f t="shared" si="277"/>
        <v>8684.9486288353219</v>
      </c>
      <c r="FG58" s="239">
        <f t="shared" si="277"/>
        <v>9161.7124151319913</v>
      </c>
      <c r="FH58" s="239">
        <f t="shared" si="277"/>
        <v>9664.6483433304857</v>
      </c>
      <c r="FI58" s="239">
        <f t="shared" si="277"/>
        <v>10195.193143802149</v>
      </c>
      <c r="FJ58" s="239">
        <f t="shared" si="277"/>
        <v>10754.862416816237</v>
      </c>
      <c r="FK58" s="239">
        <f t="shared" si="277"/>
        <v>11345.254962135032</v>
      </c>
      <c r="FL58" s="239">
        <f t="shared" si="277"/>
        <v>11968.057346283842</v>
      </c>
      <c r="FM58" s="239">
        <f t="shared" si="277"/>
        <v>12625.048720543145</v>
      </c>
      <c r="FN58" s="239">
        <f t="shared" si="277"/>
        <v>13318.105903426364</v>
      </c>
      <c r="FO58" s="239">
        <f t="shared" si="277"/>
        <v>14049.208742162335</v>
      </c>
      <c r="FP58" s="239">
        <f t="shared" si="278"/>
        <v>14820.445768498532</v>
      </c>
      <c r="FQ58" s="239">
        <f t="shared" si="278"/>
        <v>15634.020164981908</v>
      </c>
      <c r="FR58" s="239">
        <f t="shared" si="278"/>
        <v>16492.256058761148</v>
      </c>
      <c r="FS58" s="239">
        <f t="shared" si="278"/>
        <v>17397.605160889758</v>
      </c>
      <c r="FT58" s="239">
        <f t="shared" si="278"/>
        <v>18352.653770096396</v>
      </c>
      <c r="FU58" s="239">
        <f t="shared" si="278"/>
        <v>19360.130161030029</v>
      </c>
      <c r="FV58" s="239">
        <f t="shared" si="278"/>
        <v>20422.912378085795</v>
      </c>
      <c r="FW58" s="239">
        <f t="shared" si="278"/>
        <v>21544.036457076123</v>
      </c>
      <c r="FX58" s="239">
        <f t="shared" si="278"/>
        <v>22726.705098233826</v>
      </c>
      <c r="FY58" s="239">
        <f t="shared" si="278"/>
        <v>23974.296815323214</v>
      </c>
      <c r="FZ58" s="239">
        <f t="shared" si="278"/>
        <v>25290.375586995408</v>
      </c>
      <c r="GA58" s="239">
        <f t="shared" si="278"/>
        <v>26678.701037958697</v>
      </c>
      <c r="GB58" s="239">
        <f t="shared" si="278"/>
        <v>28143.239179048407</v>
      </c>
      <c r="GC58" s="239">
        <f t="shared" si="278"/>
        <v>29688.173736877248</v>
      </c>
      <c r="GD58" s="239">
        <f t="shared" si="278"/>
        <v>31317.918105431458</v>
      </c>
      <c r="GE58" s="239">
        <f t="shared" si="278"/>
        <v>33037.127953754636</v>
      </c>
      <c r="GF58" s="239">
        <f t="shared" si="279"/>
        <v>34850.71452573553</v>
      </c>
      <c r="GG58" s="239">
        <f t="shared" si="279"/>
        <v>36763.858669993089</v>
      </c>
      <c r="GH58" s="239">
        <f t="shared" si="279"/>
        <v>38782.025639937747</v>
      </c>
      <c r="GI58" s="239">
        <f t="shared" si="279"/>
        <v>40910.980706288072</v>
      </c>
      <c r="GJ58" s="239">
        <f t="shared" si="279"/>
        <v>43156.805626642905</v>
      </c>
      <c r="GK58" s="239">
        <f t="shared" si="279"/>
        <v>45525.916019157332</v>
      </c>
      <c r="GL58" s="239">
        <f t="shared" si="279"/>
        <v>48025.079689953665</v>
      </c>
      <c r="GM58" s="239">
        <f t="shared" si="279"/>
        <v>50661.435966623103</v>
      </c>
      <c r="GN58" s="239">
        <f t="shared" si="279"/>
        <v>53442.516093047823</v>
      </c>
      <c r="GO58" s="239">
        <f t="shared" si="279"/>
        <v>56376.264743805135</v>
      </c>
      <c r="GP58" s="239">
        <f t="shared" si="279"/>
        <v>59471.062719613597</v>
      </c>
      <c r="GQ58" s="239">
        <f t="shared" si="279"/>
        <v>62735.750888654853</v>
      </c>
      <c r="GR58" s="239">
        <f t="shared" si="279"/>
        <v>66179.65544216409</v>
      </c>
      <c r="GS58" s="239">
        <f t="shared" si="279"/>
        <v>69812.614536436406</v>
      </c>
      <c r="GT58" s="239">
        <f t="shared" si="279"/>
        <v>73645.006397356934</v>
      </c>
      <c r="GU58" s="239">
        <f t="shared" si="279"/>
        <v>77687.778967740567</v>
      </c>
      <c r="GV58" s="239">
        <f t="shared" si="280"/>
        <v>81952.481182174481</v>
      </c>
      <c r="GW58" s="239">
        <f t="shared" si="280"/>
        <v>86451.295958705843</v>
      </c>
      <c r="GX58" s="239">
        <f t="shared" si="280"/>
        <v>91197.075001621604</v>
      </c>
      <c r="GY58" s="239">
        <f t="shared" si="280"/>
        <v>96203.37551474107</v>
      </c>
      <c r="GZ58" s="239">
        <f t="shared" si="280"/>
        <v>101484.49893009962</v>
      </c>
      <c r="HA58" s="239">
        <f t="shared" si="280"/>
        <v>107055.53176265919</v>
      </c>
      <c r="HB58" s="239">
        <f t="shared" si="280"/>
        <v>112932.38870775473</v>
      </c>
      <c r="HC58" s="239">
        <f t="shared" si="280"/>
        <v>119131.85810439258</v>
      </c>
      <c r="HD58" s="239">
        <f t="shared" si="280"/>
        <v>125671.649894275</v>
      </c>
      <c r="HE58" s="239">
        <f t="shared" si="280"/>
        <v>132570.44621355491</v>
      </c>
      <c r="HF58" s="239">
        <f t="shared" si="280"/>
        <v>139847.95476184547</v>
      </c>
      <c r="HG58" s="239">
        <f t="shared" si="280"/>
        <v>147524.96510094337</v>
      </c>
      <c r="HH58" s="239">
        <f t="shared" si="280"/>
        <v>155623.40804409317</v>
      </c>
      <c r="HI58" s="239">
        <f t="shared" si="280"/>
        <v>164166.4183054496</v>
      </c>
    </row>
    <row r="59" spans="1:217" s="278" customFormat="1" ht="12.75" customHeight="1">
      <c r="A59" s="10" t="str">
        <f>'JJR-4 Constant DCF'!A53</f>
        <v>Edison International</v>
      </c>
      <c r="B59" s="419" t="str">
        <f>'JJR-4 Constant DCF'!B53</f>
        <v>EIX</v>
      </c>
      <c r="C59" s="239">
        <f>'JJR-4 Constant DCF'!D53</f>
        <v>59.94488888888889</v>
      </c>
      <c r="D59" s="239">
        <f>'JJR-4 Constant DCF'!C53</f>
        <v>2.65</v>
      </c>
      <c r="E59" s="3">
        <f>'JJR-4 Constant DCF'!G53</f>
        <v>0.12</v>
      </c>
      <c r="F59" s="3" t="str">
        <f>'JJR-4 Constant DCF'!H53</f>
        <v>Negative</v>
      </c>
      <c r="G59" s="3">
        <f>'JJR-4 Constant DCF'!I53</f>
        <v>4.2999999999999997E-2</v>
      </c>
      <c r="H59" s="3">
        <f t="shared" ref="H59" si="283">AVERAGE(E59:G59)</f>
        <v>8.1499999999999989E-2</v>
      </c>
      <c r="I59" s="3">
        <f t="shared" ref="I59" si="284">H59+($N59-$H59)/6</f>
        <v>7.706590110031937E-2</v>
      </c>
      <c r="J59" s="3">
        <f t="shared" ref="J59" si="285">I59+($N59-$H59)/6</f>
        <v>7.2631802200638751E-2</v>
      </c>
      <c r="K59" s="3">
        <f t="shared" ref="K59" si="286">J59+($N59-$H59)/6</f>
        <v>6.8197703300958132E-2</v>
      </c>
      <c r="L59" s="3">
        <f t="shared" ref="L59" si="287">K59+($N59-$H59)/6</f>
        <v>6.3763604401277513E-2</v>
      </c>
      <c r="M59" s="3">
        <f t="shared" ref="M59" si="288">L59+($N59-$H59)/6</f>
        <v>5.9329505501596894E-2</v>
      </c>
      <c r="N59" s="3">
        <f>'JJR-5.4 GDP Growth'!$D$25</f>
        <v>5.4895406601916275E-2</v>
      </c>
      <c r="O59" s="3">
        <f t="shared" si="282"/>
        <v>0.11243360638618469</v>
      </c>
      <c r="Q59" s="239">
        <f t="shared" ref="Q59" si="289">-C59</f>
        <v>-59.94488888888889</v>
      </c>
      <c r="R59" s="239">
        <f t="shared" ref="R59" si="290">D59*(1+$H59)</f>
        <v>2.8659749999999997</v>
      </c>
      <c r="S59" s="239">
        <f t="shared" ref="S59" si="291">R59*(1+$H59)</f>
        <v>3.0995519624999992</v>
      </c>
      <c r="T59" s="239">
        <f t="shared" ref="T59" si="292">S59*(1+$H59)</f>
        <v>3.352165447443749</v>
      </c>
      <c r="U59" s="239">
        <f t="shared" ref="U59" si="293">T59*(1+$H59)</f>
        <v>3.6253669314104142</v>
      </c>
      <c r="V59" s="239">
        <f t="shared" ref="V59" si="294">U59*(1+$H59)</f>
        <v>3.9208343363203628</v>
      </c>
      <c r="W59" s="239">
        <f t="shared" ref="W59" si="295">V59*(1+I59)</f>
        <v>4.2229969675139643</v>
      </c>
      <c r="X59" s="239">
        <f t="shared" ref="X59" si="296">W59*(1+J59)</f>
        <v>4.5297208479523352</v>
      </c>
      <c r="Y59" s="239">
        <f t="shared" ref="Y59" si="297">X59*(1+K59)</f>
        <v>4.8386374063771536</v>
      </c>
      <c r="Z59" s="239">
        <f t="shared" ref="Z59" si="298">Y59*(1+L59)</f>
        <v>5.1471663677986097</v>
      </c>
      <c r="AA59" s="239">
        <f t="shared" ref="AA59" si="299">Z59*(1+M59)</f>
        <v>5.4525452031345525</v>
      </c>
      <c r="AB59" s="239">
        <f t="shared" ref="AB59:AQ59" si="300">AA59*(1+$N59)</f>
        <v>5.7518648890759518</v>
      </c>
      <c r="AC59" s="239">
        <f t="shared" si="300"/>
        <v>6.0676158508810625</v>
      </c>
      <c r="AD59" s="239">
        <f t="shared" si="300"/>
        <v>6.4007000901194102</v>
      </c>
      <c r="AE59" s="239">
        <f t="shared" si="300"/>
        <v>6.7520691241034374</v>
      </c>
      <c r="AF59" s="239">
        <f t="shared" si="300"/>
        <v>7.1227267040753404</v>
      </c>
      <c r="AG59" s="239">
        <f t="shared" si="300"/>
        <v>7.5137316826098832</v>
      </c>
      <c r="AH59" s="239">
        <f t="shared" si="300"/>
        <v>7.9262010384244537</v>
      </c>
      <c r="AI59" s="239">
        <f t="shared" si="300"/>
        <v>8.3613130672372957</v>
      </c>
      <c r="AJ59" s="239">
        <f t="shared" si="300"/>
        <v>8.8203107477892022</v>
      </c>
      <c r="AK59" s="239">
        <f t="shared" si="300"/>
        <v>9.3045052926443432</v>
      </c>
      <c r="AL59" s="239">
        <f t="shared" si="300"/>
        <v>9.8152798939137362</v>
      </c>
      <c r="AM59" s="239">
        <f t="shared" si="300"/>
        <v>10.354093674601744</v>
      </c>
      <c r="AN59" s="239">
        <f t="shared" si="300"/>
        <v>10.922485856863336</v>
      </c>
      <c r="AO59" s="239">
        <f t="shared" si="300"/>
        <v>11.522080159079529</v>
      </c>
      <c r="AP59" s="239">
        <f t="shared" si="300"/>
        <v>12.154589434312072</v>
      </c>
      <c r="AQ59" s="239">
        <f t="shared" si="300"/>
        <v>12.821820563387989</v>
      </c>
      <c r="AR59" s="239">
        <f t="shared" ref="AR59" si="301">AQ59*(1+$N59)</f>
        <v>13.525679616591985</v>
      </c>
      <c r="AS59" s="239">
        <f t="shared" ref="AS59" si="302">AR59*(1+$N59)</f>
        <v>14.268177298712052</v>
      </c>
      <c r="AT59" s="239">
        <f t="shared" ref="AT59" si="303">AS59*(1+$N59)</f>
        <v>15.051434692993082</v>
      </c>
      <c r="AU59" s="239">
        <f t="shared" ref="AU59" si="304">AT59*(1+$N59)</f>
        <v>15.877689320407127</v>
      </c>
      <c r="AV59" s="239">
        <f t="shared" ref="AV59" si="305">AU59*(1+$N59)</f>
        <v>16.749301531549779</v>
      </c>
      <c r="AW59" s="239">
        <f t="shared" ref="AW59" si="306">AV59*(1+$N59)</f>
        <v>17.668761249422303</v>
      </c>
      <c r="AX59" s="239">
        <f t="shared" ref="AX59" si="307">AW59*(1+$N59)</f>
        <v>18.638695082361522</v>
      </c>
      <c r="AY59" s="239">
        <f t="shared" ref="AY59" si="308">AX59*(1+$N59)</f>
        <v>19.661873827436896</v>
      </c>
      <c r="AZ59" s="239">
        <f t="shared" ref="AZ59" si="309">AY59*(1+$N59)</f>
        <v>20.741220385749621</v>
      </c>
      <c r="BA59" s="239">
        <f t="shared" ref="BA59" si="310">AZ59*(1+$N59)</f>
        <v>21.879818112245299</v>
      </c>
      <c r="BB59" s="239">
        <f t="shared" ref="BB59" si="311">BA59*(1+$N59)</f>
        <v>23.080919623892978</v>
      </c>
      <c r="BC59" s="239">
        <f t="shared" ref="BC59" si="312">BB59*(1+$N59)</f>
        <v>24.347956091392732</v>
      </c>
      <c r="BD59" s="239">
        <f t="shared" ref="BD59" si="313">BC59*(1+$N59)</f>
        <v>25.684547040955341</v>
      </c>
      <c r="BE59" s="239">
        <f t="shared" ref="BE59" si="314">BD59*(1+$N59)</f>
        <v>27.094510694154629</v>
      </c>
      <c r="BF59" s="239">
        <f t="shared" ref="BF59" si="315">BE59*(1+$N59)</f>
        <v>28.581874875390216</v>
      </c>
      <c r="BG59" s="239">
        <f t="shared" ref="BG59:BW59" si="316">BF59*(1+$N59)</f>
        <v>30.150888518119856</v>
      </c>
      <c r="BH59" s="239">
        <f t="shared" si="316"/>
        <v>31.806033802731093</v>
      </c>
      <c r="BI59" s="239">
        <f t="shared" si="316"/>
        <v>33.552038960726307</v>
      </c>
      <c r="BJ59" s="239">
        <f t="shared" si="316"/>
        <v>35.393891781798715</v>
      </c>
      <c r="BK59" s="239">
        <f t="shared" si="316"/>
        <v>37.336853862384778</v>
      </c>
      <c r="BL59" s="239">
        <f t="shared" si="316"/>
        <v>39.386475636396717</v>
      </c>
      <c r="BM59" s="239">
        <f t="shared" si="316"/>
        <v>41.548612231073186</v>
      </c>
      <c r="BN59" s="239">
        <f t="shared" si="316"/>
        <v>43.8294401932433</v>
      </c>
      <c r="BO59" s="239">
        <f t="shared" si="316"/>
        <v>46.235475133785762</v>
      </c>
      <c r="BP59" s="239">
        <f t="shared" si="316"/>
        <v>48.773590340687718</v>
      </c>
      <c r="BQ59" s="239">
        <f t="shared" si="316"/>
        <v>51.451036413875066</v>
      </c>
      <c r="BR59" s="239">
        <f t="shared" si="316"/>
        <v>54.27546197790474</v>
      </c>
      <c r="BS59" s="239">
        <f t="shared" si="316"/>
        <v>57.254935531688666</v>
      </c>
      <c r="BT59" s="239">
        <f t="shared" si="316"/>
        <v>60.397968497667222</v>
      </c>
      <c r="BU59" s="239">
        <f t="shared" si="316"/>
        <v>63.713539536276393</v>
      </c>
      <c r="BV59" s="239">
        <f t="shared" si="316"/>
        <v>67.211120195167553</v>
      </c>
      <c r="BW59" s="239">
        <f t="shared" si="316"/>
        <v>70.900701966451535</v>
      </c>
      <c r="BX59" s="239">
        <f t="shared" ref="BX59" si="317">BW59*(1+$N59)</f>
        <v>74.792824829261178</v>
      </c>
      <c r="BY59" s="239">
        <f t="shared" ref="BY59" si="318">BX59*(1+$N59)</f>
        <v>78.898607359169375</v>
      </c>
      <c r="BZ59" s="239">
        <f t="shared" ref="BZ59" si="319">BY59*(1+$N59)</f>
        <v>83.229778490475923</v>
      </c>
      <c r="CA59" s="239">
        <f t="shared" ref="CA59" si="320">BZ59*(1+$N59)</f>
        <v>87.798711022098018</v>
      </c>
      <c r="CB59" s="239">
        <f t="shared" ref="CB59" si="321">CA59*(1+$N59)</f>
        <v>92.618456962780243</v>
      </c>
      <c r="CC59" s="239">
        <f t="shared" ref="CC59" si="322">CB59*(1+$N59)</f>
        <v>97.702784816594146</v>
      </c>
      <c r="CD59" s="239">
        <f t="shared" ref="CD59" si="323">CC59*(1+$N59)</f>
        <v>103.06621891524061</v>
      </c>
      <c r="CE59" s="239">
        <f t="shared" ref="CE59" si="324">CD59*(1+$N59)</f>
        <v>108.72408090951485</v>
      </c>
      <c r="CF59" s="239">
        <f t="shared" ref="CF59" si="325">CE59*(1+$N59)</f>
        <v>114.69253353846231</v>
      </c>
      <c r="CG59" s="239">
        <f t="shared" ref="CG59" si="326">CF59*(1+$N59)</f>
        <v>120.98862680126012</v>
      </c>
      <c r="CH59" s="239">
        <f t="shared" ref="CH59" si="327">CG59*(1+$N59)</f>
        <v>127.6303466637228</v>
      </c>
      <c r="CI59" s="239">
        <f t="shared" ref="CI59" si="328">CH59*(1+$N59)</f>
        <v>134.63666643857138</v>
      </c>
      <c r="CJ59" s="239">
        <f t="shared" ref="CJ59" si="329">CI59*(1+$N59)</f>
        <v>142.02760098624333</v>
      </c>
      <c r="CK59" s="239">
        <f t="shared" ref="CK59" si="330">CJ59*(1+$N59)</f>
        <v>149.82426389107789</v>
      </c>
      <c r="CL59" s="239">
        <f t="shared" ref="CL59" si="331">CK59*(1+$N59)</f>
        <v>158.0489277762114</v>
      </c>
      <c r="CM59" s="239">
        <f t="shared" ref="CM59:DC59" si="332">CL59*(1+$N59)</f>
        <v>166.72508792948344</v>
      </c>
      <c r="CN59" s="239">
        <f t="shared" si="332"/>
        <v>175.87752942211267</v>
      </c>
      <c r="CO59" s="239">
        <f t="shared" si="332"/>
        <v>185.53239791188005</v>
      </c>
      <c r="CP59" s="239">
        <f t="shared" si="332"/>
        <v>195.71727433308124</v>
      </c>
      <c r="CQ59" s="239">
        <f t="shared" si="332"/>
        <v>206.46125368661453</v>
      </c>
      <c r="CR59" s="239">
        <f t="shared" si="332"/>
        <v>217.79502815528261</v>
      </c>
      <c r="CS59" s="239">
        <f t="shared" si="332"/>
        <v>229.75097478174266</v>
      </c>
      <c r="CT59" s="239">
        <f t="shared" si="332"/>
        <v>242.36324795957304</v>
      </c>
      <c r="CU59" s="239">
        <f t="shared" si="332"/>
        <v>255.66787700167487</v>
      </c>
      <c r="CV59" s="239">
        <f t="shared" si="332"/>
        <v>269.70286906473052</v>
      </c>
      <c r="CW59" s="239">
        <f t="shared" si="332"/>
        <v>284.50831772374227</v>
      </c>
      <c r="CX59" s="239">
        <f t="shared" si="332"/>
        <v>300.12651750681425</v>
      </c>
      <c r="CY59" s="239">
        <f t="shared" si="332"/>
        <v>316.60208471736797</v>
      </c>
      <c r="CZ59" s="239">
        <f t="shared" si="332"/>
        <v>333.98208488894221</v>
      </c>
      <c r="DA59" s="239">
        <f t="shared" si="332"/>
        <v>352.31616723667639</v>
      </c>
      <c r="DB59" s="239">
        <f t="shared" si="332"/>
        <v>371.65670648956245</v>
      </c>
      <c r="DC59" s="239">
        <f t="shared" si="332"/>
        <v>392.05895250863603</v>
      </c>
      <c r="DD59" s="239">
        <f t="shared" ref="DD59" si="333">DC59*(1+$N59)</f>
        <v>413.58118811851898</v>
      </c>
      <c r="DE59" s="239">
        <f t="shared" ref="DE59" si="334">DD59*(1+$N59)</f>
        <v>436.28489560318872</v>
      </c>
      <c r="DF59" s="239">
        <f t="shared" ref="DF59" si="335">DE59*(1+$N59)</f>
        <v>460.23493234160037</v>
      </c>
      <c r="DG59" s="239">
        <f t="shared" ref="DG59" si="336">DF59*(1+$N59)</f>
        <v>485.49971608489795</v>
      </c>
      <c r="DH59" s="239">
        <f t="shared" ref="DH59" si="337">DG59*(1+$N59)</f>
        <v>512.15142040449336</v>
      </c>
      <c r="DI59" s="239">
        <f t="shared" ref="DI59" si="338">DH59*(1+$N59)</f>
        <v>540.26618086934695</v>
      </c>
      <c r="DJ59" s="239">
        <f t="shared" ref="DJ59" si="339">DI59*(1+$N59)</f>
        <v>569.92431254143423</v>
      </c>
      <c r="DK59" s="239">
        <f t="shared" ref="DK59" si="340">DJ59*(1+$N59)</f>
        <v>601.21053941071386</v>
      </c>
      <c r="DL59" s="239">
        <f t="shared" ref="DL59" si="341">DK59*(1+$N59)</f>
        <v>634.21423642502236</v>
      </c>
      <c r="DM59" s="239">
        <f t="shared" ref="DM59" si="342">DL59*(1+$N59)</f>
        <v>669.02968480629784</v>
      </c>
      <c r="DN59" s="239">
        <f t="shared" ref="DN59" si="343">DM59*(1+$N59)</f>
        <v>705.75634138249143</v>
      </c>
      <c r="DO59" s="239">
        <f t="shared" ref="DO59" si="344">DN59*(1+$N59)</f>
        <v>744.49912270456412</v>
      </c>
      <c r="DP59" s="239">
        <f t="shared" ref="DP59" si="345">DO59*(1+$N59)</f>
        <v>785.36870476020113</v>
      </c>
      <c r="DQ59" s="239">
        <f t="shared" ref="DQ59" si="346">DP59*(1+$N59)</f>
        <v>828.48183914043273</v>
      </c>
      <c r="DR59" s="239">
        <f t="shared" ref="DR59" si="347">DQ59*(1+$N59)</f>
        <v>873.96168656235022</v>
      </c>
      <c r="DS59" s="239">
        <f t="shared" ref="DS59:EI59" si="348">DR59*(1+$N59)</f>
        <v>921.9381687006869</v>
      </c>
      <c r="DT59" s="239">
        <f t="shared" si="348"/>
        <v>972.54833933333714</v>
      </c>
      <c r="DU59" s="239">
        <f t="shared" si="348"/>
        <v>1025.9367758610592</v>
      </c>
      <c r="DV59" s="239">
        <f t="shared" si="348"/>
        <v>1082.2559923198112</v>
      </c>
      <c r="DW59" s="239">
        <f t="shared" si="348"/>
        <v>1141.6668750655676</v>
      </c>
      <c r="DX59" s="239">
        <f t="shared" si="348"/>
        <v>1204.3391423762312</v>
      </c>
      <c r="DY59" s="239">
        <f t="shared" si="348"/>
        <v>1270.4518292835776</v>
      </c>
      <c r="DZ59" s="239">
        <f t="shared" si="348"/>
        <v>1340.193799020248</v>
      </c>
      <c r="EA59" s="239">
        <f t="shared" si="348"/>
        <v>1413.7642825428313</v>
      </c>
      <c r="EB59" s="239">
        <f t="shared" si="348"/>
        <v>1491.3734476722866</v>
      </c>
      <c r="EC59" s="239">
        <f t="shared" si="348"/>
        <v>1573.2429994775584</v>
      </c>
      <c r="ED59" s="239">
        <f t="shared" si="348"/>
        <v>1659.6068136174974</v>
      </c>
      <c r="EE59" s="239">
        <f t="shared" si="348"/>
        <v>1750.7116044503407</v>
      </c>
      <c r="EF59" s="239">
        <f t="shared" si="348"/>
        <v>1846.8176298193355</v>
      </c>
      <c r="EG59" s="239">
        <f t="shared" si="348"/>
        <v>1948.1994345278551</v>
      </c>
      <c r="EH59" s="239">
        <f t="shared" si="348"/>
        <v>2055.1466346278853</v>
      </c>
      <c r="EI59" s="239">
        <f t="shared" si="348"/>
        <v>2167.9647447623429</v>
      </c>
      <c r="EJ59" s="239">
        <f t="shared" ref="EJ59" si="349">EI59*(1+$N59)</f>
        <v>2286.9760509246912</v>
      </c>
      <c r="EK59" s="239">
        <f t="shared" ref="EK59" si="350">EJ59*(1+$N59)</f>
        <v>2412.520531129047</v>
      </c>
      <c r="EL59" s="239">
        <f t="shared" ref="EL59" si="351">EK59*(1+$N59)</f>
        <v>2544.9568266208471</v>
      </c>
      <c r="EM59" s="239">
        <f t="shared" ref="EM59" si="352">EL59*(1+$N59)</f>
        <v>2684.663266402521</v>
      </c>
      <c r="EN59" s="239">
        <f t="shared" ref="EN59" si="353">EM59*(1+$N59)</f>
        <v>2832.0389480009162</v>
      </c>
      <c r="EO59" s="239">
        <f t="shared" ref="EO59" si="354">EN59*(1+$N59)</f>
        <v>2987.5048775638897</v>
      </c>
      <c r="EP59" s="239">
        <f t="shared" ref="EP59" si="355">EO59*(1+$N59)</f>
        <v>3151.5051725429676</v>
      </c>
      <c r="EQ59" s="239">
        <f t="shared" ref="EQ59" si="356">EP59*(1+$N59)</f>
        <v>3324.5083303977563</v>
      </c>
      <c r="ER59" s="239">
        <f t="shared" ref="ER59" si="357">EQ59*(1+$N59)</f>
        <v>3507.0085669463988</v>
      </c>
      <c r="ES59" s="239">
        <f t="shared" ref="ES59" si="358">ER59*(1+$N59)</f>
        <v>3699.5272281853249</v>
      </c>
      <c r="ET59" s="239">
        <f t="shared" ref="ET59" si="359">ES59*(1+$N59)</f>
        <v>3902.6142796114186</v>
      </c>
      <c r="EU59" s="239">
        <f t="shared" ref="EU59" si="360">ET59*(1+$N59)</f>
        <v>4116.8498773011324</v>
      </c>
      <c r="EV59" s="239">
        <f t="shared" ref="EV59" si="361">EU59*(1+$N59)</f>
        <v>4342.8460252346276</v>
      </c>
      <c r="EW59" s="239">
        <f t="shared" ref="EW59" si="362">EV59*(1+$N59)</f>
        <v>4581.2483235993986</v>
      </c>
      <c r="EX59" s="239">
        <f t="shared" ref="EX59" si="363">EW59*(1+$N59)</f>
        <v>4832.7378130677353</v>
      </c>
      <c r="EY59" s="239">
        <f t="shared" ref="EY59:GU59" si="364">EX59*(1+$N59)</f>
        <v>5098.0329203165438</v>
      </c>
      <c r="EZ59" s="239">
        <f t="shared" si="364"/>
        <v>5377.8915103472755</v>
      </c>
      <c r="FA59" s="239">
        <f t="shared" si="364"/>
        <v>5673.1130514687829</v>
      </c>
      <c r="FB59" s="239">
        <f t="shared" si="364"/>
        <v>5984.5408991278</v>
      </c>
      <c r="FC59" s="239">
        <f t="shared" si="364"/>
        <v>6313.0647051112182</v>
      </c>
      <c r="FD59" s="239">
        <f t="shared" si="364"/>
        <v>6659.622959002505</v>
      </c>
      <c r="FE59" s="239">
        <f t="shared" si="364"/>
        <v>7025.205669152404</v>
      </c>
      <c r="FF59" s="239">
        <f t="shared" si="364"/>
        <v>7410.8571908226122</v>
      </c>
      <c r="FG59" s="239">
        <f t="shared" si="364"/>
        <v>7817.6792095815545</v>
      </c>
      <c r="FH59" s="239">
        <f t="shared" si="364"/>
        <v>8246.833888474881</v>
      </c>
      <c r="FI59" s="239">
        <f t="shared" si="364"/>
        <v>8699.5471879611723</v>
      </c>
      <c r="FJ59" s="239">
        <f t="shared" si="364"/>
        <v>9177.1123680968576</v>
      </c>
      <c r="FK59" s="239">
        <f t="shared" si="364"/>
        <v>9680.8936829750091</v>
      </c>
      <c r="FL59" s="239">
        <f t="shared" si="364"/>
        <v>10212.330277971845</v>
      </c>
      <c r="FM59" s="239">
        <f t="shared" si="364"/>
        <v>10772.940300934169</v>
      </c>
      <c r="FN59" s="239">
        <f t="shared" si="364"/>
        <v>11364.325239052121</v>
      </c>
      <c r="FO59" s="239">
        <f t="shared" si="364"/>
        <v>11988.174493806308</v>
      </c>
      <c r="FP59" s="239">
        <f t="shared" si="364"/>
        <v>12646.270207058527</v>
      </c>
      <c r="FQ59" s="239">
        <f t="shared" si="364"/>
        <v>13340.492352072704</v>
      </c>
      <c r="FR59" s="239">
        <f t="shared" si="364"/>
        <v>14072.824104009489</v>
      </c>
      <c r="FS59" s="239">
        <f t="shared" si="364"/>
        <v>14845.357505236338</v>
      </c>
      <c r="FT59" s="239">
        <f t="shared" si="364"/>
        <v>15660.299441637097</v>
      </c>
      <c r="FU59" s="239">
        <f t="shared" si="364"/>
        <v>16519.977946993527</v>
      </c>
      <c r="FV59" s="239">
        <f t="shared" si="364"/>
        <v>17426.848853448428</v>
      </c>
      <c r="FW59" s="239">
        <f t="shared" si="364"/>
        <v>18383.502807048619</v>
      </c>
      <c r="FX59" s="239">
        <f t="shared" si="364"/>
        <v>19392.672668409021</v>
      </c>
      <c r="FY59" s="239">
        <f t="shared" si="364"/>
        <v>20457.241319639204</v>
      </c>
      <c r="FZ59" s="239">
        <f t="shared" si="364"/>
        <v>21580.249899834322</v>
      </c>
      <c r="GA59" s="239">
        <f t="shared" si="364"/>
        <v>22764.90649265669</v>
      </c>
      <c r="GB59" s="239">
        <f t="shared" si="364"/>
        <v>24014.595290825684</v>
      </c>
      <c r="GC59" s="239">
        <f t="shared" si="364"/>
        <v>25332.886263696022</v>
      </c>
      <c r="GD59" s="239">
        <f t="shared" si="364"/>
        <v>26723.545355541715</v>
      </c>
      <c r="GE59" s="239">
        <f t="shared" si="364"/>
        <v>28190.545243678927</v>
      </c>
      <c r="GF59" s="239">
        <f t="shared" si="364"/>
        <v>29738.076687160399</v>
      </c>
      <c r="GG59" s="239">
        <f t="shared" si="364"/>
        <v>31370.560498461036</v>
      </c>
      <c r="GH59" s="239">
        <f t="shared" si="364"/>
        <v>33092.660172354066</v>
      </c>
      <c r="GI59" s="239">
        <f t="shared" si="364"/>
        <v>34909.295208054486</v>
      </c>
      <c r="GJ59" s="239">
        <f t="shared" si="364"/>
        <v>36825.655162686962</v>
      </c>
      <c r="GK59" s="239">
        <f t="shared" si="364"/>
        <v>38847.214476224617</v>
      </c>
      <c r="GL59" s="239">
        <f t="shared" si="364"/>
        <v>40979.748110248816</v>
      </c>
      <c r="GM59" s="239">
        <f t="shared" si="364"/>
        <v>43229.348045205035</v>
      </c>
      <c r="GN59" s="239">
        <f t="shared" si="364"/>
        <v>45602.440683282322</v>
      </c>
      <c r="GO59" s="239">
        <f t="shared" si="364"/>
        <v>48105.805206630874</v>
      </c>
      <c r="GP59" s="239">
        <f t="shared" si="364"/>
        <v>50746.592943361458</v>
      </c>
      <c r="GQ59" s="239">
        <f t="shared" si="364"/>
        <v>53532.347796649221</v>
      </c>
      <c r="GR59" s="239">
        <f t="shared" si="364"/>
        <v>56471.027795301474</v>
      </c>
      <c r="GS59" s="239">
        <f t="shared" si="364"/>
        <v>59571.027827352664</v>
      </c>
      <c r="GT59" s="239">
        <f t="shared" si="364"/>
        <v>62841.203621629254</v>
      </c>
      <c r="GU59" s="239">
        <f t="shared" si="364"/>
        <v>66290.897045792401</v>
      </c>
      <c r="GV59" s="239">
        <f t="shared" ref="GV59" si="365">GU59*(1+$N59)</f>
        <v>69929.96279312695</v>
      </c>
      <c r="GW59" s="239">
        <f t="shared" ref="GW59" si="366">GV59*(1+$N59)</f>
        <v>73768.796534312525</v>
      </c>
      <c r="GX59" s="239">
        <f t="shared" ref="GX59" si="367">GW59*(1+$N59)</f>
        <v>77818.364614597638</v>
      </c>
      <c r="GY59" s="239">
        <f t="shared" ref="GY59" si="368">GX59*(1+$N59)</f>
        <v>82090.235381212144</v>
      </c>
      <c r="GZ59" s="239">
        <f t="shared" ref="GZ59" si="369">GY59*(1+$N59)</f>
        <v>86596.6122305108</v>
      </c>
      <c r="HA59" s="239">
        <f t="shared" ref="HA59" si="370">GZ59*(1+$N59)</f>
        <v>91350.368469253168</v>
      </c>
      <c r="HB59" s="239">
        <f t="shared" ref="HB59" si="371">HA59*(1+$N59)</f>
        <v>96365.084089607699</v>
      </c>
      <c r="HC59" s="239">
        <f t="shared" ref="HC59" si="372">HB59*(1+$N59)</f>
        <v>101655.08456293457</v>
      </c>
      <c r="HD59" s="239">
        <f t="shared" ref="HD59" si="373">HC59*(1+$N59)</f>
        <v>107235.48176316905</v>
      </c>
      <c r="HE59" s="239">
        <f t="shared" ref="HE59" si="374">HD59*(1+$N59)</f>
        <v>113122.21713671059</v>
      </c>
      <c r="HF59" s="239">
        <f t="shared" ref="HF59" si="375">HE59*(1+$N59)</f>
        <v>119332.10724214058</v>
      </c>
      <c r="HG59" s="239">
        <f t="shared" ref="HG59" si="376">HF59*(1+$N59)</f>
        <v>125882.89178986137</v>
      </c>
      <c r="HH59" s="239">
        <f t="shared" ref="HH59" si="377">HG59*(1+$N59)</f>
        <v>132793.28431889083</v>
      </c>
      <c r="HI59" s="239">
        <f t="shared" ref="HI59" si="378">HH59*(1+$N59)</f>
        <v>140083.02565558022</v>
      </c>
    </row>
    <row r="60" spans="1:217" s="278" customFormat="1" ht="12.75" customHeight="1">
      <c r="A60" s="10" t="str">
        <f>'JJR-4 Constant DCF'!A54</f>
        <v>Entergy Corporation</v>
      </c>
      <c r="B60" s="389" t="str">
        <f>'JJR-4 Constant DCF'!B54</f>
        <v>ETR</v>
      </c>
      <c r="C60" s="239">
        <f>'JJR-4 Constant DCF'!D54</f>
        <v>97.409444444444432</v>
      </c>
      <c r="D60" s="239">
        <f>'JJR-4 Constant DCF'!C54</f>
        <v>3.8</v>
      </c>
      <c r="E60" s="3">
        <f>'JJR-4 Constant DCF'!G54</f>
        <v>0.03</v>
      </c>
      <c r="F60" s="3">
        <f>'JJR-4 Constant DCF'!H54</f>
        <v>5.5E-2</v>
      </c>
      <c r="G60" s="3">
        <f>'JJR-4 Constant DCF'!I54</f>
        <v>5.0999999999999997E-2</v>
      </c>
      <c r="H60" s="3">
        <f t="shared" si="281"/>
        <v>4.533333333333333E-2</v>
      </c>
      <c r="I60" s="3">
        <f t="shared" si="253"/>
        <v>4.6927012211430488E-2</v>
      </c>
      <c r="J60" s="3">
        <f t="shared" si="254"/>
        <v>4.8520691089527647E-2</v>
      </c>
      <c r="K60" s="3">
        <f t="shared" si="255"/>
        <v>5.0114369967624806E-2</v>
      </c>
      <c r="L60" s="3">
        <f t="shared" si="256"/>
        <v>5.1708048845721964E-2</v>
      </c>
      <c r="M60" s="3">
        <f t="shared" si="257"/>
        <v>5.3301727723819123E-2</v>
      </c>
      <c r="N60" s="3">
        <f>'JJR-5.4 GDP Growth'!$D$25</f>
        <v>5.4895406601916275E-2</v>
      </c>
      <c r="O60" s="3">
        <f t="shared" si="282"/>
        <v>9.5363935828208915E-2</v>
      </c>
      <c r="Q60" s="239">
        <f t="shared" si="258"/>
        <v>-97.409444444444432</v>
      </c>
      <c r="R60" s="239">
        <f t="shared" si="259"/>
        <v>3.9722666666666662</v>
      </c>
      <c r="S60" s="239">
        <f t="shared" si="260"/>
        <v>4.152342755555555</v>
      </c>
      <c r="T60" s="239">
        <f t="shared" si="261"/>
        <v>4.3405822938074063</v>
      </c>
      <c r="U60" s="239">
        <f t="shared" si="262"/>
        <v>4.5373553577933414</v>
      </c>
      <c r="V60" s="239">
        <f t="shared" si="263"/>
        <v>4.743048800679972</v>
      </c>
      <c r="W60" s="239">
        <f t="shared" si="264"/>
        <v>4.9656259096688915</v>
      </c>
      <c r="X60" s="239">
        <f t="shared" si="265"/>
        <v>5.2065615104980907</v>
      </c>
      <c r="Y60" s="239">
        <f t="shared" si="266"/>
        <v>5.4674850602943872</v>
      </c>
      <c r="Z60" s="239">
        <f t="shared" si="267"/>
        <v>5.7501980448553445</v>
      </c>
      <c r="AA60" s="239">
        <f t="shared" si="268"/>
        <v>6.0566935354002602</v>
      </c>
      <c r="AB60" s="239">
        <f t="shared" si="269"/>
        <v>6.3891781896892557</v>
      </c>
      <c r="AC60" s="239">
        <f t="shared" si="269"/>
        <v>6.7399147242643425</v>
      </c>
      <c r="AD60" s="239">
        <f t="shared" si="269"/>
        <v>7.1099050835150761</v>
      </c>
      <c r="AE60" s="239">
        <f t="shared" si="269"/>
        <v>7.5002062139756678</v>
      </c>
      <c r="AF60" s="239">
        <f t="shared" si="269"/>
        <v>7.911933083690081</v>
      </c>
      <c r="AG60" s="239">
        <f t="shared" si="269"/>
        <v>8.3462618673264011</v>
      </c>
      <c r="AH60" s="239">
        <f t="shared" si="269"/>
        <v>8.8044333061393534</v>
      </c>
      <c r="AI60" s="239">
        <f t="shared" si="269"/>
        <v>9.287756252379328</v>
      </c>
      <c r="AJ60" s="239">
        <f t="shared" si="269"/>
        <v>9.7976114082731804</v>
      </c>
      <c r="AK60" s="239">
        <f t="shared" si="269"/>
        <v>10.33545527025791</v>
      </c>
      <c r="AL60" s="239">
        <f t="shared" si="269"/>
        <v>10.902824289734637</v>
      </c>
      <c r="AM60" s="239">
        <f t="shared" si="269"/>
        <v>11.501339262228869</v>
      </c>
      <c r="AN60" s="239">
        <f t="shared" si="269"/>
        <v>12.132709957495507</v>
      </c>
      <c r="AO60" s="239">
        <f t="shared" si="269"/>
        <v>12.798740003795341</v>
      </c>
      <c r="AP60" s="239">
        <f t="shared" si="269"/>
        <v>13.501332040295898</v>
      </c>
      <c r="AQ60" s="239">
        <f t="shared" si="269"/>
        <v>14.24249315231542</v>
      </c>
      <c r="AR60" s="239">
        <f t="shared" si="270"/>
        <v>15.024340604936784</v>
      </c>
      <c r="AS60" s="239">
        <f t="shared" si="270"/>
        <v>15.849107891370469</v>
      </c>
      <c r="AT60" s="239">
        <f t="shared" si="270"/>
        <v>16.719151113344889</v>
      </c>
      <c r="AU60" s="239">
        <f t="shared" si="270"/>
        <v>17.636955711750836</v>
      </c>
      <c r="AV60" s="239">
        <f t="shared" si="270"/>
        <v>18.605143566767389</v>
      </c>
      <c r="AW60" s="239">
        <f t="shared" si="270"/>
        <v>19.626480487752112</v>
      </c>
      <c r="AX60" s="239">
        <f t="shared" si="270"/>
        <v>20.703884114291839</v>
      </c>
      <c r="AY60" s="239">
        <f t="shared" si="270"/>
        <v>21.840432250984843</v>
      </c>
      <c r="AZ60" s="239">
        <f t="shared" si="270"/>
        <v>23.03937165976426</v>
      </c>
      <c r="BA60" s="239">
        <f t="shared" si="270"/>
        <v>24.304127334879684</v>
      </c>
      <c r="BB60" s="239">
        <f t="shared" si="270"/>
        <v>25.638312287032651</v>
      </c>
      <c r="BC60" s="239">
        <f t="shared" si="270"/>
        <v>27.045737864616214</v>
      </c>
      <c r="BD60" s="239">
        <f t="shared" si="270"/>
        <v>28.530424641543163</v>
      </c>
      <c r="BE60" s="239">
        <f t="shared" si="270"/>
        <v>30.096613902766006</v>
      </c>
      <c r="BF60" s="239">
        <f t="shared" si="270"/>
        <v>31.748779760299232</v>
      </c>
      <c r="BG60" s="239">
        <f t="shared" si="270"/>
        <v>33.491641934355549</v>
      </c>
      <c r="BH60" s="239">
        <f t="shared" si="271"/>
        <v>35.330179236107789</v>
      </c>
      <c r="BI60" s="239">
        <f t="shared" si="271"/>
        <v>37.269643790592504</v>
      </c>
      <c r="BJ60" s="239">
        <f t="shared" si="271"/>
        <v>39.315576040385665</v>
      </c>
      <c r="BK60" s="239">
        <f t="shared" si="271"/>
        <v>41.473820572911194</v>
      </c>
      <c r="BL60" s="239">
        <f t="shared" si="271"/>
        <v>43.750542816596074</v>
      </c>
      <c r="BM60" s="239">
        <f t="shared" si="271"/>
        <v>46.152246653567666</v>
      </c>
      <c r="BN60" s="239">
        <f t="shared" si="271"/>
        <v>48.685792999207194</v>
      </c>
      <c r="BO60" s="239">
        <f t="shared" si="271"/>
        <v>51.358419401635402</v>
      </c>
      <c r="BP60" s="239">
        <f t="shared" si="271"/>
        <v>54.177760717119924</v>
      </c>
      <c r="BQ60" s="239">
        <f t="shared" si="271"/>
        <v>57.151870920467552</v>
      </c>
      <c r="BR60" s="239">
        <f t="shared" si="271"/>
        <v>60.289246112706856</v>
      </c>
      <c r="BS60" s="239">
        <f t="shared" si="271"/>
        <v>63.598848791786899</v>
      </c>
      <c r="BT60" s="239">
        <f t="shared" si="271"/>
        <v>67.090133455625832</v>
      </c>
      <c r="BU60" s="239">
        <f t="shared" si="271"/>
        <v>70.773073610649234</v>
      </c>
      <c r="BV60" s="239">
        <f t="shared" si="271"/>
        <v>74.658190262973179</v>
      </c>
      <c r="BW60" s="239">
        <f t="shared" si="271"/>
        <v>78.756581973622318</v>
      </c>
      <c r="BX60" s="239">
        <f t="shared" si="272"/>
        <v>83.07995656364146</v>
      </c>
      <c r="BY60" s="239">
        <f t="shared" si="272"/>
        <v>87.640664559672103</v>
      </c>
      <c r="BZ60" s="239">
        <f t="shared" si="272"/>
        <v>92.451734475537464</v>
      </c>
      <c r="CA60" s="239">
        <f t="shared" si="272"/>
        <v>97.526910030624492</v>
      </c>
      <c r="CB60" s="239">
        <f t="shared" si="272"/>
        <v>102.88068941138413</v>
      </c>
      <c r="CC60" s="239">
        <f t="shared" si="272"/>
        <v>108.52836668810752</v>
      </c>
      <c r="CD60" s="239">
        <f t="shared" si="272"/>
        <v>114.48607550529306</v>
      </c>
      <c r="CE60" s="239">
        <f t="shared" si="272"/>
        <v>120.7708351704138</v>
      </c>
      <c r="CF60" s="239">
        <f t="shared" si="272"/>
        <v>127.40059927274667</v>
      </c>
      <c r="CG60" s="239">
        <f t="shared" si="272"/>
        <v>134.39430697115191</v>
      </c>
      <c r="CH60" s="239">
        <f t="shared" si="272"/>
        <v>141.77193709731603</v>
      </c>
      <c r="CI60" s="239">
        <f t="shared" si="272"/>
        <v>149.55456522901449</v>
      </c>
      <c r="CJ60" s="239">
        <f t="shared" si="272"/>
        <v>157.76442389643404</v>
      </c>
      <c r="CK60" s="239">
        <f t="shared" si="272"/>
        <v>166.42496609354586</v>
      </c>
      <c r="CL60" s="239">
        <f t="shared" si="272"/>
        <v>175.56093227596119</v>
      </c>
      <c r="CM60" s="239">
        <f t="shared" si="272"/>
        <v>185.19842103666156</v>
      </c>
      <c r="CN60" s="239">
        <f t="shared" si="273"/>
        <v>195.36496366150197</v>
      </c>
      <c r="CO60" s="239">
        <f t="shared" si="273"/>
        <v>206.08960277746871</v>
      </c>
      <c r="CP60" s="239">
        <f t="shared" si="273"/>
        <v>217.40297531836526</v>
      </c>
      <c r="CQ60" s="239">
        <f t="shared" si="273"/>
        <v>229.3374000449333</v>
      </c>
      <c r="CR60" s="239">
        <f t="shared" si="273"/>
        <v>241.92696986942624</v>
      </c>
      <c r="CS60" s="239">
        <f t="shared" si="273"/>
        <v>255.20764924837795</v>
      </c>
      <c r="CT60" s="239">
        <f t="shared" si="273"/>
        <v>269.21737692178687</v>
      </c>
      <c r="CU60" s="239">
        <f t="shared" si="273"/>
        <v>283.99617429220973</v>
      </c>
      <c r="CV60" s="239">
        <f t="shared" si="273"/>
        <v>299.58625975336929</v>
      </c>
      <c r="CW60" s="239">
        <f t="shared" si="273"/>
        <v>316.0321692948778</v>
      </c>
      <c r="CX60" s="239">
        <f t="shared" si="273"/>
        <v>333.38088372760575</v>
      </c>
      <c r="CY60" s="239">
        <f t="shared" si="273"/>
        <v>351.68196289313886</v>
      </c>
      <c r="CZ60" s="239">
        <f t="shared" si="273"/>
        <v>370.98768724071778</v>
      </c>
      <c r="DA60" s="239">
        <f t="shared" si="273"/>
        <v>391.35320717610153</v>
      </c>
      <c r="DB60" s="239">
        <f t="shared" si="273"/>
        <v>412.8367006089976</v>
      </c>
      <c r="DC60" s="239">
        <f t="shared" si="273"/>
        <v>435.49953914912209</v>
      </c>
      <c r="DD60" s="239">
        <f t="shared" si="274"/>
        <v>459.40646342566032</v>
      </c>
      <c r="DE60" s="239">
        <f t="shared" si="274"/>
        <v>484.62576803096033</v>
      </c>
      <c r="DF60" s="239">
        <f t="shared" si="274"/>
        <v>511.22949661678587</v>
      </c>
      <c r="DG60" s="239">
        <f t="shared" si="274"/>
        <v>539.29364770045731</v>
      </c>
      <c r="DH60" s="239">
        <f t="shared" si="274"/>
        <v>568.89839176880446</v>
      </c>
      <c r="DI60" s="239">
        <f t="shared" si="274"/>
        <v>600.12830030012924</v>
      </c>
      <c r="DJ60" s="239">
        <f t="shared" si="274"/>
        <v>633.07258735842174</v>
      </c>
      <c r="DK60" s="239">
        <f t="shared" si="274"/>
        <v>667.82536444998948</v>
      </c>
      <c r="DL60" s="239">
        <f t="shared" si="274"/>
        <v>704.48590937054462</v>
      </c>
      <c r="DM60" s="239">
        <f t="shared" si="274"/>
        <v>743.15894981076144</v>
      </c>
      <c r="DN60" s="239">
        <f t="shared" si="274"/>
        <v>783.95496253047634</v>
      </c>
      <c r="DO60" s="239">
        <f t="shared" si="274"/>
        <v>826.99048895617682</v>
      </c>
      <c r="DP60" s="239">
        <f t="shared" si="274"/>
        <v>872.38846810334371</v>
      </c>
      <c r="DQ60" s="239">
        <f t="shared" si="274"/>
        <v>920.27858777469964</v>
      </c>
      <c r="DR60" s="239">
        <f t="shared" si="274"/>
        <v>970.79765503762906</v>
      </c>
      <c r="DS60" s="239">
        <f t="shared" si="274"/>
        <v>1024.0899870391065</v>
      </c>
      <c r="DT60" s="239">
        <f t="shared" si="275"/>
        <v>1080.3078232745695</v>
      </c>
      <c r="DU60" s="239">
        <f t="shared" si="275"/>
        <v>1139.611760488458</v>
      </c>
      <c r="DV60" s="239">
        <f t="shared" si="275"/>
        <v>1202.1712114487975</v>
      </c>
      <c r="DW60" s="239">
        <f t="shared" si="275"/>
        <v>1268.1648889063974</v>
      </c>
      <c r="DX60" s="239">
        <f t="shared" si="275"/>
        <v>1337.7813161211882</v>
      </c>
      <c r="DY60" s="239">
        <f t="shared" si="275"/>
        <v>1411.2193654141074</v>
      </c>
      <c r="DZ60" s="239">
        <f t="shared" si="275"/>
        <v>1488.6888262830132</v>
      </c>
      <c r="EA60" s="239">
        <f t="shared" si="275"/>
        <v>1570.4110047055487</v>
      </c>
      <c r="EB60" s="239">
        <f t="shared" si="275"/>
        <v>1656.6193553409837</v>
      </c>
      <c r="EC60" s="239">
        <f t="shared" si="275"/>
        <v>1747.5601484370313</v>
      </c>
      <c r="ED60" s="239">
        <f t="shared" si="275"/>
        <v>1843.4931733467872</v>
      </c>
      <c r="EE60" s="239">
        <f t="shared" si="275"/>
        <v>1944.6924806655161</v>
      </c>
      <c r="EF60" s="239">
        <f t="shared" si="275"/>
        <v>2051.4471651073386</v>
      </c>
      <c r="EG60" s="239">
        <f t="shared" si="275"/>
        <v>2164.0621913582545</v>
      </c>
      <c r="EH60" s="239">
        <f t="shared" si="275"/>
        <v>2282.8592652646998</v>
      </c>
      <c r="EI60" s="239">
        <f t="shared" si="275"/>
        <v>2408.1777528463572</v>
      </c>
      <c r="EJ60" s="239">
        <f t="shared" si="276"/>
        <v>2540.3756497585468</v>
      </c>
      <c r="EK60" s="239">
        <f t="shared" si="276"/>
        <v>2679.8306039736494</v>
      </c>
      <c r="EL60" s="239">
        <f t="shared" si="276"/>
        <v>2826.9409946030419</v>
      </c>
      <c r="EM60" s="239">
        <f t="shared" si="276"/>
        <v>2982.1270699414013</v>
      </c>
      <c r="EN60" s="239">
        <f t="shared" si="276"/>
        <v>3145.8321479844158</v>
      </c>
      <c r="EO60" s="239">
        <f t="shared" si="276"/>
        <v>3318.5238828493998</v>
      </c>
      <c r="EP60" s="239">
        <f t="shared" si="276"/>
        <v>3500.6956007165877</v>
      </c>
      <c r="EQ60" s="239">
        <f t="shared" si="276"/>
        <v>3692.8677091074642</v>
      </c>
      <c r="ER60" s="239">
        <f t="shared" si="276"/>
        <v>3895.5891835260054</v>
      </c>
      <c r="ES60" s="239">
        <f t="shared" si="276"/>
        <v>4109.4391357096929</v>
      </c>
      <c r="ET60" s="239">
        <f t="shared" si="276"/>
        <v>4335.0284679703036</v>
      </c>
      <c r="EU60" s="239">
        <f t="shared" si="276"/>
        <v>4573.0016183504158</v>
      </c>
      <c r="EV60" s="239">
        <f t="shared" si="276"/>
        <v>4824.0384015809832</v>
      </c>
      <c r="EW60" s="239">
        <f t="shared" si="276"/>
        <v>5088.8559510990299</v>
      </c>
      <c r="EX60" s="239">
        <f t="shared" si="276"/>
        <v>5368.2107676731921</v>
      </c>
      <c r="EY60" s="239">
        <f t="shared" si="276"/>
        <v>5662.9008804893974</v>
      </c>
      <c r="EZ60" s="239">
        <f t="shared" si="277"/>
        <v>5973.7681268702127</v>
      </c>
      <c r="FA60" s="239">
        <f t="shared" si="277"/>
        <v>6301.7005571403206</v>
      </c>
      <c r="FB60" s="239">
        <f t="shared" si="277"/>
        <v>6647.6349715080605</v>
      </c>
      <c r="FC60" s="239">
        <f t="shared" si="277"/>
        <v>7012.5595962101133</v>
      </c>
      <c r="FD60" s="239">
        <f t="shared" si="277"/>
        <v>7397.5169065642376</v>
      </c>
      <c r="FE60" s="239">
        <f t="shared" si="277"/>
        <v>7803.6066049946312</v>
      </c>
      <c r="FF60" s="239">
        <f t="shared" si="277"/>
        <v>8231.9887625372103</v>
      </c>
      <c r="FG60" s="239">
        <f t="shared" si="277"/>
        <v>8683.8871327990964</v>
      </c>
      <c r="FH60" s="239">
        <f t="shared" si="277"/>
        <v>9160.5926478392521</v>
      </c>
      <c r="FI60" s="239">
        <f t="shared" si="277"/>
        <v>9663.4671059569118</v>
      </c>
      <c r="FJ60" s="239">
        <f t="shared" si="277"/>
        <v>10193.947061922659</v>
      </c>
      <c r="FK60" s="239">
        <f t="shared" si="277"/>
        <v>10753.547930765313</v>
      </c>
      <c r="FL60" s="239">
        <f t="shared" si="277"/>
        <v>11343.86831683787</v>
      </c>
      <c r="FM60" s="239">
        <f t="shared" si="277"/>
        <v>11966.594580529281</v>
      </c>
      <c r="FN60" s="239">
        <f t="shared" si="277"/>
        <v>12623.505655667725</v>
      </c>
      <c r="FO60" s="239">
        <f t="shared" si="277"/>
        <v>13316.478131377195</v>
      </c>
      <c r="FP60" s="239">
        <f t="shared" si="278"/>
        <v>14047.491612904672</v>
      </c>
      <c r="FQ60" s="239">
        <f t="shared" si="278"/>
        <v>14818.634376732083</v>
      </c>
      <c r="FR60" s="239">
        <f t="shared" si="278"/>
        <v>15632.109336127925</v>
      </c>
      <c r="FS60" s="239">
        <f t="shared" si="278"/>
        <v>16490.240334180278</v>
      </c>
      <c r="FT60" s="239">
        <f t="shared" si="278"/>
        <v>17395.478782288425</v>
      </c>
      <c r="FU60" s="239">
        <f t="shared" si="278"/>
        <v>18350.410663077157</v>
      </c>
      <c r="FV60" s="239">
        <f t="shared" si="278"/>
        <v>19357.763917738917</v>
      </c>
      <c r="FW60" s="239">
        <f t="shared" si="278"/>
        <v>20420.416238907099</v>
      </c>
      <c r="FX60" s="239">
        <f t="shared" si="278"/>
        <v>21541.403291322276</v>
      </c>
      <c r="FY60" s="239">
        <f t="shared" si="278"/>
        <v>22723.92738377527</v>
      </c>
      <c r="FZ60" s="239">
        <f t="shared" si="278"/>
        <v>23971.366617100033</v>
      </c>
      <c r="GA60" s="239">
        <f t="shared" si="278"/>
        <v>25287.284534349343</v>
      </c>
      <c r="GB60" s="239">
        <f t="shared" si="278"/>
        <v>26675.440300720798</v>
      </c>
      <c r="GC60" s="239">
        <f t="shared" si="278"/>
        <v>28139.799442314012</v>
      </c>
      <c r="GD60" s="239">
        <f t="shared" si="278"/>
        <v>29684.545174396215</v>
      </c>
      <c r="GE60" s="239">
        <f t="shared" si="278"/>
        <v>31314.090351537649</v>
      </c>
      <c r="GF60" s="239">
        <f t="shared" si="279"/>
        <v>33033.090073754451</v>
      </c>
      <c r="GG60" s="239">
        <f t="shared" si="279"/>
        <v>34846.454984670927</v>
      </c>
      <c r="GH60" s="239">
        <f t="shared" si="279"/>
        <v>36759.365299689809</v>
      </c>
      <c r="GI60" s="239">
        <f t="shared" si="279"/>
        <v>38777.285604244651</v>
      </c>
      <c r="GJ60" s="239">
        <f t="shared" si="279"/>
        <v>40905.980464408298</v>
      </c>
      <c r="GK60" s="239">
        <f t="shared" si="279"/>
        <v>43151.530894452037</v>
      </c>
      <c r="GL60" s="239">
        <f t="shared" si="279"/>
        <v>45520.351728398135</v>
      </c>
      <c r="GM60" s="239">
        <f t="shared" si="279"/>
        <v>48019.209945190792</v>
      </c>
      <c r="GN60" s="239">
        <f t="shared" si="279"/>
        <v>50655.24399983482</v>
      </c>
      <c r="GO60" s="239">
        <f t="shared" si="279"/>
        <v>53435.984215725031</v>
      </c>
      <c r="GP60" s="239">
        <f t="shared" si="279"/>
        <v>56369.374296420836</v>
      </c>
      <c r="GQ60" s="239">
        <f t="shared" si="279"/>
        <v>59463.794018318469</v>
      </c>
      <c r="GR60" s="239">
        <f t="shared" si="279"/>
        <v>62728.083169046658</v>
      </c>
      <c r="GS60" s="239">
        <f t="shared" si="279"/>
        <v>66171.5667999703</v>
      </c>
      <c r="GT60" s="239">
        <f t="shared" si="279"/>
        <v>69804.081864940526</v>
      </c>
      <c r="GU60" s="239">
        <f t="shared" si="279"/>
        <v>73636.005321389894</v>
      </c>
      <c r="GV60" s="239">
        <f t="shared" si="280"/>
        <v>77678.283774048468</v>
      </c>
      <c r="GW60" s="239">
        <f t="shared" si="280"/>
        <v>81942.464745963895</v>
      </c>
      <c r="GX60" s="239">
        <f t="shared" si="280"/>
        <v>86440.729666156767</v>
      </c>
      <c r="GY60" s="239">
        <f t="shared" si="280"/>
        <v>91185.928668146764</v>
      </c>
      <c r="GZ60" s="239">
        <f t="shared" si="280"/>
        <v>96191.617298758021</v>
      </c>
      <c r="HA60" s="239">
        <f t="shared" si="280"/>
        <v>101472.09524206926</v>
      </c>
      <c r="HB60" s="239">
        <f t="shared" si="280"/>
        <v>107042.44716913103</v>
      </c>
      <c r="HC60" s="239">
        <f t="shared" si="280"/>
        <v>112918.58583014463</v>
      </c>
      <c r="HD60" s="239">
        <f t="shared" si="280"/>
        <v>119117.2975122038</v>
      </c>
      <c r="HE60" s="239">
        <f t="shared" si="280"/>
        <v>125656.28999245766</v>
      </c>
      <c r="HF60" s="239">
        <f t="shared" si="280"/>
        <v>132554.24312368192</v>
      </c>
      <c r="HG60" s="239">
        <f t="shared" si="280"/>
        <v>139830.86219676569</v>
      </c>
      <c r="HH60" s="239">
        <f t="shared" si="280"/>
        <v>147506.93423255367</v>
      </c>
      <c r="HI60" s="239">
        <f t="shared" si="280"/>
        <v>155604.38736385183</v>
      </c>
    </row>
    <row r="61" spans="1:217" s="278" customFormat="1" ht="12.75" customHeight="1">
      <c r="A61" s="10" t="str">
        <f>'JJR-4 Constant DCF'!A55</f>
        <v>Exelon Corporation</v>
      </c>
      <c r="B61" s="389" t="str">
        <f>'JJR-4 Constant DCF'!B55</f>
        <v>EXC</v>
      </c>
      <c r="C61" s="239">
        <f>'JJR-4 Constant DCF'!D55</f>
        <v>42.004611111111117</v>
      </c>
      <c r="D61" s="239">
        <f>'JJR-4 Constant DCF'!C55</f>
        <v>1.53</v>
      </c>
      <c r="E61" s="3">
        <f>'JJR-4 Constant DCF'!G55</f>
        <v>0.04</v>
      </c>
      <c r="F61" s="3" t="str">
        <f>'JJR-4 Constant DCF'!H55</f>
        <v>Negative</v>
      </c>
      <c r="G61" s="3">
        <f>'JJR-4 Constant DCF'!I55</f>
        <v>2.3E-2</v>
      </c>
      <c r="H61" s="3">
        <f t="shared" si="281"/>
        <v>3.15E-2</v>
      </c>
      <c r="I61" s="3">
        <f t="shared" si="253"/>
        <v>3.5399234433652713E-2</v>
      </c>
      <c r="J61" s="3">
        <f t="shared" si="254"/>
        <v>3.9298468867305425E-2</v>
      </c>
      <c r="K61" s="3">
        <f t="shared" si="255"/>
        <v>4.3197703300958137E-2</v>
      </c>
      <c r="L61" s="3">
        <f t="shared" si="256"/>
        <v>4.709693773461085E-2</v>
      </c>
      <c r="M61" s="3">
        <f t="shared" si="257"/>
        <v>5.0996172168263562E-2</v>
      </c>
      <c r="N61" s="3">
        <f>'JJR-5.4 GDP Growth'!$D$25</f>
        <v>5.4895406601916275E-2</v>
      </c>
      <c r="O61" s="3">
        <f t="shared" si="282"/>
        <v>8.929001986980438E-2</v>
      </c>
      <c r="Q61" s="239">
        <f t="shared" si="258"/>
        <v>-42.004611111111117</v>
      </c>
      <c r="R61" s="239">
        <f t="shared" si="259"/>
        <v>1.5781950000000002</v>
      </c>
      <c r="S61" s="239">
        <f t="shared" si="260"/>
        <v>1.6279081425000004</v>
      </c>
      <c r="T61" s="239">
        <f t="shared" si="261"/>
        <v>1.6791872489887505</v>
      </c>
      <c r="U61" s="239">
        <f t="shared" si="262"/>
        <v>1.7320816473318963</v>
      </c>
      <c r="V61" s="239">
        <f t="shared" si="263"/>
        <v>1.7866422192228513</v>
      </c>
      <c r="W61" s="239">
        <f t="shared" si="264"/>
        <v>1.8498879859901824</v>
      </c>
      <c r="X61" s="239">
        <f t="shared" si="265"/>
        <v>1.9225857514156202</v>
      </c>
      <c r="Y61" s="239">
        <f t="shared" si="266"/>
        <v>2.0056370402759218</v>
      </c>
      <c r="Z61" s="239">
        <f t="shared" si="267"/>
        <v>2.100096403080026</v>
      </c>
      <c r="AA61" s="239">
        <f t="shared" si="268"/>
        <v>2.2071932808214458</v>
      </c>
      <c r="AB61" s="239">
        <f t="shared" si="269"/>
        <v>2.3283580534211565</v>
      </c>
      <c r="AC61" s="239">
        <f t="shared" si="269"/>
        <v>2.4561742154785571</v>
      </c>
      <c r="AD61" s="239">
        <f t="shared" si="269"/>
        <v>2.5910068977223952</v>
      </c>
      <c r="AE61" s="239">
        <f t="shared" si="269"/>
        <v>2.733241274881236</v>
      </c>
      <c r="AF61" s="239">
        <f t="shared" si="269"/>
        <v>2.8832836660069816</v>
      </c>
      <c r="AG61" s="239">
        <f t="shared" si="269"/>
        <v>3.0415626952010988</v>
      </c>
      <c r="AH61" s="239">
        <f t="shared" si="269"/>
        <v>3.2085305160593833</v>
      </c>
      <c r="AI61" s="239">
        <f t="shared" si="269"/>
        <v>3.3846641033331193</v>
      </c>
      <c r="AJ61" s="239">
        <f t="shared" si="269"/>
        <v>3.570466615496501</v>
      </c>
      <c r="AK61" s="239">
        <f t="shared" si="269"/>
        <v>3.7664688321127491</v>
      </c>
      <c r="AL61" s="239">
        <f t="shared" si="269"/>
        <v>3.9732306701050231</v>
      </c>
      <c r="AM61" s="239">
        <f t="shared" si="269"/>
        <v>4.191342783263643</v>
      </c>
      <c r="AN61" s="239">
        <f t="shared" si="269"/>
        <v>4.4214282495589083</v>
      </c>
      <c r="AO61" s="239">
        <f t="shared" si="269"/>
        <v>4.6641443510796439</v>
      </c>
      <c r="AP61" s="239">
        <f t="shared" si="269"/>
        <v>4.920184451682192</v>
      </c>
      <c r="AQ61" s="239">
        <f t="shared" si="269"/>
        <v>5.1902799777137121</v>
      </c>
      <c r="AR61" s="239">
        <f t="shared" si="270"/>
        <v>5.475202507468091</v>
      </c>
      <c r="AS61" s="239">
        <f t="shared" si="270"/>
        <v>5.7757659753433837</v>
      </c>
      <c r="AT61" s="239">
        <f t="shared" si="270"/>
        <v>6.0928289969973726</v>
      </c>
      <c r="AU61" s="239">
        <f t="shared" si="270"/>
        <v>6.427297322143489</v>
      </c>
      <c r="AV61" s="239">
        <f t="shared" si="270"/>
        <v>6.7801264219939634</v>
      </c>
      <c r="AW61" s="239">
        <f t="shared" si="270"/>
        <v>7.1523242187417182</v>
      </c>
      <c r="AX61" s="239">
        <f t="shared" si="270"/>
        <v>7.5449539648782782</v>
      </c>
      <c r="AY61" s="239">
        <f t="shared" si="270"/>
        <v>7.9591372805730112</v>
      </c>
      <c r="AZ61" s="239">
        <f t="shared" si="270"/>
        <v>8.3960573577905375</v>
      </c>
      <c r="BA61" s="239">
        <f t="shared" si="270"/>
        <v>8.8569623402994591</v>
      </c>
      <c r="BB61" s="239">
        <f t="shared" si="270"/>
        <v>9.3431688892280587</v>
      </c>
      <c r="BC61" s="239">
        <f t="shared" si="270"/>
        <v>9.8560659443526077</v>
      </c>
      <c r="BD61" s="239">
        <f t="shared" si="270"/>
        <v>10.397118691863144</v>
      </c>
      <c r="BE61" s="239">
        <f t="shared" si="270"/>
        <v>10.967872749941355</v>
      </c>
      <c r="BF61" s="239">
        <f t="shared" si="270"/>
        <v>11.569958584107463</v>
      </c>
      <c r="BG61" s="239">
        <f t="shared" si="270"/>
        <v>12.205096164949373</v>
      </c>
      <c r="BH61" s="239">
        <f t="shared" si="271"/>
        <v>12.875099881539757</v>
      </c>
      <c r="BI61" s="239">
        <f t="shared" si="271"/>
        <v>13.581883724577166</v>
      </c>
      <c r="BJ61" s="239">
        <f t="shared" si="271"/>
        <v>14.327466754057779</v>
      </c>
      <c r="BK61" s="239">
        <f t="shared" si="271"/>
        <v>15.113978867097218</v>
      </c>
      <c r="BL61" s="239">
        <f t="shared" si="271"/>
        <v>15.94366688237929</v>
      </c>
      <c r="BM61" s="239">
        <f t="shared" si="271"/>
        <v>16.818900958613007</v>
      </c>
      <c r="BN61" s="239">
        <f t="shared" si="271"/>
        <v>17.742181365333426</v>
      </c>
      <c r="BO61" s="239">
        <f t="shared" si="271"/>
        <v>18.716145625388346</v>
      </c>
      <c r="BP61" s="239">
        <f t="shared" si="271"/>
        <v>19.743576049514715</v>
      </c>
      <c r="BQ61" s="239">
        <f t="shared" si="271"/>
        <v>20.82740768452868</v>
      </c>
      <c r="BR61" s="239">
        <f t="shared" si="271"/>
        <v>21.970736697834756</v>
      </c>
      <c r="BS61" s="239">
        <f t="shared" si="271"/>
        <v>23.176829222206038</v>
      </c>
      <c r="BT61" s="239">
        <f t="shared" si="271"/>
        <v>24.449130686102215</v>
      </c>
      <c r="BU61" s="239">
        <f t="shared" si="271"/>
        <v>25.791275656179184</v>
      </c>
      <c r="BV61" s="239">
        <f t="shared" si="271"/>
        <v>27.207098220107245</v>
      </c>
      <c r="BW61" s="239">
        <f t="shared" si="271"/>
        <v>28.700642939358303</v>
      </c>
      <c r="BX61" s="239">
        <f t="shared" si="272"/>
        <v>30.276176403250794</v>
      </c>
      <c r="BY61" s="239">
        <f t="shared" si="272"/>
        <v>31.938199417258588</v>
      </c>
      <c r="BZ61" s="239">
        <f t="shared" si="272"/>
        <v>33.691459860402084</v>
      </c>
      <c r="CA61" s="239">
        <f t="shared" si="272"/>
        <v>35.540966248450999</v>
      </c>
      <c r="CB61" s="239">
        <f t="shared" si="272"/>
        <v>37.4920020416847</v>
      </c>
      <c r="CC61" s="239">
        <f t="shared" si="272"/>
        <v>39.55014073808286</v>
      </c>
      <c r="CD61" s="239">
        <f t="shared" si="272"/>
        <v>41.721261795062929</v>
      </c>
      <c r="CE61" s="239">
        <f t="shared" si="272"/>
        <v>44.011567425247904</v>
      </c>
      <c r="CF61" s="239">
        <f t="shared" si="272"/>
        <v>46.427600314244543</v>
      </c>
      <c r="CG61" s="239">
        <f t="shared" si="272"/>
        <v>48.976262311046256</v>
      </c>
      <c r="CH61" s="239">
        <f t="shared" si="272"/>
        <v>51.664834144453245</v>
      </c>
      <c r="CI61" s="239">
        <f t="shared" si="272"/>
        <v>54.500996221833574</v>
      </c>
      <c r="CJ61" s="239">
        <f t="shared" si="272"/>
        <v>57.49285056964063</v>
      </c>
      <c r="CK61" s="239">
        <f t="shared" si="272"/>
        <v>60.648943978364265</v>
      </c>
      <c r="CL61" s="239">
        <f t="shared" si="272"/>
        <v>63.978292418033412</v>
      </c>
      <c r="CM61" s="239">
        <f t="shared" si="272"/>
        <v>67.490406794017659</v>
      </c>
      <c r="CN61" s="239">
        <f t="shared" si="273"/>
        <v>71.195320116703996</v>
      </c>
      <c r="CO61" s="239">
        <f t="shared" si="273"/>
        <v>75.103616162664053</v>
      </c>
      <c r="CP61" s="239">
        <f t="shared" si="273"/>
        <v>79.22645970918775</v>
      </c>
      <c r="CQ61" s="239">
        <f t="shared" si="273"/>
        <v>83.575628428553955</v>
      </c>
      <c r="CR61" s="239">
        <f t="shared" si="273"/>
        <v>88.163546533150097</v>
      </c>
      <c r="CS61" s="239">
        <f t="shared" si="273"/>
        <v>93.003320267554344</v>
      </c>
      <c r="CT61" s="239">
        <f t="shared" si="273"/>
        <v>98.108775348969985</v>
      </c>
      <c r="CU61" s="239">
        <f t="shared" si="273"/>
        <v>103.49449646296775</v>
      </c>
      <c r="CV61" s="239">
        <f t="shared" si="273"/>
        <v>109.17586892736294</v>
      </c>
      <c r="CW61" s="239">
        <f t="shared" si="273"/>
        <v>115.16912264324804</v>
      </c>
      <c r="CX61" s="239">
        <f t="shared" si="273"/>
        <v>121.49137845873511</v>
      </c>
      <c r="CY61" s="239">
        <f t="shared" si="273"/>
        <v>128.16069707785468</v>
      </c>
      <c r="CZ61" s="239">
        <f t="shared" si="273"/>
        <v>135.19613065432853</v>
      </c>
      <c r="DA61" s="239">
        <f t="shared" si="273"/>
        <v>142.6177772176037</v>
      </c>
      <c r="DB61" s="239">
        <f t="shared" si="273"/>
        <v>150.44683808662558</v>
      </c>
      <c r="DC61" s="239">
        <f t="shared" si="273"/>
        <v>158.70567843536355</v>
      </c>
      <c r="DD61" s="239">
        <f t="shared" si="274"/>
        <v>167.41789118310581</v>
      </c>
      <c r="DE61" s="239">
        <f t="shared" si="274"/>
        <v>176.60836439203777</v>
      </c>
      <c r="DF61" s="239">
        <f t="shared" si="274"/>
        <v>186.30335236463807</v>
      </c>
      <c r="DG61" s="239">
        <f t="shared" si="274"/>
        <v>196.53055064399496</v>
      </c>
      <c r="DH61" s="239">
        <f t="shared" si="274"/>
        <v>207.31917513129557</v>
      </c>
      <c r="DI61" s="239">
        <f t="shared" si="274"/>
        <v>218.70004554650191</v>
      </c>
      <c r="DJ61" s="239">
        <f t="shared" si="274"/>
        <v>230.70567347063474</v>
      </c>
      <c r="DK61" s="239">
        <f t="shared" si="274"/>
        <v>243.37035522117415</v>
      </c>
      <c r="DL61" s="239">
        <f t="shared" si="274"/>
        <v>256.73026982589329</v>
      </c>
      <c r="DM61" s="239">
        <f t="shared" si="274"/>
        <v>270.8235823750054</v>
      </c>
      <c r="DN61" s="239">
        <f t="shared" si="274"/>
        <v>285.6905530468689</v>
      </c>
      <c r="DO61" s="239">
        <f t="shared" si="274"/>
        <v>301.37365211870309</v>
      </c>
      <c r="DP61" s="239">
        <f t="shared" si="274"/>
        <v>317.91768129086375</v>
      </c>
      <c r="DQ61" s="239">
        <f t="shared" si="274"/>
        <v>335.36990167126413</v>
      </c>
      <c r="DR61" s="239">
        <f t="shared" si="274"/>
        <v>353.78016878555286</v>
      </c>
      <c r="DS61" s="239">
        <f t="shared" si="274"/>
        <v>373.20107499873035</v>
      </c>
      <c r="DT61" s="239">
        <f t="shared" si="275"/>
        <v>393.68809975505792</v>
      </c>
      <c r="DU61" s="239">
        <f t="shared" si="275"/>
        <v>415.29976806544761</v>
      </c>
      <c r="DV61" s="239">
        <f t="shared" si="275"/>
        <v>438.09781769508186</v>
      </c>
      <c r="DW61" s="239">
        <f t="shared" si="275"/>
        <v>462.14737552886555</v>
      </c>
      <c r="DX61" s="239">
        <f t="shared" si="275"/>
        <v>487.51714361853112</v>
      </c>
      <c r="DY61" s="239">
        <f t="shared" si="275"/>
        <v>514.27959544287523</v>
      </c>
      <c r="DZ61" s="239">
        <f t="shared" si="275"/>
        <v>542.51118294178093</v>
      </c>
      <c r="EA61" s="239">
        <f t="shared" si="275"/>
        <v>572.29255491545655</v>
      </c>
      <c r="EB61" s="239">
        <f t="shared" si="275"/>
        <v>603.70878741279</v>
      </c>
      <c r="EC61" s="239">
        <f t="shared" si="275"/>
        <v>636.84962676696489</v>
      </c>
      <c r="ED61" s="239">
        <f t="shared" si="275"/>
        <v>671.80974597261604</v>
      </c>
      <c r="EE61" s="239">
        <f t="shared" si="275"/>
        <v>708.68901513691287</v>
      </c>
      <c r="EF61" s="239">
        <f t="shared" si="275"/>
        <v>747.59278677716532</v>
      </c>
      <c r="EG61" s="239">
        <f t="shared" si="275"/>
        <v>788.63219677995755</v>
      </c>
      <c r="EH61" s="239">
        <f t="shared" si="275"/>
        <v>831.92448188155572</v>
      </c>
      <c r="EI61" s="239">
        <f t="shared" si="275"/>
        <v>877.59331457653229</v>
      </c>
      <c r="EJ61" s="239">
        <f t="shared" si="276"/>
        <v>925.76915641133451</v>
      </c>
      <c r="EK61" s="239">
        <f t="shared" si="276"/>
        <v>976.58963067204775</v>
      </c>
      <c r="EL61" s="239">
        <f t="shared" si="276"/>
        <v>1030.199915531005</v>
      </c>
      <c r="EM61" s="239">
        <f t="shared" si="276"/>
        <v>1086.7531587753392</v>
      </c>
      <c r="EN61" s="239">
        <f t="shared" si="276"/>
        <v>1146.4109153022284</v>
      </c>
      <c r="EO61" s="239">
        <f t="shared" si="276"/>
        <v>1209.3436086306192</v>
      </c>
      <c r="EP61" s="239">
        <f t="shared" si="276"/>
        <v>1275.7310177478257</v>
      </c>
      <c r="EQ61" s="239">
        <f t="shared" si="276"/>
        <v>1345.762790681769</v>
      </c>
      <c r="ER61" s="239">
        <f t="shared" si="276"/>
        <v>1419.6389862659744</v>
      </c>
      <c r="ES61" s="239">
        <f t="shared" si="276"/>
        <v>1497.5706456449773</v>
      </c>
      <c r="ET61" s="239">
        <f t="shared" si="276"/>
        <v>1579.7803951527526</v>
      </c>
      <c r="EU61" s="239">
        <f t="shared" si="276"/>
        <v>1666.5030822863989</v>
      </c>
      <c r="EV61" s="239">
        <f t="shared" si="276"/>
        <v>1757.9864465918574</v>
      </c>
      <c r="EW61" s="239">
        <f t="shared" si="276"/>
        <v>1854.4918273781755</v>
      </c>
      <c r="EX61" s="239">
        <f t="shared" si="276"/>
        <v>1956.2949102820312</v>
      </c>
      <c r="EY61" s="239">
        <f t="shared" si="276"/>
        <v>2063.6865148152228</v>
      </c>
      <c r="EZ61" s="239">
        <f t="shared" si="277"/>
        <v>2176.9734251448958</v>
      </c>
      <c r="FA61" s="239">
        <f t="shared" si="277"/>
        <v>2296.479266479791</v>
      </c>
      <c r="FB61" s="239">
        <f t="shared" si="277"/>
        <v>2422.5454295660697</v>
      </c>
      <c r="FC61" s="239">
        <f t="shared" si="277"/>
        <v>2555.5320459337131</v>
      </c>
      <c r="FD61" s="239">
        <f t="shared" si="277"/>
        <v>2695.8190166794711</v>
      </c>
      <c r="FE61" s="239">
        <f t="shared" si="277"/>
        <v>2843.8070977252687</v>
      </c>
      <c r="FF61" s="239">
        <f t="shared" si="277"/>
        <v>2999.919044652313</v>
      </c>
      <c r="FG61" s="239">
        <f t="shared" si="277"/>
        <v>3164.600820381334</v>
      </c>
      <c r="FH61" s="239">
        <f t="shared" si="277"/>
        <v>3338.3228691489253</v>
      </c>
      <c r="FI61" s="239">
        <f t="shared" si="277"/>
        <v>3521.5814604193315</v>
      </c>
      <c r="FJ61" s="239">
        <f t="shared" si="277"/>
        <v>3714.9001065708208</v>
      </c>
      <c r="FK61" s="239">
        <f t="shared" si="277"/>
        <v>3918.831058406528</v>
      </c>
      <c r="FL61" s="239">
        <f t="shared" si="277"/>
        <v>4133.9568827619723</v>
      </c>
      <c r="FM61" s="239">
        <f t="shared" si="277"/>
        <v>4360.8921267159812</v>
      </c>
      <c r="FN61" s="239">
        <f t="shared" si="277"/>
        <v>4600.2850731591507</v>
      </c>
      <c r="FO61" s="239">
        <f t="shared" si="277"/>
        <v>4852.8195927349489</v>
      </c>
      <c r="FP61" s="239">
        <f t="shared" si="278"/>
        <v>5119.2170974438795</v>
      </c>
      <c r="FQ61" s="239">
        <f t="shared" si="278"/>
        <v>5400.2386014915428</v>
      </c>
      <c r="FR61" s="239">
        <f t="shared" si="278"/>
        <v>5696.6868952677851</v>
      </c>
      <c r="FS61" s="239">
        <f t="shared" si="278"/>
        <v>6009.4088386673184</v>
      </c>
      <c r="FT61" s="239">
        <f t="shared" si="278"/>
        <v>6339.2977803031099</v>
      </c>
      <c r="FU61" s="239">
        <f t="shared" si="278"/>
        <v>6687.2961095234741</v>
      </c>
      <c r="FV61" s="239">
        <f t="shared" si="278"/>
        <v>7054.3979485231785</v>
      </c>
      <c r="FW61" s="239">
        <f t="shared" si="278"/>
        <v>7441.6519922390826</v>
      </c>
      <c r="FX61" s="239">
        <f t="shared" si="278"/>
        <v>7850.1645041430074</v>
      </c>
      <c r="FY61" s="239">
        <f t="shared" si="278"/>
        <v>8281.1024764898684</v>
      </c>
      <c r="FZ61" s="239">
        <f t="shared" si="278"/>
        <v>8735.6969640489151</v>
      </c>
      <c r="GA61" s="239">
        <f t="shared" si="278"/>
        <v>9215.2466008415067</v>
      </c>
      <c r="GB61" s="239">
        <f t="shared" si="278"/>
        <v>9721.1213099316283</v>
      </c>
      <c r="GC61" s="239">
        <f t="shared" si="278"/>
        <v>10254.766216866878</v>
      </c>
      <c r="GD61" s="239">
        <f t="shared" si="278"/>
        <v>10817.705777949379</v>
      </c>
      <c r="GE61" s="239">
        <f t="shared" si="278"/>
        <v>11411.548135129809</v>
      </c>
      <c r="GF61" s="239">
        <f t="shared" si="279"/>
        <v>12037.989709965099</v>
      </c>
      <c r="GG61" s="239">
        <f t="shared" si="279"/>
        <v>12698.820049763317</v>
      </c>
      <c r="GH61" s="239">
        <f t="shared" si="279"/>
        <v>13395.926939759642</v>
      </c>
      <c r="GI61" s="239">
        <f t="shared" si="279"/>
        <v>14131.301795927311</v>
      </c>
      <c r="GJ61" s="239">
        <f t="shared" si="279"/>
        <v>14907.045353829131</v>
      </c>
      <c r="GK61" s="239">
        <f t="shared" si="279"/>
        <v>15725.373669760789</v>
      </c>
      <c r="GL61" s="239">
        <f t="shared" si="279"/>
        <v>16588.624451329375</v>
      </c>
      <c r="GM61" s="239">
        <f t="shared" si="279"/>
        <v>17499.263735551591</v>
      </c>
      <c r="GN61" s="239">
        <f t="shared" si="279"/>
        <v>18459.892933548865</v>
      </c>
      <c r="GO61" s="239">
        <f t="shared" si="279"/>
        <v>19473.25626196387</v>
      </c>
      <c r="GP61" s="239">
        <f t="shared" si="279"/>
        <v>20542.248582327687</v>
      </c>
      <c r="GQ61" s="239">
        <f t="shared" si="279"/>
        <v>21669.923670772205</v>
      </c>
      <c r="GR61" s="239">
        <f t="shared" si="279"/>
        <v>22859.502941711737</v>
      </c>
      <c r="GS61" s="239">
        <f t="shared" si="279"/>
        <v>24114.384650414704</v>
      </c>
      <c r="GT61" s="239">
        <f t="shared" si="279"/>
        <v>25438.153600754227</v>
      </c>
      <c r="GU61" s="239">
        <f t="shared" si="279"/>
        <v>26834.591385869629</v>
      </c>
      <c r="GV61" s="239">
        <f t="shared" si="280"/>
        <v>28307.687190993223</v>
      </c>
      <c r="GW61" s="239">
        <f t="shared" si="280"/>
        <v>29861.649189302654</v>
      </c>
      <c r="GX61" s="239">
        <f t="shared" si="280"/>
        <v>31500.916563353207</v>
      </c>
      <c r="GY61" s="239">
        <f t="shared" si="280"/>
        <v>33230.172186431519</v>
      </c>
      <c r="GZ61" s="239">
        <f t="shared" si="280"/>
        <v>35054.356000057363</v>
      </c>
      <c r="HA61" s="239">
        <f t="shared" si="280"/>
        <v>36978.679125848837</v>
      </c>
      <c r="HB61" s="239">
        <f t="shared" si="280"/>
        <v>39008.6387520641</v>
      </c>
      <c r="HC61" s="239">
        <f t="shared" si="280"/>
        <v>41150.033837345924</v>
      </c>
      <c r="HD61" s="239">
        <f t="shared" si="280"/>
        <v>43408.981676529642</v>
      </c>
      <c r="HE61" s="239">
        <f t="shared" si="280"/>
        <v>45791.935375837871</v>
      </c>
      <c r="HF61" s="239">
        <f t="shared" si="280"/>
        <v>48305.702287383167</v>
      </c>
      <c r="HG61" s="239">
        <f t="shared" si="280"/>
        <v>50957.46345564018</v>
      </c>
      <c r="HH61" s="239">
        <f t="shared" si="280"/>
        <v>53754.794131439834</v>
      </c>
      <c r="HI61" s="239">
        <f t="shared" si="280"/>
        <v>56705.685412087529</v>
      </c>
    </row>
    <row r="62" spans="1:217" s="278" customFormat="1" ht="12.75" customHeight="1">
      <c r="A62" s="10" t="str">
        <f>'JJR-4 Constant DCF'!A56</f>
        <v xml:space="preserve">Evergy, Inc. </v>
      </c>
      <c r="B62" s="389" t="str">
        <f>'JJR-4 Constant DCF'!B56</f>
        <v>EVRG</v>
      </c>
      <c r="C62" s="239">
        <f>'JJR-4 Constant DCF'!D56</f>
        <v>55.10655555555558</v>
      </c>
      <c r="D62" s="239">
        <f>'JJR-4 Constant DCF'!C56</f>
        <v>2.14</v>
      </c>
      <c r="E62" s="3">
        <f>'JJR-4 Constant DCF'!G56</f>
        <v>0.08</v>
      </c>
      <c r="F62" s="3">
        <f>'JJR-4 Constant DCF'!H56</f>
        <v>5.6500000000000002E-2</v>
      </c>
      <c r="G62" s="3">
        <f>'JJR-4 Constant DCF'!I56</f>
        <v>5.8999999999999997E-2</v>
      </c>
      <c r="H62" s="3">
        <f t="shared" si="281"/>
        <v>6.5166666666666664E-2</v>
      </c>
      <c r="I62" s="3">
        <f t="shared" si="253"/>
        <v>6.3454789989208268E-2</v>
      </c>
      <c r="J62" s="3">
        <f t="shared" si="254"/>
        <v>6.1742913311749872E-2</v>
      </c>
      <c r="K62" s="3">
        <f t="shared" si="255"/>
        <v>6.0031036634291476E-2</v>
      </c>
      <c r="L62" s="3">
        <f t="shared" si="256"/>
        <v>5.831915995683308E-2</v>
      </c>
      <c r="M62" s="3">
        <f t="shared" si="257"/>
        <v>5.6607283279374684E-2</v>
      </c>
      <c r="N62" s="3">
        <f>'JJR-5.4 GDP Growth'!$D$25</f>
        <v>5.4895406601916275E-2</v>
      </c>
      <c r="O62" s="3">
        <f t="shared" si="282"/>
        <v>0.10059869885444642</v>
      </c>
      <c r="Q62" s="239">
        <f t="shared" si="258"/>
        <v>-55.10655555555558</v>
      </c>
      <c r="R62" s="239">
        <f t="shared" si="259"/>
        <v>2.2794566666666665</v>
      </c>
      <c r="S62" s="239">
        <f t="shared" si="260"/>
        <v>2.4280012594444442</v>
      </c>
      <c r="T62" s="239">
        <f t="shared" si="261"/>
        <v>2.5862260081849069</v>
      </c>
      <c r="U62" s="239">
        <f t="shared" si="262"/>
        <v>2.7547617363849564</v>
      </c>
      <c r="V62" s="239">
        <f t="shared" si="263"/>
        <v>2.9342803762060425</v>
      </c>
      <c r="W62" s="239">
        <f t="shared" si="264"/>
        <v>3.1204745212476519</v>
      </c>
      <c r="X62" s="239">
        <f t="shared" si="265"/>
        <v>3.3131417091045701</v>
      </c>
      <c r="Y62" s="239">
        <f t="shared" si="266"/>
        <v>3.5120330404184257</v>
      </c>
      <c r="Z62" s="239">
        <f t="shared" si="267"/>
        <v>3.716851857076271</v>
      </c>
      <c r="AA62" s="239">
        <f t="shared" si="268"/>
        <v>3.9272527430572572</v>
      </c>
      <c r="AB62" s="239">
        <f t="shared" si="269"/>
        <v>4.1428408792158766</v>
      </c>
      <c r="AC62" s="239">
        <f t="shared" si="269"/>
        <v>4.3702638137674725</v>
      </c>
      <c r="AD62" s="239">
        <f t="shared" si="269"/>
        <v>4.6101712227818794</v>
      </c>
      <c r="AE62" s="239">
        <f t="shared" si="269"/>
        <v>4.8632484465609442</v>
      </c>
      <c r="AF62" s="239">
        <f t="shared" si="269"/>
        <v>5.1302184474410453</v>
      </c>
      <c r="AG62" s="239">
        <f t="shared" si="269"/>
        <v>5.4118438750699731</v>
      </c>
      <c r="AH62" s="239">
        <f t="shared" si="269"/>
        <v>5.7089292450580293</v>
      </c>
      <c r="AI62" s="239">
        <f t="shared" si="269"/>
        <v>6.0223232372270612</v>
      </c>
      <c r="AJ62" s="239">
        <f t="shared" si="269"/>
        <v>6.3529211200228097</v>
      </c>
      <c r="AK62" s="239">
        <f t="shared" si="269"/>
        <v>6.7016673080163631</v>
      </c>
      <c r="AL62" s="239">
        <f t="shared" si="269"/>
        <v>7.0695580598006913</v>
      </c>
      <c r="AM62" s="239">
        <f t="shared" si="269"/>
        <v>7.4576443239893049</v>
      </c>
      <c r="AN62" s="239">
        <f t="shared" si="269"/>
        <v>7.8670347414471706</v>
      </c>
      <c r="AO62" s="239">
        <f t="shared" si="269"/>
        <v>8.2988988123303145</v>
      </c>
      <c r="AP62" s="239">
        <f t="shared" si="269"/>
        <v>8.7544702369813479</v>
      </c>
      <c r="AQ62" s="239">
        <f t="shared" si="269"/>
        <v>9.2350504402248141</v>
      </c>
      <c r="AR62" s="239">
        <f t="shared" si="270"/>
        <v>9.7420122891301606</v>
      </c>
      <c r="AS62" s="239">
        <f t="shared" si="270"/>
        <v>10.276804014862826</v>
      </c>
      <c r="AT62" s="239">
        <f t="shared" si="270"/>
        <v>10.840953349826925</v>
      </c>
      <c r="AU62" s="239">
        <f t="shared" si="270"/>
        <v>11.436071891918081</v>
      </c>
      <c r="AV62" s="239">
        <f t="shared" si="270"/>
        <v>12.06385970835367</v>
      </c>
      <c r="AW62" s="239">
        <f t="shared" si="270"/>
        <v>12.72611019223222</v>
      </c>
      <c r="AX62" s="239">
        <f t="shared" si="270"/>
        <v>13.424715185695598</v>
      </c>
      <c r="AY62" s="239">
        <f t="shared" si="270"/>
        <v>14.161670384329279</v>
      </c>
      <c r="AZ62" s="239">
        <f t="shared" si="270"/>
        <v>14.939081038239351</v>
      </c>
      <c r="BA62" s="239">
        <f t="shared" si="270"/>
        <v>15.759167966092479</v>
      </c>
      <c r="BB62" s="239">
        <f t="shared" si="270"/>
        <v>16.62427389929902</v>
      </c>
      <c r="BC62" s="239">
        <f t="shared" si="270"/>
        <v>17.536870174462663</v>
      </c>
      <c r="BD62" s="239">
        <f t="shared" si="270"/>
        <v>18.499563793214811</v>
      </c>
      <c r="BE62" s="239">
        <f t="shared" si="270"/>
        <v>19.515104869601426</v>
      </c>
      <c r="BF62" s="239">
        <f t="shared" si="270"/>
        <v>20.586394486297234</v>
      </c>
      <c r="BG62" s="239">
        <f t="shared" si="270"/>
        <v>21.716492982089967</v>
      </c>
      <c r="BH62" s="239">
        <f t="shared" si="271"/>
        <v>22.908628694309456</v>
      </c>
      <c r="BI62" s="239">
        <f t="shared" si="271"/>
        <v>24.166207181175899</v>
      </c>
      <c r="BJ62" s="239">
        <f t="shared" si="271"/>
        <v>25.4928209504127</v>
      </c>
      <c r="BK62" s="239">
        <f t="shared" si="271"/>
        <v>26.892259721915455</v>
      </c>
      <c r="BL62" s="239">
        <f t="shared" si="271"/>
        <v>28.368521253794338</v>
      </c>
      <c r="BM62" s="239">
        <f t="shared" si="271"/>
        <v>29.925822762716482</v>
      </c>
      <c r="BN62" s="239">
        <f t="shared" si="271"/>
        <v>31.568612971172684</v>
      </c>
      <c r="BO62" s="239">
        <f t="shared" si="271"/>
        <v>33.301584816083739</v>
      </c>
      <c r="BP62" s="239">
        <f t="shared" si="271"/>
        <v>35.129688855050858</v>
      </c>
      <c r="BQ62" s="239">
        <f t="shared" si="271"/>
        <v>37.058147408547683</v>
      </c>
      <c r="BR62" s="239">
        <f t="shared" si="271"/>
        <v>39.092469478453658</v>
      </c>
      <c r="BS62" s="239">
        <f t="shared" si="271"/>
        <v>41.238466485546375</v>
      </c>
      <c r="BT62" s="239">
        <f t="shared" si="271"/>
        <v>43.502268870909944</v>
      </c>
      <c r="BU62" s="239">
        <f t="shared" si="271"/>
        <v>45.890343608684432</v>
      </c>
      <c r="BV62" s="239">
        <f t="shared" si="271"/>
        <v>48.409512680184811</v>
      </c>
      <c r="BW62" s="239">
        <f t="shared" si="271"/>
        <v>51.066972562164175</v>
      </c>
      <c r="BX62" s="239">
        <f t="shared" si="272"/>
        <v>53.870314784893083</v>
      </c>
      <c r="BY62" s="239">
        <f t="shared" si="272"/>
        <v>56.827547618783008</v>
      </c>
      <c r="BZ62" s="239">
        <f t="shared" si="272"/>
        <v>59.947118951505857</v>
      </c>
      <c r="CA62" s="239">
        <f t="shared" si="272"/>
        <v>63.237940420962211</v>
      </c>
      <c r="CB62" s="239">
        <f t="shared" si="272"/>
        <v>66.709412873038687</v>
      </c>
      <c r="CC62" s="239">
        <f t="shared" si="272"/>
        <v>70.37145321687926</v>
      </c>
      <c r="CD62" s="239">
        <f t="shared" si="272"/>
        <v>74.234522754387569</v>
      </c>
      <c r="CE62" s="239">
        <f t="shared" si="272"/>
        <v>78.309657064888881</v>
      </c>
      <c r="CF62" s="239">
        <f t="shared" si="272"/>
        <v>82.60849753032258</v>
      </c>
      <c r="CG62" s="239">
        <f t="shared" si="272"/>
        <v>87.143324591023031</v>
      </c>
      <c r="CH62" s="239">
        <f t="shared" si="272"/>
        <v>91.927092827090007</v>
      </c>
      <c r="CI62" s="239">
        <f t="shared" si="272"/>
        <v>96.97346796556522</v>
      </c>
      <c r="CJ62" s="239">
        <f t="shared" si="272"/>
        <v>102.29686591913283</v>
      </c>
      <c r="CK62" s="239">
        <f t="shared" si="272"/>
        <v>107.91249396786533</v>
      </c>
      <c r="CL62" s="239">
        <f t="shared" si="272"/>
        <v>113.83639420165814</v>
      </c>
      <c r="CM62" s="239">
        <f t="shared" si="272"/>
        <v>120.08548934745419</v>
      </c>
      <c r="CN62" s="239">
        <f t="shared" si="273"/>
        <v>126.67763111217276</v>
      </c>
      <c r="CO62" s="239">
        <f t="shared" si="273"/>
        <v>133.63165117944305</v>
      </c>
      <c r="CP62" s="239">
        <f t="shared" si="273"/>
        <v>140.96741500582402</v>
      </c>
      <c r="CQ62" s="239">
        <f t="shared" si="273"/>
        <v>148.70587857018981</v>
      </c>
      <c r="CR62" s="239">
        <f t="shared" si="273"/>
        <v>156.86914823839558</v>
      </c>
      <c r="CS62" s="239">
        <f t="shared" si="273"/>
        <v>165.48054391423858</v>
      </c>
      <c r="CT62" s="239">
        <f t="shared" si="273"/>
        <v>174.56466565711696</v>
      </c>
      <c r="CU62" s="239">
        <f t="shared" si="273"/>
        <v>184.14746395669198</v>
      </c>
      <c r="CV62" s="239">
        <f t="shared" si="273"/>
        <v>194.25631386530631</v>
      </c>
      <c r="CW62" s="239">
        <f t="shared" si="273"/>
        <v>204.92009319993176</v>
      </c>
      <c r="CX62" s="239">
        <f t="shared" si="273"/>
        <v>216.1692650370446</v>
      </c>
      <c r="CY62" s="239">
        <f t="shared" si="273"/>
        <v>228.03596473609056</v>
      </c>
      <c r="CZ62" s="239">
        <f t="shared" si="273"/>
        <v>240.55409174013849</v>
      </c>
      <c r="DA62" s="239">
        <f t="shared" si="273"/>
        <v>253.75940641596807</v>
      </c>
      <c r="DB62" s="239">
        <f t="shared" si="273"/>
        <v>267.68963221023358</v>
      </c>
      <c r="DC62" s="239">
        <f t="shared" si="273"/>
        <v>282.38456341353179</v>
      </c>
      <c r="DD62" s="239">
        <f t="shared" si="274"/>
        <v>297.88617884022221</v>
      </c>
      <c r="DE62" s="239">
        <f t="shared" si="274"/>
        <v>314.23876174874738</v>
      </c>
      <c r="DF62" s="239">
        <f t="shared" si="274"/>
        <v>331.48902634502758</v>
      </c>
      <c r="DG62" s="239">
        <f t="shared" si="274"/>
        <v>349.6862512303112</v>
      </c>
      <c r="DH62" s="239">
        <f t="shared" si="274"/>
        <v>368.88242017469895</v>
      </c>
      <c r="DI62" s="239">
        <f t="shared" si="274"/>
        <v>389.13237061848798</v>
      </c>
      <c r="DJ62" s="239">
        <f t="shared" si="274"/>
        <v>410.49395032555748</v>
      </c>
      <c r="DK62" s="239">
        <f t="shared" si="274"/>
        <v>433.02818263630576</v>
      </c>
      <c r="DL62" s="239">
        <f t="shared" si="274"/>
        <v>456.79944079221463</v>
      </c>
      <c r="DM62" s="239">
        <f t="shared" si="274"/>
        <v>481.87563183003124</v>
      </c>
      <c r="DN62" s="239">
        <f t="shared" si="274"/>
        <v>508.32839057089609</v>
      </c>
      <c r="DO62" s="239">
        <f t="shared" si="274"/>
        <v>536.23328425858313</v>
      </c>
      <c r="DP62" s="239">
        <f t="shared" si="274"/>
        <v>565.67002843143905</v>
      </c>
      <c r="DQ62" s="239">
        <f t="shared" si="274"/>
        <v>596.72271464470043</v>
      </c>
      <c r="DR62" s="239">
        <f t="shared" si="274"/>
        <v>629.4800506937205</v>
      </c>
      <c r="DS62" s="239">
        <f t="shared" si="274"/>
        <v>664.03561402434718</v>
      </c>
      <c r="DT62" s="239">
        <f t="shared" si="275"/>
        <v>700.48811905436685</v>
      </c>
      <c r="DU62" s="239">
        <f t="shared" si="275"/>
        <v>738.9416991696678</v>
      </c>
      <c r="DV62" s="239">
        <f t="shared" si="275"/>
        <v>779.50620420069765</v>
      </c>
      <c r="DW62" s="239">
        <f t="shared" si="275"/>
        <v>822.29751422901131</v>
      </c>
      <c r="DX62" s="239">
        <f t="shared" si="275"/>
        <v>867.4378706203579</v>
      </c>
      <c r="DY62" s="239">
        <f t="shared" si="275"/>
        <v>915.05622522996293</v>
      </c>
      <c r="DZ62" s="239">
        <f t="shared" si="275"/>
        <v>965.28860877757643</v>
      </c>
      <c r="EA62" s="239">
        <f t="shared" si="275"/>
        <v>1018.2785194446195</v>
      </c>
      <c r="EB62" s="239">
        <f t="shared" si="275"/>
        <v>1074.1773328035292</v>
      </c>
      <c r="EC62" s="239">
        <f t="shared" si="275"/>
        <v>1133.1447342503409</v>
      </c>
      <c r="ED62" s="239">
        <f t="shared" si="275"/>
        <v>1195.3491751758338</v>
      </c>
      <c r="EE62" s="239">
        <f t="shared" si="275"/>
        <v>1260.9683541783766</v>
      </c>
      <c r="EF62" s="239">
        <f t="shared" si="275"/>
        <v>1330.1897246931478</v>
      </c>
      <c r="EG62" s="239">
        <f t="shared" si="275"/>
        <v>1403.2110304878693</v>
      </c>
      <c r="EH62" s="239">
        <f t="shared" si="275"/>
        <v>1480.2408705547948</v>
      </c>
      <c r="EI62" s="239">
        <f t="shared" si="275"/>
        <v>1561.4992950126748</v>
      </c>
      <c r="EJ62" s="239">
        <f t="shared" si="276"/>
        <v>1647.2184337210012</v>
      </c>
      <c r="EK62" s="239">
        <f t="shared" si="276"/>
        <v>1737.6431594022872</v>
      </c>
      <c r="EL62" s="239">
        <f t="shared" si="276"/>
        <v>1833.0317871667141</v>
      </c>
      <c r="EM62" s="239">
        <f t="shared" si="276"/>
        <v>1933.6568124374683</v>
      </c>
      <c r="EN62" s="239">
        <f t="shared" si="276"/>
        <v>2039.8056893847884</v>
      </c>
      <c r="EO62" s="239">
        <f t="shared" si="276"/>
        <v>2151.7816520924684</v>
      </c>
      <c r="EP62" s="239">
        <f t="shared" si="276"/>
        <v>2269.9045808026276</v>
      </c>
      <c r="EQ62" s="239">
        <f t="shared" si="276"/>
        <v>2394.5119157133404</v>
      </c>
      <c r="ER62" s="239">
        <f t="shared" si="276"/>
        <v>2525.9596209395577</v>
      </c>
      <c r="ES62" s="239">
        <f t="shared" si="276"/>
        <v>2664.6232013910571</v>
      </c>
      <c r="ET62" s="239">
        <f t="shared" si="276"/>
        <v>2810.8987754723189</v>
      </c>
      <c r="EU62" s="239">
        <f t="shared" si="276"/>
        <v>2965.2042066687004</v>
      </c>
      <c r="EV62" s="239">
        <f t="shared" si="276"/>
        <v>3127.9802972514913</v>
      </c>
      <c r="EW62" s="239">
        <f t="shared" si="276"/>
        <v>3299.692047511895</v>
      </c>
      <c r="EX62" s="239">
        <f t="shared" si="276"/>
        <v>3480.8299841211701</v>
      </c>
      <c r="EY62" s="239">
        <f t="shared" si="276"/>
        <v>3671.9115614116436</v>
      </c>
      <c r="EZ62" s="239">
        <f t="shared" si="277"/>
        <v>3873.4826395816131</v>
      </c>
      <c r="FA62" s="239">
        <f t="shared" si="277"/>
        <v>4086.1190440469095</v>
      </c>
      <c r="FB62" s="239">
        <f t="shared" si="277"/>
        <v>4310.4282103936985</v>
      </c>
      <c r="FC62" s="239">
        <f t="shared" si="277"/>
        <v>4547.0509196316307</v>
      </c>
      <c r="FD62" s="239">
        <f t="shared" si="277"/>
        <v>4796.6631287044265</v>
      </c>
      <c r="FE62" s="239">
        <f t="shared" si="277"/>
        <v>5059.9779014870755</v>
      </c>
      <c r="FF62" s="239">
        <f t="shared" si="277"/>
        <v>5337.7474457859198</v>
      </c>
      <c r="FG62" s="239">
        <f t="shared" si="277"/>
        <v>5630.7652621606776</v>
      </c>
      <c r="FH62" s="239">
        <f t="shared" si="277"/>
        <v>5939.8684107069339</v>
      </c>
      <c r="FI62" s="239">
        <f t="shared" si="277"/>
        <v>6265.9399022745692</v>
      </c>
      <c r="FJ62" s="239">
        <f t="shared" si="277"/>
        <v>6609.9112209531031</v>
      </c>
      <c r="FK62" s="239">
        <f t="shared" si="277"/>
        <v>6972.7649850298922</v>
      </c>
      <c r="FL62" s="239">
        <f t="shared" si="277"/>
        <v>7355.5377540227128</v>
      </c>
      <c r="FM62" s="239">
        <f t="shared" si="277"/>
        <v>7759.3229898055351</v>
      </c>
      <c r="FN62" s="239">
        <f t="shared" si="277"/>
        <v>8185.2741802865066</v>
      </c>
      <c r="FO62" s="239">
        <f t="shared" si="277"/>
        <v>8634.6081345615021</v>
      </c>
      <c r="FP62" s="239">
        <f t="shared" si="278"/>
        <v>9108.6084589564689</v>
      </c>
      <c r="FQ62" s="239">
        <f t="shared" si="278"/>
        <v>9608.629223888538</v>
      </c>
      <c r="FR62" s="239">
        <f t="shared" si="278"/>
        <v>10136.098832020954</v>
      </c>
      <c r="FS62" s="239">
        <f t="shared" si="278"/>
        <v>10692.524098761953</v>
      </c>
      <c r="FT62" s="239">
        <f t="shared" si="278"/>
        <v>11279.494556764279</v>
      </c>
      <c r="FU62" s="239">
        <f t="shared" si="278"/>
        <v>11898.686996721955</v>
      </c>
      <c r="FV62" s="239">
        <f t="shared" si="278"/>
        <v>12551.870257435941</v>
      </c>
      <c r="FW62" s="239">
        <f t="shared" si="278"/>
        <v>13240.910278832387</v>
      </c>
      <c r="FX62" s="239">
        <f t="shared" si="278"/>
        <v>13967.775432368384</v>
      </c>
      <c r="FY62" s="239">
        <f t="shared" si="278"/>
        <v>14734.542144052502</v>
      </c>
      <c r="FZ62" s="239">
        <f t="shared" si="278"/>
        <v>15543.400826143336</v>
      </c>
      <c r="GA62" s="239">
        <f t="shared" si="278"/>
        <v>16396.662134471037</v>
      </c>
      <c r="GB62" s="239">
        <f t="shared" si="278"/>
        <v>17296.763569257069</v>
      </c>
      <c r="GC62" s="239">
        <f t="shared" si="278"/>
        <v>18246.276438288649</v>
      </c>
      <c r="GD62" s="239">
        <f t="shared" si="278"/>
        <v>19247.91320233947</v>
      </c>
      <c r="GE62" s="239">
        <f t="shared" si="278"/>
        <v>20304.535223820287</v>
      </c>
      <c r="GF62" s="239">
        <f t="shared" si="279"/>
        <v>21419.160940794831</v>
      </c>
      <c r="GG62" s="239">
        <f t="shared" si="279"/>
        <v>22594.974489711647</v>
      </c>
      <c r="GH62" s="239">
        <f t="shared" si="279"/>
        <v>23835.334801484292</v>
      </c>
      <c r="GI62" s="239">
        <f t="shared" si="279"/>
        <v>25143.785196904577</v>
      </c>
      <c r="GJ62" s="239">
        <f t="shared" si="279"/>
        <v>26524.063508799896</v>
      </c>
      <c r="GK62" s="239">
        <f t="shared" si="279"/>
        <v>27980.112759850515</v>
      </c>
      <c r="GL62" s="239">
        <f t="shared" si="279"/>
        <v>29516.092426569976</v>
      </c>
      <c r="GM62" s="239">
        <f t="shared" si="279"/>
        <v>31136.390321626277</v>
      </c>
      <c r="GN62" s="239">
        <f t="shared" si="279"/>
        <v>32845.635128447924</v>
      </c>
      <c r="GO62" s="239">
        <f t="shared" si="279"/>
        <v>34648.709623922259</v>
      </c>
      <c r="GP62" s="239">
        <f t="shared" si="279"/>
        <v>36550.764626959201</v>
      </c>
      <c r="GQ62" s="239">
        <f t="shared" si="279"/>
        <v>38557.233712767062</v>
      </c>
      <c r="GR62" s="239">
        <f t="shared" si="279"/>
        <v>40673.848734874526</v>
      </c>
      <c r="GS62" s="239">
        <f t="shared" si="279"/>
        <v>42906.6561992403</v>
      </c>
      <c r="GT62" s="239">
        <f t="shared" si="279"/>
        <v>45262.034537226231</v>
      </c>
      <c r="GU62" s="239">
        <f t="shared" si="279"/>
        <v>47746.71232677724</v>
      </c>
      <c r="GV62" s="239">
        <f t="shared" si="280"/>
        <v>50367.787513860407</v>
      </c>
      <c r="GW62" s="239">
        <f t="shared" si="280"/>
        <v>53132.747689072698</v>
      </c>
      <c r="GX62" s="239">
        <f t="shared" si="280"/>
        <v>56049.491477341369</v>
      </c>
      <c r="GY62" s="239">
        <f t="shared" si="280"/>
        <v>59126.351101820663</v>
      </c>
      <c r="GZ62" s="239">
        <f t="shared" si="280"/>
        <v>62372.11618644277</v>
      </c>
      <c r="HA62" s="239">
        <f t="shared" si="280"/>
        <v>65796.058865119514</v>
      </c>
      <c r="HB62" s="239">
        <f t="shared" si="280"/>
        <v>69407.96026932387</v>
      </c>
      <c r="HC62" s="239">
        <f t="shared" si="280"/>
        <v>73218.138469718047</v>
      </c>
      <c r="HD62" s="239">
        <f t="shared" si="280"/>
        <v>77237.477951648631</v>
      </c>
      <c r="HE62" s="239">
        <f t="shared" si="280"/>
        <v>81477.460708710933</v>
      </c>
      <c r="HF62" s="239">
        <f t="shared" si="280"/>
        <v>85950.199043207278</v>
      </c>
      <c r="HG62" s="239">
        <f t="shared" si="280"/>
        <v>90668.470167199775</v>
      </c>
      <c r="HH62" s="239">
        <f t="shared" si="280"/>
        <v>95645.752703001926</v>
      </c>
      <c r="HI62" s="239">
        <f t="shared" si="280"/>
        <v>100896.26518737955</v>
      </c>
    </row>
    <row r="63" spans="1:217" s="278" customFormat="1" ht="12.75" customHeight="1">
      <c r="A63" s="10" t="str">
        <f>'JJR-4 Constant DCF'!A57</f>
        <v>Hawaiian Electric Industries, Inc.</v>
      </c>
      <c r="B63" s="389" t="str">
        <f>'JJR-4 Constant DCF'!B57</f>
        <v>HE</v>
      </c>
      <c r="C63" s="239">
        <f>'JJR-4 Constant DCF'!D57</f>
        <v>36.491555555555543</v>
      </c>
      <c r="D63" s="239">
        <f>'JJR-4 Constant DCF'!C57</f>
        <v>1.36</v>
      </c>
      <c r="E63" s="3">
        <f>'JJR-4 Constant DCF'!G57</f>
        <v>1.4999999999999999E-2</v>
      </c>
      <c r="F63" s="3">
        <f>'JJR-4 Constant DCF'!H57</f>
        <v>1.2999999999999999E-2</v>
      </c>
      <c r="G63" s="3">
        <f>'JJR-4 Constant DCF'!I57</f>
        <v>2.5000000000000001E-2</v>
      </c>
      <c r="H63" s="3">
        <f t="shared" si="281"/>
        <v>1.7666666666666667E-2</v>
      </c>
      <c r="I63" s="3">
        <f t="shared" si="253"/>
        <v>2.3871456655874937E-2</v>
      </c>
      <c r="J63" s="3">
        <f t="shared" si="254"/>
        <v>3.0076246645083207E-2</v>
      </c>
      <c r="K63" s="3">
        <f t="shared" si="255"/>
        <v>3.6281036634291476E-2</v>
      </c>
      <c r="L63" s="3">
        <f t="shared" si="256"/>
        <v>4.2485826623499742E-2</v>
      </c>
      <c r="M63" s="3">
        <f t="shared" si="257"/>
        <v>4.8690616612708008E-2</v>
      </c>
      <c r="N63" s="3">
        <f>'JJR-5.4 GDP Growth'!$D$25</f>
        <v>5.4895406601916275E-2</v>
      </c>
      <c r="O63" s="3">
        <f t="shared" si="282"/>
        <v>8.6955961585044872E-2</v>
      </c>
      <c r="Q63" s="239">
        <f t="shared" si="258"/>
        <v>-36.491555555555543</v>
      </c>
      <c r="R63" s="239">
        <f t="shared" si="259"/>
        <v>1.3840266666666667</v>
      </c>
      <c r="S63" s="239">
        <f t="shared" si="260"/>
        <v>1.4084778044444446</v>
      </c>
      <c r="T63" s="239">
        <f t="shared" si="261"/>
        <v>1.4333609123229631</v>
      </c>
      <c r="U63" s="239">
        <f t="shared" si="262"/>
        <v>1.4586836217740022</v>
      </c>
      <c r="V63" s="239">
        <f t="shared" si="263"/>
        <v>1.4844536990920096</v>
      </c>
      <c r="W63" s="239">
        <f t="shared" si="264"/>
        <v>1.5198897712275377</v>
      </c>
      <c r="X63" s="239">
        <f t="shared" si="265"/>
        <v>1.5656023508603163</v>
      </c>
      <c r="Y63" s="239">
        <f t="shared" si="266"/>
        <v>1.6224040271066122</v>
      </c>
      <c r="Z63" s="239">
        <f t="shared" si="267"/>
        <v>1.6913332033155315</v>
      </c>
      <c r="AA63" s="239">
        <f t="shared" si="268"/>
        <v>1.7736852598825112</v>
      </c>
      <c r="AB63" s="239">
        <f t="shared" si="269"/>
        <v>1.8710524334075873</v>
      </c>
      <c r="AC63" s="239">
        <f t="shared" si="269"/>
        <v>1.9737646175130017</v>
      </c>
      <c r="AD63" s="239">
        <f t="shared" si="269"/>
        <v>2.0821152287278535</v>
      </c>
      <c r="AE63" s="239">
        <f t="shared" si="269"/>
        <v>2.1964137908009107</v>
      </c>
      <c r="AF63" s="239">
        <f t="shared" si="269"/>
        <v>2.3169868189129827</v>
      </c>
      <c r="AG63" s="239">
        <f t="shared" si="269"/>
        <v>2.4441787524284915</v>
      </c>
      <c r="AH63" s="239">
        <f t="shared" si="269"/>
        <v>2.5783529388508182</v>
      </c>
      <c r="AI63" s="239">
        <f t="shared" si="269"/>
        <v>2.7198926717922798</v>
      </c>
      <c r="AJ63" s="239">
        <f t="shared" si="269"/>
        <v>2.8692022859238895</v>
      </c>
      <c r="AK63" s="239">
        <f t="shared" si="269"/>
        <v>3.0267083120328291</v>
      </c>
      <c r="AL63" s="239">
        <f t="shared" si="269"/>
        <v>3.1928606954872709</v>
      </c>
      <c r="AM63" s="239">
        <f t="shared" si="269"/>
        <v>3.3681340815893219</v>
      </c>
      <c r="AN63" s="239">
        <f t="shared" si="269"/>
        <v>3.5530291714879394</v>
      </c>
      <c r="AO63" s="239">
        <f t="shared" si="269"/>
        <v>3.7480741525252395</v>
      </c>
      <c r="AP63" s="239">
        <f t="shared" si="269"/>
        <v>3.9538262071022454</v>
      </c>
      <c r="AQ63" s="239">
        <f t="shared" si="269"/>
        <v>4.1708731043744356</v>
      </c>
      <c r="AR63" s="239">
        <f t="shared" si="270"/>
        <v>4.3998348793240671</v>
      </c>
      <c r="AS63" s="239">
        <f t="shared" si="270"/>
        <v>4.6413656040058546</v>
      </c>
      <c r="AT63" s="239">
        <f t="shared" si="270"/>
        <v>4.8961552560259047</v>
      </c>
      <c r="AU63" s="239">
        <f t="shared" si="270"/>
        <v>5.1649316895915565</v>
      </c>
      <c r="AV63" s="239">
        <f t="shared" si="270"/>
        <v>5.4484627147628073</v>
      </c>
      <c r="AW63" s="239">
        <f t="shared" si="270"/>
        <v>5.7475582908450926</v>
      </c>
      <c r="AX63" s="239">
        <f t="shared" si="270"/>
        <v>6.0630728401892489</v>
      </c>
      <c r="AY63" s="239">
        <f t="shared" si="270"/>
        <v>6.3959076890084727</v>
      </c>
      <c r="AZ63" s="239">
        <f t="shared" si="270"/>
        <v>6.7470136421849158</v>
      </c>
      <c r="BA63" s="239">
        <f t="shared" si="270"/>
        <v>7.1173936994213332</v>
      </c>
      <c r="BB63" s="239">
        <f t="shared" si="270"/>
        <v>7.508105920496984</v>
      </c>
      <c r="BC63" s="239">
        <f t="shared" si="270"/>
        <v>7.9202664478129208</v>
      </c>
      <c r="BD63" s="239">
        <f t="shared" si="270"/>
        <v>8.3550526948611257</v>
      </c>
      <c r="BE63" s="239">
        <f t="shared" si="270"/>
        <v>8.8137067097259632</v>
      </c>
      <c r="BF63" s="239">
        <f t="shared" si="270"/>
        <v>9.297538723226408</v>
      </c>
      <c r="BG63" s="239">
        <f t="shared" si="270"/>
        <v>9.8079308918349835</v>
      </c>
      <c r="BH63" s="239">
        <f t="shared" si="271"/>
        <v>10.34634124606576</v>
      </c>
      <c r="BI63" s="239">
        <f t="shared" si="271"/>
        <v>10.914307855610717</v>
      </c>
      <c r="BJ63" s="239">
        <f t="shared" si="271"/>
        <v>11.513453223122957</v>
      </c>
      <c r="BK63" s="239">
        <f t="shared" si="271"/>
        <v>12.145488919198435</v>
      </c>
      <c r="BL63" s="239">
        <f t="shared" si="271"/>
        <v>12.812220471796902</v>
      </c>
      <c r="BM63" s="239">
        <f t="shared" si="271"/>
        <v>13.515552524069589</v>
      </c>
      <c r="BN63" s="239">
        <f t="shared" si="271"/>
        <v>14.257494275327945</v>
      </c>
      <c r="BO63" s="239">
        <f t="shared" si="271"/>
        <v>15.040165220696567</v>
      </c>
      <c r="BP63" s="239">
        <f t="shared" si="271"/>
        <v>15.865801205846704</v>
      </c>
      <c r="BQ63" s="239">
        <f t="shared" si="271"/>
        <v>16.736760814106834</v>
      </c>
      <c r="BR63" s="239">
        <f t="shared" si="271"/>
        <v>17.655532104196247</v>
      </c>
      <c r="BS63" s="239">
        <f t="shared" si="271"/>
        <v>18.624739717829286</v>
      </c>
      <c r="BT63" s="239">
        <f t="shared" si="271"/>
        <v>19.647152377494383</v>
      </c>
      <c r="BU63" s="239">
        <f t="shared" si="271"/>
        <v>20.725690795826743</v>
      </c>
      <c r="BV63" s="239">
        <f t="shared" si="271"/>
        <v>21.863436019169246</v>
      </c>
      <c r="BW63" s="239">
        <f t="shared" si="271"/>
        <v>23.063638229156524</v>
      </c>
      <c r="BX63" s="239">
        <f t="shared" si="272"/>
        <v>24.329726027465572</v>
      </c>
      <c r="BY63" s="239">
        <f t="shared" si="272"/>
        <v>25.665316230256519</v>
      </c>
      <c r="BZ63" s="239">
        <f t="shared" si="272"/>
        <v>27.074224200283211</v>
      </c>
      <c r="CA63" s="239">
        <f t="shared" si="272"/>
        <v>28.5604747461892</v>
      </c>
      <c r="CB63" s="239">
        <f t="shared" si="272"/>
        <v>30.128313620125017</v>
      </c>
      <c r="CC63" s="239">
        <f t="shared" si="272"/>
        <v>31.782219646531832</v>
      </c>
      <c r="CD63" s="239">
        <f t="shared" si="272"/>
        <v>33.526917516739609</v>
      </c>
      <c r="CE63" s="239">
        <f t="shared" si="272"/>
        <v>35.367391285929941</v>
      </c>
      <c r="CF63" s="239">
        <f t="shared" si="272"/>
        <v>37.308898611020133</v>
      </c>
      <c r="CG63" s="239">
        <f t="shared" si="272"/>
        <v>39.356985770141755</v>
      </c>
      <c r="CH63" s="239">
        <f t="shared" si="272"/>
        <v>41.517503506619519</v>
      </c>
      <c r="CI63" s="239">
        <f t="shared" si="272"/>
        <v>43.79662374271188</v>
      </c>
      <c r="CJ63" s="239">
        <f t="shared" si="272"/>
        <v>46.200857210859191</v>
      </c>
      <c r="CK63" s="239">
        <f t="shared" si="272"/>
        <v>48.737072052806383</v>
      </c>
      <c r="CL63" s="239">
        <f t="shared" si="272"/>
        <v>51.412513439732081</v>
      </c>
      <c r="CM63" s="239">
        <f t="shared" si="272"/>
        <v>54.234824269432657</v>
      </c>
      <c r="CN63" s="239">
        <f t="shared" si="273"/>
        <v>57.212066999686641</v>
      </c>
      <c r="CO63" s="239">
        <f t="shared" si="273"/>
        <v>60.352746680170519</v>
      </c>
      <c r="CP63" s="239">
        <f t="shared" si="273"/>
        <v>63.665835248720931</v>
      </c>
      <c r="CQ63" s="239">
        <f t="shared" si="273"/>
        <v>67.160797161350075</v>
      </c>
      <c r="CR63" s="239">
        <f t="shared" si="273"/>
        <v>70.847616429231209</v>
      </c>
      <c r="CS63" s="239">
        <f t="shared" si="273"/>
        <v>74.736825139890456</v>
      </c>
      <c r="CT63" s="239">
        <f t="shared" si="273"/>
        <v>78.839533544081064</v>
      </c>
      <c r="CU63" s="239">
        <f t="shared" si="273"/>
        <v>83.167461794288812</v>
      </c>
      <c r="CV63" s="239">
        <f t="shared" si="273"/>
        <v>87.732973425535633</v>
      </c>
      <c r="CW63" s="239">
        <f t="shared" si="273"/>
        <v>92.549110674125529</v>
      </c>
      <c r="CX63" s="239">
        <f t="shared" si="273"/>
        <v>97.629631735227406</v>
      </c>
      <c r="CY63" s="239">
        <f t="shared" si="273"/>
        <v>102.98905006572807</v>
      </c>
      <c r="CZ63" s="239">
        <f t="shared" si="273"/>
        <v>108.64267584463131</v>
      </c>
      <c r="DA63" s="239">
        <f t="shared" si="273"/>
        <v>114.60665970944254</v>
      </c>
      <c r="DB63" s="239">
        <f t="shared" si="273"/>
        <v>120.89803889347985</v>
      </c>
      <c r="DC63" s="239">
        <f t="shared" si="273"/>
        <v>127.53478589591171</v>
      </c>
      <c r="DD63" s="239">
        <f t="shared" si="274"/>
        <v>134.53585982355611</v>
      </c>
      <c r="DE63" s="239">
        <f t="shared" si="274"/>
        <v>141.92126055110865</v>
      </c>
      <c r="DF63" s="239">
        <f t="shared" si="274"/>
        <v>149.71208585451825</v>
      </c>
      <c r="DG63" s="239">
        <f t="shared" si="274"/>
        <v>157.93059168072304</v>
      </c>
      <c r="DH63" s="239">
        <f t="shared" si="274"/>
        <v>166.60025572591755</v>
      </c>
      <c r="DI63" s="239">
        <f t="shared" si="274"/>
        <v>175.74584450397504</v>
      </c>
      <c r="DJ63" s="239">
        <f t="shared" si="274"/>
        <v>185.3934840966179</v>
      </c>
      <c r="DK63" s="239">
        <f t="shared" si="274"/>
        <v>195.57073478744763</v>
      </c>
      <c r="DL63" s="239">
        <f t="shared" si="274"/>
        <v>206.3066697930401</v>
      </c>
      <c r="DM63" s="239">
        <f t="shared" si="274"/>
        <v>217.63195831601632</v>
      </c>
      <c r="DN63" s="239">
        <f t="shared" si="274"/>
        <v>229.57895315734532</v>
      </c>
      <c r="DO63" s="239">
        <f t="shared" si="274"/>
        <v>242.18178313816009</v>
      </c>
      <c r="DP63" s="239">
        <f t="shared" si="274"/>
        <v>255.47645059510648</v>
      </c>
      <c r="DQ63" s="239">
        <f t="shared" si="274"/>
        <v>269.50093422773921</v>
      </c>
      <c r="DR63" s="239">
        <f t="shared" si="274"/>
        <v>284.29529759176722</v>
      </c>
      <c r="DS63" s="239">
        <f t="shared" si="274"/>
        <v>299.90180354808007</v>
      </c>
      <c r="DT63" s="239">
        <f t="shared" si="275"/>
        <v>316.36503499449992</v>
      </c>
      <c r="DU63" s="239">
        <f t="shared" si="275"/>
        <v>333.73202222515249</v>
      </c>
      <c r="DV63" s="239">
        <f t="shared" si="275"/>
        <v>352.05237728128202</v>
      </c>
      <c r="DW63" s="239">
        <f t="shared" si="275"/>
        <v>371.37843567730926</v>
      </c>
      <c r="DX63" s="239">
        <f t="shared" si="275"/>
        <v>391.76540590699875</v>
      </c>
      <c r="DY63" s="239">
        <f t="shared" si="275"/>
        <v>413.2715271568282</v>
      </c>
      <c r="DZ63" s="239">
        <f t="shared" si="275"/>
        <v>435.95823567709715</v>
      </c>
      <c r="EA63" s="239">
        <f t="shared" si="275"/>
        <v>459.89034028604544</v>
      </c>
      <c r="EB63" s="239">
        <f t="shared" si="275"/>
        <v>485.13620750834156</v>
      </c>
      <c r="EC63" s="239">
        <f t="shared" si="275"/>
        <v>511.76795687682358</v>
      </c>
      <c r="ED63" s="239">
        <f t="shared" si="275"/>
        <v>539.86166695540874</v>
      </c>
      <c r="EE63" s="239">
        <f t="shared" si="275"/>
        <v>569.49759267171419</v>
      </c>
      <c r="EF63" s="239">
        <f t="shared" si="275"/>
        <v>600.76039458024047</v>
      </c>
      <c r="EG63" s="239">
        <f t="shared" si="275"/>
        <v>633.73938071105044</v>
      </c>
      <c r="EH63" s="239">
        <f t="shared" si="275"/>
        <v>668.52876169483022</v>
      </c>
      <c r="EI63" s="239">
        <f t="shared" si="275"/>
        <v>705.22791989314351</v>
      </c>
      <c r="EJ63" s="239">
        <f t="shared" si="276"/>
        <v>743.94169330270131</v>
      </c>
      <c r="EK63" s="239">
        <f t="shared" si="276"/>
        <v>784.78067504467117</v>
      </c>
      <c r="EL63" s="239">
        <f t="shared" si="276"/>
        <v>827.86152929457467</v>
      </c>
      <c r="EM63" s="239">
        <f t="shared" si="276"/>
        <v>873.30732455528459</v>
      </c>
      <c r="EN63" s="239">
        <f t="shared" si="276"/>
        <v>921.24788522517861</v>
      </c>
      <c r="EO63" s="239">
        <f t="shared" si="276"/>
        <v>971.8201624657703</v>
      </c>
      <c r="EP63" s="239">
        <f t="shared" si="276"/>
        <v>1025.168625428269</v>
      </c>
      <c r="EQ63" s="239">
        <f t="shared" si="276"/>
        <v>1081.4456739566815</v>
      </c>
      <c r="ER63" s="239">
        <f t="shared" si="276"/>
        <v>1140.8120739464168</v>
      </c>
      <c r="ES63" s="239">
        <f t="shared" si="276"/>
        <v>1203.4374166020807</v>
      </c>
      <c r="ET63" s="239">
        <f t="shared" si="276"/>
        <v>1269.5006029064116</v>
      </c>
      <c r="EU63" s="239">
        <f t="shared" si="276"/>
        <v>1339.1903546843369</v>
      </c>
      <c r="EV63" s="239">
        <f t="shared" si="276"/>
        <v>1412.7057537220981</v>
      </c>
      <c r="EW63" s="239">
        <f t="shared" si="276"/>
        <v>1490.2568104815393</v>
      </c>
      <c r="EX63" s="239">
        <f t="shared" si="276"/>
        <v>1572.0650640341983</v>
      </c>
      <c r="EY63" s="239">
        <f t="shared" si="276"/>
        <v>1658.3642149290231</v>
      </c>
      <c r="EZ63" s="239">
        <f t="shared" si="277"/>
        <v>1749.4007928016194</v>
      </c>
      <c r="FA63" s="239">
        <f t="shared" si="277"/>
        <v>1845.4348606321789</v>
      </c>
      <c r="FB63" s="239">
        <f t="shared" si="277"/>
        <v>1946.740757663933</v>
      </c>
      <c r="FC63" s="239">
        <f t="shared" si="277"/>
        <v>2053.6078831044169</v>
      </c>
      <c r="FD63" s="239">
        <f t="shared" si="277"/>
        <v>2166.3415228483345</v>
      </c>
      <c r="FE63" s="239">
        <f t="shared" si="277"/>
        <v>2285.2637215837085</v>
      </c>
      <c r="FF63" s="239">
        <f t="shared" si="277"/>
        <v>2410.7142027726545</v>
      </c>
      <c r="FG63" s="239">
        <f t="shared" si="277"/>
        <v>2543.0513391348736</v>
      </c>
      <c r="FH63" s="239">
        <f t="shared" si="277"/>
        <v>2682.6531764062302</v>
      </c>
      <c r="FI63" s="239">
        <f t="shared" si="277"/>
        <v>2829.9185132969724</v>
      </c>
      <c r="FJ63" s="239">
        <f t="shared" si="277"/>
        <v>2985.2680407347002</v>
      </c>
      <c r="FK63" s="239">
        <f t="shared" si="277"/>
        <v>3149.1455436465376</v>
      </c>
      <c r="FL63" s="239">
        <f t="shared" si="277"/>
        <v>3322.0191687136271</v>
      </c>
      <c r="FM63" s="239">
        <f t="shared" si="277"/>
        <v>3504.3827617195216</v>
      </c>
      <c r="FN63" s="239">
        <f t="shared" si="277"/>
        <v>3696.7572783128608</v>
      </c>
      <c r="FO63" s="239">
        <f t="shared" si="277"/>
        <v>3899.6922722144386</v>
      </c>
      <c r="FP63" s="239">
        <f t="shared" si="278"/>
        <v>4113.7674651200014</v>
      </c>
      <c r="FQ63" s="239">
        <f t="shared" si="278"/>
        <v>4339.5944027834985</v>
      </c>
      <c r="FR63" s="239">
        <f t="shared" si="278"/>
        <v>4577.8182020116983</v>
      </c>
      <c r="FS63" s="239">
        <f t="shared" si="278"/>
        <v>4829.1193935607835</v>
      </c>
      <c r="FT63" s="239">
        <f t="shared" si="278"/>
        <v>5094.2158661995018</v>
      </c>
      <c r="FU63" s="239">
        <f t="shared" si="278"/>
        <v>5373.8649174924567</v>
      </c>
      <c r="FV63" s="239">
        <f t="shared" si="278"/>
        <v>5668.8654171619783</v>
      </c>
      <c r="FW63" s="239">
        <f t="shared" si="278"/>
        <v>5980.0600892086268</v>
      </c>
      <c r="FX63" s="239">
        <f t="shared" si="278"/>
        <v>6308.3379193096262</v>
      </c>
      <c r="FY63" s="239">
        <f t="shared" si="278"/>
        <v>6654.6366943724142</v>
      </c>
      <c r="FZ63" s="239">
        <f t="shared" si="278"/>
        <v>7019.9456814980203</v>
      </c>
      <c r="GA63" s="239">
        <f t="shared" si="278"/>
        <v>7405.3084540072205</v>
      </c>
      <c r="GB63" s="239">
        <f t="shared" si="278"/>
        <v>7811.8258726025551</v>
      </c>
      <c r="GC63" s="239">
        <f t="shared" si="278"/>
        <v>8240.6592301824421</v>
      </c>
      <c r="GD63" s="239">
        <f t="shared" si="278"/>
        <v>8693.0335692911412</v>
      </c>
      <c r="GE63" s="239">
        <f t="shared" si="278"/>
        <v>9170.2411816814856</v>
      </c>
      <c r="GF63" s="239">
        <f t="shared" si="279"/>
        <v>9673.6452999875273</v>
      </c>
      <c r="GG63" s="239">
        <f t="shared" si="279"/>
        <v>10204.683992053058</v>
      </c>
      <c r="GH63" s="239">
        <f t="shared" si="279"/>
        <v>10764.874269040876</v>
      </c>
      <c r="GI63" s="239">
        <f t="shared" si="279"/>
        <v>11355.816419058381</v>
      </c>
      <c r="GJ63" s="239">
        <f t="shared" si="279"/>
        <v>11979.198578679308</v>
      </c>
      <c r="GK63" s="239">
        <f t="shared" si="279"/>
        <v>12636.801555421007</v>
      </c>
      <c r="GL63" s="239">
        <f t="shared" si="279"/>
        <v>13330.503914953571</v>
      </c>
      <c r="GM63" s="239">
        <f t="shared" si="279"/>
        <v>14062.287347573385</v>
      </c>
      <c r="GN63" s="239">
        <f t="shared" si="279"/>
        <v>14834.242329271408</v>
      </c>
      <c r="GO63" s="239">
        <f t="shared" si="279"/>
        <v>15648.574093568121</v>
      </c>
      <c r="GP63" s="239">
        <f t="shared" si="279"/>
        <v>16507.608931174756</v>
      </c>
      <c r="GQ63" s="239">
        <f t="shared" si="279"/>
        <v>17413.800835477021</v>
      </c>
      <c r="GR63" s="239">
        <f t="shared" si="279"/>
        <v>18369.738512825323</v>
      </c>
      <c r="GS63" s="239">
        <f t="shared" si="279"/>
        <v>19378.15277765775</v>
      </c>
      <c r="GT63" s="239">
        <f t="shared" si="279"/>
        <v>20441.924353581326</v>
      </c>
      <c r="GU63" s="239">
        <f t="shared" si="279"/>
        <v>21564.092102696788</v>
      </c>
      <c r="GV63" s="239">
        <f t="shared" si="280"/>
        <v>22747.8617066755</v>
      </c>
      <c r="GW63" s="239">
        <f t="shared" si="280"/>
        <v>23996.614824387612</v>
      </c>
      <c r="GX63" s="239">
        <f t="shared" si="280"/>
        <v>25313.918752241942</v>
      </c>
      <c r="GY63" s="239">
        <f t="shared" si="280"/>
        <v>26703.536614834135</v>
      </c>
      <c r="GZ63" s="239">
        <f t="shared" si="280"/>
        <v>28169.438115014615</v>
      </c>
      <c r="HA63" s="239">
        <f t="shared" si="280"/>
        <v>29715.810874085859</v>
      </c>
      <c r="HB63" s="239">
        <f t="shared" si="280"/>
        <v>31347.072394524446</v>
      </c>
      <c r="HC63" s="239">
        <f t="shared" si="280"/>
        <v>33067.882679401569</v>
      </c>
      <c r="HD63" s="239">
        <f t="shared" si="280"/>
        <v>34883.157544551781</v>
      </c>
      <c r="HE63" s="239">
        <f t="shared" si="280"/>
        <v>36798.082661518652</v>
      </c>
      <c r="HF63" s="239">
        <f t="shared" si="280"/>
        <v>38818.128371393643</v>
      </c>
      <c r="HG63" s="239">
        <f t="shared" si="280"/>
        <v>40949.065311866681</v>
      </c>
      <c r="HH63" s="239">
        <f t="shared" si="280"/>
        <v>43196.980902130032</v>
      </c>
      <c r="HI63" s="239">
        <f t="shared" si="280"/>
        <v>45568.296732727671</v>
      </c>
    </row>
    <row r="64" spans="1:217" s="278" customFormat="1" ht="12.75" customHeight="1">
      <c r="A64" s="10" t="str">
        <f>'JJR-4 Constant DCF'!A58</f>
        <v>IDACORP, Inc.</v>
      </c>
      <c r="B64" s="389" t="str">
        <f>'JJR-4 Constant DCF'!B58</f>
        <v>IDA</v>
      </c>
      <c r="C64" s="239">
        <f>'JJR-4 Constant DCF'!D58</f>
        <v>92.053666666666672</v>
      </c>
      <c r="D64" s="239">
        <f>'JJR-4 Constant DCF'!C58</f>
        <v>2.84</v>
      </c>
      <c r="E64" s="3">
        <f>'JJR-4 Constant DCF'!G58</f>
        <v>4.4999999999999998E-2</v>
      </c>
      <c r="F64" s="3">
        <f>'JJR-4 Constant DCF'!H58</f>
        <v>2.5999999999999999E-2</v>
      </c>
      <c r="G64" s="3">
        <f>'JJR-4 Constant DCF'!I58</f>
        <v>2.5999999999999999E-2</v>
      </c>
      <c r="H64" s="3">
        <f t="shared" si="281"/>
        <v>3.2333333333333332E-2</v>
      </c>
      <c r="I64" s="3">
        <f t="shared" si="253"/>
        <v>3.6093678878097155E-2</v>
      </c>
      <c r="J64" s="3">
        <f t="shared" si="254"/>
        <v>3.9854024422860977E-2</v>
      </c>
      <c r="K64" s="3">
        <f t="shared" si="255"/>
        <v>4.36143699676248E-2</v>
      </c>
      <c r="L64" s="3">
        <f t="shared" si="256"/>
        <v>4.7374715512388622E-2</v>
      </c>
      <c r="M64" s="3">
        <f t="shared" si="257"/>
        <v>5.1135061057152445E-2</v>
      </c>
      <c r="N64" s="3">
        <f>'JJR-5.4 GDP Growth'!$D$25</f>
        <v>5.4895406601916275E-2</v>
      </c>
      <c r="O64" s="3">
        <f t="shared" si="282"/>
        <v>8.3958366513252239E-2</v>
      </c>
      <c r="Q64" s="239">
        <f t="shared" si="258"/>
        <v>-92.053666666666672</v>
      </c>
      <c r="R64" s="239">
        <f t="shared" si="259"/>
        <v>2.9318266666666664</v>
      </c>
      <c r="S64" s="239">
        <f t="shared" si="260"/>
        <v>3.0266223955555551</v>
      </c>
      <c r="T64" s="239">
        <f t="shared" si="261"/>
        <v>3.1244831863451847</v>
      </c>
      <c r="U64" s="239">
        <f t="shared" si="262"/>
        <v>3.2255081427036791</v>
      </c>
      <c r="V64" s="239">
        <f t="shared" si="263"/>
        <v>3.329799572651098</v>
      </c>
      <c r="W64" s="239">
        <f t="shared" si="264"/>
        <v>3.4499842891547923</v>
      </c>
      <c r="X64" s="239">
        <f t="shared" si="265"/>
        <v>3.587480047273254</v>
      </c>
      <c r="Y64" s="239">
        <f t="shared" si="266"/>
        <v>3.7439457293065019</v>
      </c>
      <c r="Z64" s="239">
        <f t="shared" si="267"/>
        <v>3.9213140931262203</v>
      </c>
      <c r="AA64" s="239">
        <f t="shared" si="268"/>
        <v>4.121830728702502</v>
      </c>
      <c r="AB64" s="239">
        <f t="shared" si="269"/>
        <v>4.3481003024988985</v>
      </c>
      <c r="AC64" s="239">
        <f t="shared" si="269"/>
        <v>4.5867910365504905</v>
      </c>
      <c r="AD64" s="239">
        <f t="shared" si="269"/>
        <v>4.8385847954999548</v>
      </c>
      <c r="AE64" s="239">
        <f t="shared" si="269"/>
        <v>5.1042008752267751</v>
      </c>
      <c r="AF64" s="239">
        <f t="shared" si="269"/>
        <v>5.3843980576502055</v>
      </c>
      <c r="AG64" s="239">
        <f t="shared" si="269"/>
        <v>5.6799767783314818</v>
      </c>
      <c r="AH64" s="239">
        <f t="shared" si="269"/>
        <v>5.9917814130674314</v>
      </c>
      <c r="AI64" s="239">
        <f t="shared" si="269"/>
        <v>6.3207026900075727</v>
      </c>
      <c r="AJ64" s="239">
        <f t="shared" si="269"/>
        <v>6.6676802341853643</v>
      </c>
      <c r="AK64" s="239">
        <f t="shared" si="269"/>
        <v>7.0337052517325303</v>
      </c>
      <c r="AL64" s="239">
        <f t="shared" si="269"/>
        <v>7.4198233614444211</v>
      </c>
      <c r="AM64" s="239">
        <f t="shared" si="269"/>
        <v>7.8271375817853102</v>
      </c>
      <c r="AN64" s="239">
        <f t="shared" si="269"/>
        <v>8.2568114818665546</v>
      </c>
      <c r="AO64" s="239">
        <f t="shared" si="269"/>
        <v>8.7100725053989905</v>
      </c>
      <c r="AP64" s="239">
        <f t="shared" si="269"/>
        <v>9.1882154771150404</v>
      </c>
      <c r="AQ64" s="239">
        <f t="shared" si="269"/>
        <v>9.6926063016772908</v>
      </c>
      <c r="AR64" s="239">
        <f t="shared" si="270"/>
        <v>10.224685865640161</v>
      </c>
      <c r="AS64" s="239">
        <f t="shared" si="270"/>
        <v>10.785974153611344</v>
      </c>
      <c r="AT64" s="239">
        <f t="shared" si="270"/>
        <v>11.378074590371599</v>
      </c>
      <c r="AU64" s="239">
        <f t="shared" si="270"/>
        <v>12.00267862135698</v>
      </c>
      <c r="AV64" s="239">
        <f t="shared" si="270"/>
        <v>12.661570544588498</v>
      </c>
      <c r="AW64" s="239">
        <f t="shared" si="270"/>
        <v>13.35663260785253</v>
      </c>
      <c r="AX64" s="239">
        <f t="shared" si="270"/>
        <v>14.089850385693008</v>
      </c>
      <c r="AY64" s="239">
        <f t="shared" si="270"/>
        <v>14.863318451575793</v>
      </c>
      <c r="AZ64" s="239">
        <f t="shared" si="270"/>
        <v>15.679246361428811</v>
      </c>
      <c r="BA64" s="239">
        <f t="shared" si="270"/>
        <v>16.539964965651063</v>
      </c>
      <c r="BB64" s="239">
        <f t="shared" si="270"/>
        <v>17.447933067621928</v>
      </c>
      <c r="BC64" s="239">
        <f t="shared" si="270"/>
        <v>18.405744447732054</v>
      </c>
      <c r="BD64" s="239">
        <f t="shared" si="270"/>
        <v>19.41613527300127</v>
      </c>
      <c r="BE64" s="239">
        <f t="shared" si="270"/>
        <v>20.481991913450482</v>
      </c>
      <c r="BF64" s="239">
        <f t="shared" si="270"/>
        <v>21.606359187556507</v>
      </c>
      <c r="BG64" s="239">
        <f t="shared" si="270"/>
        <v>22.79244906034447</v>
      </c>
      <c r="BH64" s="239">
        <f t="shared" si="271"/>
        <v>24.043649818965545</v>
      </c>
      <c r="BI64" s="239">
        <f t="shared" si="271"/>
        <v>25.363535751971749</v>
      </c>
      <c r="BJ64" s="239">
        <f t="shared" si="271"/>
        <v>26.755877359938477</v>
      </c>
      <c r="BK64" s="239">
        <f t="shared" si="271"/>
        <v>28.224652126603306</v>
      </c>
      <c r="BL64" s="239">
        <f t="shared" si="271"/>
        <v>29.774055881290835</v>
      </c>
      <c r="BM64" s="239">
        <f t="shared" si="271"/>
        <v>31.40851478508247</v>
      </c>
      <c r="BN64" s="239">
        <f t="shared" si="271"/>
        <v>33.132697974971869</v>
      </c>
      <c r="BO64" s="239">
        <f t="shared" si="271"/>
        <v>34.951530902126436</v>
      </c>
      <c r="BP64" s="239">
        <f t="shared" si="271"/>
        <v>36.870209402358107</v>
      </c>
      <c r="BQ64" s="239">
        <f t="shared" si="271"/>
        <v>38.894214538998348</v>
      </c>
      <c r="BR64" s="239">
        <f t="shared" si="271"/>
        <v>41.029328260578829</v>
      </c>
      <c r="BS64" s="239">
        <f t="shared" si="271"/>
        <v>43.281649918046796</v>
      </c>
      <c r="BT64" s="239">
        <f t="shared" si="271"/>
        <v>45.657613688699769</v>
      </c>
      <c r="BU64" s="239">
        <f t="shared" si="271"/>
        <v>48.164006956614159</v>
      </c>
      <c r="BV64" s="239">
        <f t="shared" si="271"/>
        <v>50.80798970207502</v>
      </c>
      <c r="BW64" s="239">
        <f t="shared" si="271"/>
        <v>53.5971149553964</v>
      </c>
      <c r="BX64" s="239">
        <f t="shared" si="272"/>
        <v>56.539350373562534</v>
      </c>
      <c r="BY64" s="239">
        <f t="shared" si="272"/>
        <v>59.643101001327459</v>
      </c>
      <c r="BZ64" s="239">
        <f t="shared" si="272"/>
        <v>62.917233281794488</v>
      </c>
      <c r="CA64" s="239">
        <f t="shared" si="272"/>
        <v>66.371100385066214</v>
      </c>
      <c r="CB64" s="239">
        <f t="shared" si="272"/>
        <v>70.014568927321022</v>
      </c>
      <c r="CC64" s="239">
        <f t="shared" si="272"/>
        <v>73.858047156644204</v>
      </c>
      <c r="CD64" s="239">
        <f t="shared" si="272"/>
        <v>77.912514686131701</v>
      </c>
      <c r="CE64" s="239">
        <f t="shared" si="272"/>
        <v>82.189553859204679</v>
      </c>
      <c r="CF64" s="239">
        <f t="shared" si="272"/>
        <v>86.701382836735817</v>
      </c>
      <c r="CG64" s="239">
        <f t="shared" si="272"/>
        <v>91.460890500506835</v>
      </c>
      <c r="CH64" s="239">
        <f t="shared" si="272"/>
        <v>96.481673272705493</v>
      </c>
      <c r="CI64" s="239">
        <f t="shared" si="272"/>
        <v>101.77807395664389</v>
      </c>
      <c r="CJ64" s="239">
        <f t="shared" si="272"/>
        <v>107.36522270965376</v>
      </c>
      <c r="CK64" s="239">
        <f t="shared" si="272"/>
        <v>113.2590802652055</v>
      </c>
      <c r="CL64" s="239">
        <f t="shared" si="272"/>
        <v>119.47648352772302</v>
      </c>
      <c r="CM64" s="239">
        <f t="shared" si="272"/>
        <v>126.03519367034453</v>
      </c>
      <c r="CN64" s="239">
        <f t="shared" si="273"/>
        <v>132.95394687302937</v>
      </c>
      <c r="CO64" s="239">
        <f t="shared" si="273"/>
        <v>140.25250784595389</v>
      </c>
      <c r="CP64" s="239">
        <f t="shared" si="273"/>
        <v>147.95172629109598</v>
      </c>
      <c r="CQ64" s="239">
        <f t="shared" si="273"/>
        <v>156.07359646330113</v>
      </c>
      <c r="CR64" s="239">
        <f t="shared" si="273"/>
        <v>164.64132000097746</v>
      </c>
      <c r="CS64" s="239">
        <f t="shared" si="273"/>
        <v>173.67937220590733</v>
      </c>
      <c r="CT64" s="239">
        <f t="shared" si="273"/>
        <v>183.21357196151618</v>
      </c>
      <c r="CU64" s="239">
        <f t="shared" si="273"/>
        <v>193.27115548933307</v>
      </c>
      <c r="CV64" s="239">
        <f t="shared" si="273"/>
        <v>203.88085415434219</v>
      </c>
      <c r="CW64" s="239">
        <f t="shared" si="273"/>
        <v>215.07297654149079</v>
      </c>
      <c r="CX64" s="239">
        <f t="shared" si="273"/>
        <v>226.87949503782033</v>
      </c>
      <c r="CY64" s="239">
        <f t="shared" si="273"/>
        <v>239.33413716755894</v>
      </c>
      <c r="CZ64" s="239">
        <f t="shared" si="273"/>
        <v>252.47248194109088</v>
      </c>
      <c r="DA64" s="239">
        <f t="shared" si="273"/>
        <v>266.33206149304203</v>
      </c>
      <c r="DB64" s="239">
        <f t="shared" si="273"/>
        <v>280.95246829982915</v>
      </c>
      <c r="DC64" s="239">
        <f t="shared" si="273"/>
        <v>296.37546828296024</v>
      </c>
      <c r="DD64" s="239">
        <f t="shared" si="274"/>
        <v>312.64512012118666</v>
      </c>
      <c r="DE64" s="239">
        <f t="shared" si="274"/>
        <v>329.80790111234415</v>
      </c>
      <c r="DF64" s="239">
        <f t="shared" si="274"/>
        <v>347.91283994443086</v>
      </c>
      <c r="DG64" s="239">
        <f t="shared" si="274"/>
        <v>367.01165675520781</v>
      </c>
      <c r="DH64" s="239">
        <f t="shared" si="274"/>
        <v>387.15891088042787</v>
      </c>
      <c r="DI64" s="239">
        <f t="shared" si="274"/>
        <v>408.41215671276404</v>
      </c>
      <c r="DJ64" s="239">
        <f t="shared" si="274"/>
        <v>430.83210811667675</v>
      </c>
      <c r="DK64" s="239">
        <f t="shared" si="274"/>
        <v>454.48281186890244</v>
      </c>
      <c r="DL64" s="239">
        <f t="shared" si="274"/>
        <v>479.43183062002805</v>
      </c>
      <c r="DM64" s="239">
        <f t="shared" si="274"/>
        <v>505.75043589981556</v>
      </c>
      <c r="DN64" s="239">
        <f t="shared" si="274"/>
        <v>533.51381171763228</v>
      </c>
      <c r="DO64" s="239">
        <f t="shared" si="274"/>
        <v>562.80126933960992</v>
      </c>
      <c r="DP64" s="239">
        <f t="shared" si="274"/>
        <v>593.69647385608243</v>
      </c>
      <c r="DQ64" s="239">
        <f t="shared" si="274"/>
        <v>626.28768318653601</v>
      </c>
      <c r="DR64" s="239">
        <f t="shared" si="274"/>
        <v>660.66800020483299</v>
      </c>
      <c r="DS64" s="239">
        <f t="shared" si="274"/>
        <v>696.93563870495223</v>
      </c>
      <c r="DT64" s="239">
        <f t="shared" si="275"/>
        <v>735.19420396702685</v>
      </c>
      <c r="DU64" s="239">
        <f t="shared" si="275"/>
        <v>775.55298872516892</v>
      </c>
      <c r="DV64" s="239">
        <f t="shared" si="275"/>
        <v>818.1272853825684</v>
      </c>
      <c r="DW64" s="239">
        <f t="shared" si="275"/>
        <v>863.03871536576651</v>
      </c>
      <c r="DX64" s="239">
        <f t="shared" si="275"/>
        <v>910.41557655896577</v>
      </c>
      <c r="DY64" s="239">
        <f t="shared" si="275"/>
        <v>960.39320981088827</v>
      </c>
      <c r="DZ64" s="239">
        <f t="shared" si="275"/>
        <v>1013.1143855611765</v>
      </c>
      <c r="EA64" s="239">
        <f t="shared" si="275"/>
        <v>1068.7297116908078</v>
      </c>
      <c r="EB64" s="239">
        <f t="shared" si="275"/>
        <v>1127.3980637616235</v>
      </c>
      <c r="EC64" s="239">
        <f t="shared" si="275"/>
        <v>1189.2870388740309</v>
      </c>
      <c r="ED64" s="239">
        <f t="shared" si="275"/>
        <v>1254.5734344394098</v>
      </c>
      <c r="EE64" s="239">
        <f t="shared" si="275"/>
        <v>1323.4437532349236</v>
      </c>
      <c r="EF64" s="239">
        <f t="shared" si="275"/>
        <v>1396.0947361835208</v>
      </c>
      <c r="EG64" s="239">
        <f t="shared" si="275"/>
        <v>1472.7339243811102</v>
      </c>
      <c r="EH64" s="239">
        <f t="shared" si="275"/>
        <v>1553.580251976447</v>
      </c>
      <c r="EI64" s="239">
        <f t="shared" si="275"/>
        <v>1638.8646715974016</v>
      </c>
      <c r="EJ64" s="239">
        <f t="shared" si="276"/>
        <v>1728.8308141102571</v>
      </c>
      <c r="EK64" s="239">
        <f t="shared" si="276"/>
        <v>1823.7356845967615</v>
      </c>
      <c r="EL64" s="239">
        <f t="shared" si="276"/>
        <v>1923.8503965371249</v>
      </c>
      <c r="EM64" s="239">
        <f t="shared" si="276"/>
        <v>2029.4609462962883</v>
      </c>
      <c r="EN64" s="239">
        <f t="shared" si="276"/>
        <v>2140.869030125933</v>
      </c>
      <c r="EO64" s="239">
        <f t="shared" si="276"/>
        <v>2258.3929060161463</v>
      </c>
      <c r="EP64" s="239">
        <f t="shared" si="276"/>
        <v>2382.3683028587861</v>
      </c>
      <c r="EQ64" s="239">
        <f t="shared" si="276"/>
        <v>2513.1493795197366</v>
      </c>
      <c r="ER64" s="239">
        <f t="shared" si="276"/>
        <v>2651.1097365598262</v>
      </c>
      <c r="ES64" s="239">
        <f t="shared" si="276"/>
        <v>2796.6434834945771</v>
      </c>
      <c r="ET64" s="239">
        <f t="shared" si="276"/>
        <v>2950.1663646416114</v>
      </c>
      <c r="EU64" s="239">
        <f t="shared" si="276"/>
        <v>3112.1169467719096</v>
      </c>
      <c r="EV64" s="239">
        <f t="shared" si="276"/>
        <v>3282.957871957668</v>
      </c>
      <c r="EW64" s="239">
        <f t="shared" si="276"/>
        <v>3463.1771791957458</v>
      </c>
      <c r="EX64" s="239">
        <f t="shared" si="276"/>
        <v>3653.2896985821735</v>
      </c>
      <c r="EY64" s="239">
        <f t="shared" si="276"/>
        <v>3853.8385220204341</v>
      </c>
      <c r="EZ64" s="239">
        <f t="shared" si="277"/>
        <v>4065.3965546648737</v>
      </c>
      <c r="FA64" s="239">
        <f t="shared" si="277"/>
        <v>4288.5681515312317</v>
      </c>
      <c r="FB64" s="239">
        <f t="shared" si="277"/>
        <v>4523.9908439495675</v>
      </c>
      <c r="FC64" s="239">
        <f t="shared" si="277"/>
        <v>4772.3371607915251</v>
      </c>
      <c r="FD64" s="239">
        <f t="shared" si="277"/>
        <v>5034.3165496746105</v>
      </c>
      <c r="FE64" s="239">
        <f t="shared" si="277"/>
        <v>5310.6774036317547</v>
      </c>
      <c r="FF64" s="239">
        <f t="shared" si="277"/>
        <v>5602.2091990357285</v>
      </c>
      <c r="FG64" s="239">
        <f t="shared" si="277"/>
        <v>5909.7447508857904</v>
      </c>
      <c r="FH64" s="239">
        <f t="shared" si="277"/>
        <v>6234.1625918992058</v>
      </c>
      <c r="FI64" s="239">
        <f t="shared" si="277"/>
        <v>6576.3894822039692</v>
      </c>
      <c r="FJ64" s="239">
        <f t="shared" si="277"/>
        <v>6937.4030568021217</v>
      </c>
      <c r="FK64" s="239">
        <f t="shared" si="277"/>
        <v>7318.2346183666514</v>
      </c>
      <c r="FL64" s="239">
        <f t="shared" si="277"/>
        <v>7719.9720833501078</v>
      </c>
      <c r="FM64" s="239">
        <f t="shared" si="277"/>
        <v>8143.7630898210546</v>
      </c>
      <c r="FN64" s="239">
        <f t="shared" si="277"/>
        <v>8590.8182759064603</v>
      </c>
      <c r="FO64" s="239">
        <f t="shared" si="277"/>
        <v>9062.414738205518</v>
      </c>
      <c r="FP64" s="239">
        <f t="shared" si="278"/>
        <v>9559.8996800545083</v>
      </c>
      <c r="FQ64" s="239">
        <f t="shared" si="278"/>
        <v>10084.694260064629</v>
      </c>
      <c r="FR64" s="239">
        <f t="shared" si="278"/>
        <v>10638.297651926889</v>
      </c>
      <c r="FS64" s="239">
        <f t="shared" si="278"/>
        <v>11222.291327081626</v>
      </c>
      <c r="FT64" s="239">
        <f t="shared" si="278"/>
        <v>11838.34357248693</v>
      </c>
      <c r="FU64" s="239">
        <f t="shared" si="278"/>
        <v>12488.214256391782</v>
      </c>
      <c r="FV64" s="239">
        <f t="shared" si="278"/>
        <v>13173.759855728256</v>
      </c>
      <c r="FW64" s="239">
        <f t="shared" si="278"/>
        <v>13896.938759484461</v>
      </c>
      <c r="FX64" s="239">
        <f t="shared" si="278"/>
        <v>14659.816863208291</v>
      </c>
      <c r="FY64" s="239">
        <f t="shared" si="278"/>
        <v>15464.573470623738</v>
      </c>
      <c r="FZ64" s="239">
        <f t="shared" si="278"/>
        <v>16313.507519218836</v>
      </c>
      <c r="GA64" s="239">
        <f t="shared" si="278"/>
        <v>17209.044147589771</v>
      </c>
      <c r="GB64" s="239">
        <f t="shared" si="278"/>
        <v>18153.741623302041</v>
      </c>
      <c r="GC64" s="239">
        <f t="shared" si="278"/>
        <v>19150.29865105934</v>
      </c>
      <c r="GD64" s="239">
        <f t="shared" si="278"/>
        <v>20201.562082057371</v>
      </c>
      <c r="GE64" s="239">
        <f t="shared" si="278"/>
        <v>21310.535046545767</v>
      </c>
      <c r="GF64" s="239">
        <f t="shared" si="279"/>
        <v>22480.385532830285</v>
      </c>
      <c r="GG64" s="239">
        <f t="shared" si="279"/>
        <v>23714.455437222841</v>
      </c>
      <c r="GH64" s="239">
        <f t="shared" si="279"/>
        <v>25016.270110792215</v>
      </c>
      <c r="GI64" s="239">
        <f t="shared" si="279"/>
        <v>26389.548430187519</v>
      </c>
      <c r="GJ64" s="239">
        <f t="shared" si="279"/>
        <v>27838.213421303622</v>
      </c>
      <c r="GK64" s="239">
        <f t="shared" si="279"/>
        <v>29366.403466137006</v>
      </c>
      <c r="GL64" s="239">
        <f t="shared" si="279"/>
        <v>30978.48412484652</v>
      </c>
      <c r="GM64" s="239">
        <f t="shared" si="279"/>
        <v>32679.060606790979</v>
      </c>
      <c r="GN64" s="239">
        <f t="shared" si="279"/>
        <v>34472.990926169434</v>
      </c>
      <c r="GO64" s="239">
        <f t="shared" si="279"/>
        <v>36365.399779845677</v>
      </c>
      <c r="GP64" s="239">
        <f t="shared" si="279"/>
        <v>38361.69318700154</v>
      </c>
      <c r="GQ64" s="239">
        <f t="shared" si="279"/>
        <v>40467.573932439947</v>
      </c>
      <c r="GR64" s="239">
        <f t="shared" si="279"/>
        <v>42689.057857654348</v>
      </c>
      <c r="GS64" s="239">
        <f t="shared" si="279"/>
        <v>45032.491046203009</v>
      </c>
      <c r="GT64" s="239">
        <f t="shared" si="279"/>
        <v>47504.567952481477</v>
      </c>
      <c r="GU64" s="239">
        <f t="shared" si="279"/>
        <v>50112.350525681308</v>
      </c>
      <c r="GV64" s="239">
        <f t="shared" si="280"/>
        <v>52863.288383566338</v>
      </c>
      <c r="GW64" s="239">
        <f t="shared" si="280"/>
        <v>55765.240093696571</v>
      </c>
      <c r="GX64" s="239">
        <f t="shared" si="280"/>
        <v>58826.495622893526</v>
      </c>
      <c r="GY64" s="239">
        <f t="shared" si="280"/>
        <v>62055.800019078117</v>
      </c>
      <c r="GZ64" s="239">
        <f t="shared" si="280"/>
        <v>65462.378393132611</v>
      </c>
      <c r="HA64" s="239">
        <f t="shared" si="280"/>
        <v>69055.96227215213</v>
      </c>
      <c r="HB64" s="239">
        <f t="shared" si="280"/>
        <v>72846.817399368505</v>
      </c>
      <c r="HC64" s="239">
        <f t="shared" si="280"/>
        <v>76845.773060162392</v>
      </c>
      <c r="HD64" s="239">
        <f t="shared" si="280"/>
        <v>81064.253017938594</v>
      </c>
      <c r="HE64" s="239">
        <f t="shared" si="280"/>
        <v>85514.308148238953</v>
      </c>
      <c r="HF64" s="239">
        <f t="shared" si="280"/>
        <v>90208.650864318086</v>
      </c>
      <c r="HG64" s="239">
        <f t="shared" si="280"/>
        <v>95160.691432525127</v>
      </c>
      <c r="HH64" s="239">
        <f t="shared" si="280"/>
        <v>100384.57628123308</v>
      </c>
      <c r="HI64" s="239">
        <f t="shared" si="280"/>
        <v>105895.22841275245</v>
      </c>
    </row>
    <row r="65" spans="1:217" s="278" customFormat="1" ht="12.75" customHeight="1">
      <c r="A65" s="10" t="str">
        <f>'JJR-4 Constant DCF'!A59</f>
        <v>NextEra Energy, Inc.</v>
      </c>
      <c r="B65" s="389" t="str">
        <f>'JJR-4 Constant DCF'!B59</f>
        <v>NEE</v>
      </c>
      <c r="C65" s="239">
        <f>'JJR-4 Constant DCF'!D59</f>
        <v>76.916222222222217</v>
      </c>
      <c r="D65" s="239">
        <f>'JJR-4 Constant DCF'!C59</f>
        <v>1.54</v>
      </c>
      <c r="E65" s="3">
        <f>'JJR-4 Constant DCF'!G59</f>
        <v>0.105</v>
      </c>
      <c r="F65" s="3">
        <f>'JJR-4 Constant DCF'!H59</f>
        <v>8.5900000000000004E-2</v>
      </c>
      <c r="G65" s="3">
        <f>'JJR-4 Constant DCF'!I59</f>
        <v>7.8E-2</v>
      </c>
      <c r="H65" s="3">
        <f t="shared" si="281"/>
        <v>8.9633333333333343E-2</v>
      </c>
      <c r="I65" s="3">
        <f t="shared" si="253"/>
        <v>8.3843678878097169E-2</v>
      </c>
      <c r="J65" s="3">
        <f t="shared" si="254"/>
        <v>7.8054024422860996E-2</v>
      </c>
      <c r="K65" s="3">
        <f t="shared" si="255"/>
        <v>7.2264369967624822E-2</v>
      </c>
      <c r="L65" s="3">
        <f t="shared" si="256"/>
        <v>6.6474715512388649E-2</v>
      </c>
      <c r="M65" s="3">
        <f t="shared" si="257"/>
        <v>6.0685061057152469E-2</v>
      </c>
      <c r="N65" s="3">
        <f>'JJR-5.4 GDP Growth'!$D$25</f>
        <v>5.4895406601916275E-2</v>
      </c>
      <c r="O65" s="3">
        <f t="shared" si="282"/>
        <v>8.2173135876655604E-2</v>
      </c>
      <c r="Q65" s="239">
        <f t="shared" si="258"/>
        <v>-76.916222222222217</v>
      </c>
      <c r="R65" s="239">
        <f t="shared" si="259"/>
        <v>1.6780353333333335</v>
      </c>
      <c r="S65" s="239">
        <f t="shared" si="260"/>
        <v>1.8284432337111116</v>
      </c>
      <c r="T65" s="239">
        <f t="shared" si="261"/>
        <v>1.9923326955594178</v>
      </c>
      <c r="U65" s="239">
        <f t="shared" si="262"/>
        <v>2.1709121161713938</v>
      </c>
      <c r="V65" s="239">
        <f t="shared" si="263"/>
        <v>2.3654982055175569</v>
      </c>
      <c r="W65" s="239">
        <f t="shared" si="264"/>
        <v>2.563830277447686</v>
      </c>
      <c r="X65" s="239">
        <f t="shared" si="265"/>
        <v>2.7639475485396581</v>
      </c>
      <c r="Y65" s="239">
        <f t="shared" si="266"/>
        <v>2.9636824767584375</v>
      </c>
      <c r="Z65" s="239">
        <f t="shared" si="267"/>
        <v>3.160692426270006</v>
      </c>
      <c r="AA65" s="239">
        <f t="shared" si="268"/>
        <v>3.3524992391410811</v>
      </c>
      <c r="AB65" s="239">
        <f t="shared" si="269"/>
        <v>3.5365360480063455</v>
      </c>
      <c r="AC65" s="239">
        <f t="shared" si="269"/>
        <v>3.730675632323988</v>
      </c>
      <c r="AD65" s="239">
        <f t="shared" si="269"/>
        <v>3.9354725880602746</v>
      </c>
      <c r="AE65" s="239">
        <f t="shared" si="269"/>
        <v>4.1515119559525395</v>
      </c>
      <c r="AF65" s="239">
        <f t="shared" si="269"/>
        <v>4.3794108927872708</v>
      </c>
      <c r="AG65" s="239">
        <f t="shared" si="269"/>
        <v>4.6198204344236888</v>
      </c>
      <c r="AH65" s="239">
        <f t="shared" si="269"/>
        <v>4.8734273555992189</v>
      </c>
      <c r="AI65" s="239">
        <f t="shared" si="269"/>
        <v>5.1409561318297392</v>
      </c>
      <c r="AJ65" s="239">
        <f t="shared" si="269"/>
        <v>5.4231710090091472</v>
      </c>
      <c r="AK65" s="239">
        <f t="shared" si="269"/>
        <v>5.7208781866204292</v>
      </c>
      <c r="AL65" s="239">
        <f t="shared" si="269"/>
        <v>6.0349281207949907</v>
      </c>
      <c r="AM65" s="239">
        <f t="shared" si="269"/>
        <v>6.3662179537993699</v>
      </c>
      <c r="AN65" s="239">
        <f t="shared" si="269"/>
        <v>6.7156940768896058</v>
      </c>
      <c r="AO65" s="239">
        <f t="shared" si="269"/>
        <v>7.0843548338545412</v>
      </c>
      <c r="AP65" s="239">
        <f t="shared" si="269"/>
        <v>7.4732533729712376</v>
      </c>
      <c r="AQ65" s="239">
        <f t="shared" si="269"/>
        <v>7.8835006555196356</v>
      </c>
      <c r="AR65" s="239">
        <f t="shared" si="270"/>
        <v>8.3162686294508603</v>
      </c>
      <c r="AS65" s="239">
        <f t="shared" si="270"/>
        <v>8.7727935772753263</v>
      </c>
      <c r="AT65" s="239">
        <f t="shared" si="270"/>
        <v>9.2543796477345346</v>
      </c>
      <c r="AU65" s="239">
        <f t="shared" si="270"/>
        <v>9.7624025813454214</v>
      </c>
      <c r="AV65" s="239">
        <f t="shared" si="270"/>
        <v>10.298313640459975</v>
      </c>
      <c r="AW65" s="239">
        <f t="shared" si="270"/>
        <v>10.863643755067086</v>
      </c>
      <c r="AX65" s="239">
        <f t="shared" si="270"/>
        <v>11.460007896179862</v>
      </c>
      <c r="AY65" s="239">
        <f t="shared" si="270"/>
        <v>12.089109689301827</v>
      </c>
      <c r="AZ65" s="239">
        <f t="shared" si="270"/>
        <v>12.752746281151216</v>
      </c>
      <c r="BA65" s="239">
        <f t="shared" si="270"/>
        <v>13.452813473546088</v>
      </c>
      <c r="BB65" s="239">
        <f t="shared" si="270"/>
        <v>14.191311139116138</v>
      </c>
      <c r="BC65" s="239">
        <f t="shared" si="270"/>
        <v>14.970348934312222</v>
      </c>
      <c r="BD65" s="239">
        <f t="shared" si="270"/>
        <v>15.792152326033856</v>
      </c>
      <c r="BE65" s="239">
        <f t="shared" si="270"/>
        <v>16.659068949090884</v>
      </c>
      <c r="BF65" s="239">
        <f t="shared" si="270"/>
        <v>17.573575312660587</v>
      </c>
      <c r="BG65" s="239">
        <f t="shared" si="270"/>
        <v>18.53828387489849</v>
      </c>
      <c r="BH65" s="239">
        <f t="shared" si="271"/>
        <v>19.55595050591279</v>
      </c>
      <c r="BI65" s="239">
        <f t="shared" si="271"/>
        <v>20.629482360421822</v>
      </c>
      <c r="BJ65" s="239">
        <f t="shared" si="271"/>
        <v>21.761946182584236</v>
      </c>
      <c r="BK65" s="239">
        <f t="shared" si="271"/>
        <v>22.956577066726219</v>
      </c>
      <c r="BL65" s="239">
        <f t="shared" si="271"/>
        <v>24.21678769899238</v>
      </c>
      <c r="BM65" s="239">
        <f t="shared" si="271"/>
        <v>25.546178106320852</v>
      </c>
      <c r="BN65" s="239">
        <f t="shared" si="271"/>
        <v>26.948545940592307</v>
      </c>
      <c r="BO65" s="239">
        <f t="shared" si="271"/>
        <v>28.427897327331543</v>
      </c>
      <c r="BP65" s="239">
        <f t="shared" si="271"/>
        <v>29.988458309952936</v>
      </c>
      <c r="BQ65" s="239">
        <f t="shared" si="271"/>
        <v>31.634686922242416</v>
      </c>
      <c r="BR65" s="239">
        <f t="shared" si="271"/>
        <v>33.371285923563235</v>
      </c>
      <c r="BS65" s="239">
        <f t="shared" si="271"/>
        <v>35.203216233166046</v>
      </c>
      <c r="BT65" s="239">
        <f t="shared" si="271"/>
        <v>37.135711101980874</v>
      </c>
      <c r="BU65" s="239">
        <f t="shared" si="271"/>
        <v>39.17429106237541</v>
      </c>
      <c r="BV65" s="239">
        <f t="shared" si="271"/>
        <v>41.324779698586326</v>
      </c>
      <c r="BW65" s="239">
        <f t="shared" si="271"/>
        <v>43.593320282874835</v>
      </c>
      <c r="BX65" s="239">
        <f t="shared" si="272"/>
        <v>45.986393324930816</v>
      </c>
      <c r="BY65" s="239">
        <f t="shared" si="272"/>
        <v>48.510835084658545</v>
      </c>
      <c r="BZ65" s="239">
        <f t="shared" si="272"/>
        <v>51.17385710122938</v>
      </c>
      <c r="CA65" s="239">
        <f t="shared" si="272"/>
        <v>53.983066794189725</v>
      </c>
      <c r="CB65" s="239">
        <f t="shared" si="272"/>
        <v>56.946489195475174</v>
      </c>
      <c r="CC65" s="239">
        <f t="shared" si="272"/>
        <v>60.072589874412415</v>
      </c>
      <c r="CD65" s="239">
        <f t="shared" si="272"/>
        <v>63.370299121198443</v>
      </c>
      <c r="CE65" s="239">
        <f t="shared" si="272"/>
        <v>66.849037457941691</v>
      </c>
      <c r="CF65" s="239">
        <f t="shared" si="272"/>
        <v>70.518742550142136</v>
      </c>
      <c r="CG65" s="239">
        <f t="shared" si="272"/>
        <v>74.389897595488037</v>
      </c>
      <c r="CH65" s="239">
        <f t="shared" si="272"/>
        <v>78.473561271067268</v>
      </c>
      <c r="CI65" s="239">
        <f t="shared" si="272"/>
        <v>82.781399324542889</v>
      </c>
      <c r="CJ65" s="239">
        <f t="shared" si="272"/>
        <v>87.325717899539271</v>
      </c>
      <c r="CK65" s="239">
        <f t="shared" si="272"/>
        <v>92.119498690438718</v>
      </c>
      <c r="CL65" s="239">
        <f t="shared" si="272"/>
        <v>97.176436027015043</v>
      </c>
      <c r="CM65" s="239">
        <f t="shared" si="272"/>
        <v>102.51097599484314</v>
      </c>
      <c r="CN65" s="239">
        <f t="shared" si="273"/>
        <v>108.13835770323932</v>
      </c>
      <c r="CO65" s="239">
        <f t="shared" si="273"/>
        <v>114.0746568186221</v>
      </c>
      <c r="CP65" s="239">
        <f t="shared" si="273"/>
        <v>120.33683148765442</v>
      </c>
      <c r="CQ65" s="239">
        <f t="shared" si="273"/>
        <v>126.94277078135549</v>
      </c>
      <c r="CR65" s="239">
        <f t="shared" si="273"/>
        <v>133.91134579857186</v>
      </c>
      <c r="CS65" s="239">
        <f t="shared" si="273"/>
        <v>141.26246357479428</v>
      </c>
      <c r="CT65" s="239">
        <f t="shared" si="273"/>
        <v>149.01712395032101</v>
      </c>
      <c r="CU65" s="239">
        <f t="shared" si="273"/>
        <v>157.19747956022204</v>
      </c>
      <c r="CV65" s="239">
        <f t="shared" si="273"/>
        <v>165.82689911747684</v>
      </c>
      <c r="CW65" s="239">
        <f t="shared" si="273"/>
        <v>174.93003417006568</v>
      </c>
      <c r="CX65" s="239">
        <f t="shared" si="273"/>
        <v>184.53288952271853</v>
      </c>
      <c r="CY65" s="239">
        <f t="shared" si="273"/>
        <v>194.66289752449467</v>
      </c>
      <c r="CZ65" s="239">
        <f t="shared" si="273"/>
        <v>205.34899643440897</v>
      </c>
      <c r="DA65" s="239">
        <f t="shared" si="273"/>
        <v>216.62171308897132</v>
      </c>
      <c r="DB65" s="239">
        <f t="shared" si="273"/>
        <v>228.51325010779405</v>
      </c>
      <c r="DC65" s="239">
        <f t="shared" si="273"/>
        <v>241.05757788638678</v>
      </c>
      <c r="DD65" s="239">
        <f t="shared" si="274"/>
        <v>254.29053163893309</v>
      </c>
      <c r="DE65" s="239">
        <f t="shared" si="274"/>
        <v>268.24991376826978</v>
      </c>
      <c r="DF65" s="239">
        <f t="shared" si="274"/>
        <v>282.97560185550793</v>
      </c>
      <c r="DG65" s="239">
        <f t="shared" si="274"/>
        <v>298.50966257778799</v>
      </c>
      <c r="DH65" s="239">
        <f t="shared" si="274"/>
        <v>314.8964718795965</v>
      </c>
      <c r="DI65" s="239">
        <f t="shared" si="274"/>
        <v>332.18284174093583</v>
      </c>
      <c r="DJ65" s="239">
        <f t="shared" si="274"/>
        <v>350.41815390448448</v>
      </c>
      <c r="DK65" s="239">
        <f t="shared" si="274"/>
        <v>369.65450094376405</v>
      </c>
      <c r="DL65" s="239">
        <f t="shared" si="274"/>
        <v>389.94683507530044</v>
      </c>
      <c r="DM65" s="239">
        <f t="shared" si="274"/>
        <v>411.35312513988947</v>
      </c>
      <c r="DN65" s="239">
        <f t="shared" si="274"/>
        <v>433.93452220141268</v>
      </c>
      <c r="DO65" s="239">
        <f t="shared" si="274"/>
        <v>457.75553423626747</v>
      </c>
      <c r="DP65" s="239">
        <f t="shared" si="274"/>
        <v>482.88421041244476</v>
      </c>
      <c r="DQ65" s="239">
        <f t="shared" si="274"/>
        <v>509.39233548468121</v>
      </c>
      <c r="DR65" s="239">
        <f t="shared" si="274"/>
        <v>537.3556348610125</v>
      </c>
      <c r="DS65" s="239">
        <f t="shared" si="274"/>
        <v>566.85399092653859</v>
      </c>
      <c r="DT65" s="239">
        <f t="shared" si="275"/>
        <v>597.97167124236989</v>
      </c>
      <c r="DU65" s="239">
        <f t="shared" si="275"/>
        <v>630.79756927164715</v>
      </c>
      <c r="DV65" s="239">
        <f t="shared" si="275"/>
        <v>665.42545832031465</v>
      </c>
      <c r="DW65" s="239">
        <f t="shared" si="275"/>
        <v>701.9542594180748</v>
      </c>
      <c r="DX65" s="239">
        <f t="shared" si="275"/>
        <v>740.48832390477708</v>
      </c>
      <c r="DY65" s="239">
        <f t="shared" si="275"/>
        <v>781.13773152950125</v>
      </c>
      <c r="DZ65" s="239">
        <f t="shared" si="275"/>
        <v>824.01860491391176</v>
      </c>
      <c r="EA65" s="239">
        <f t="shared" si="275"/>
        <v>869.25344127820472</v>
      </c>
      <c r="EB65" s="239">
        <f t="shared" si="275"/>
        <v>916.97146237728668</v>
      </c>
      <c r="EC65" s="239">
        <f t="shared" si="275"/>
        <v>967.30898364684163</v>
      </c>
      <c r="ED65" s="239">
        <f t="shared" si="275"/>
        <v>1020.4098036138214</v>
      </c>
      <c r="EE65" s="239">
        <f t="shared" si="275"/>
        <v>1076.4256146837836</v>
      </c>
      <c r="EF65" s="239">
        <f t="shared" si="275"/>
        <v>1135.5164364785676</v>
      </c>
      <c r="EG65" s="239">
        <f t="shared" si="275"/>
        <v>1197.8510729622176</v>
      </c>
      <c r="EH65" s="239">
        <f t="shared" si="275"/>
        <v>1263.6075946610201</v>
      </c>
      <c r="EI65" s="239">
        <f t="shared" si="275"/>
        <v>1332.9738473552063</v>
      </c>
      <c r="EJ65" s="239">
        <f t="shared" si="276"/>
        <v>1406.147988695491</v>
      </c>
      <c r="EK65" s="239">
        <f t="shared" si="276"/>
        <v>1483.3390542773968</v>
      </c>
      <c r="EL65" s="239">
        <f t="shared" si="276"/>
        <v>1564.7675547904564</v>
      </c>
      <c r="EM65" s="239">
        <f t="shared" si="276"/>
        <v>1650.6661059481648</v>
      </c>
      <c r="EN65" s="239">
        <f t="shared" si="276"/>
        <v>1741.2800929981911</v>
      </c>
      <c r="EO65" s="239">
        <f t="shared" si="276"/>
        <v>1836.8683717111494</v>
      </c>
      <c r="EP65" s="239">
        <f t="shared" si="276"/>
        <v>1937.7040078504328</v>
      </c>
      <c r="EQ65" s="239">
        <f t="shared" si="276"/>
        <v>2044.075057235545</v>
      </c>
      <c r="ER65" s="239">
        <f t="shared" si="276"/>
        <v>2156.2853886273256</v>
      </c>
      <c r="ES65" s="239">
        <f t="shared" si="276"/>
        <v>2274.6555517857937</v>
      </c>
      <c r="ET65" s="239">
        <f t="shared" si="276"/>
        <v>2399.5236931803811</v>
      </c>
      <c r="EU65" s="239">
        <f t="shared" si="276"/>
        <v>2531.24652196845</v>
      </c>
      <c r="EV65" s="239">
        <f t="shared" si="276"/>
        <v>2670.2003290015946</v>
      </c>
      <c r="EW65" s="239">
        <f t="shared" si="276"/>
        <v>2816.7820617707075</v>
      </c>
      <c r="EX65" s="239">
        <f t="shared" si="276"/>
        <v>2971.4104583605945</v>
      </c>
      <c r="EY65" s="239">
        <f t="shared" si="276"/>
        <v>3134.5272436534856</v>
      </c>
      <c r="EZ65" s="239">
        <f t="shared" si="277"/>
        <v>3306.5983911986277</v>
      </c>
      <c r="FA65" s="239">
        <f t="shared" si="277"/>
        <v>3488.1154543527186</v>
      </c>
      <c r="FB65" s="239">
        <f t="shared" si="277"/>
        <v>3679.5969704938389</v>
      </c>
      <c r="FC65" s="239">
        <f t="shared" si="277"/>
        <v>3881.5899423202773</v>
      </c>
      <c r="FD65" s="239">
        <f t="shared" si="277"/>
        <v>4094.6714004658575</v>
      </c>
      <c r="FE65" s="239">
        <f t="shared" si="277"/>
        <v>4319.4500518956684</v>
      </c>
      <c r="FF65" s="239">
        <f t="shared" si="277"/>
        <v>4556.5680187911494</v>
      </c>
      <c r="FG65" s="239">
        <f t="shared" si="277"/>
        <v>4806.7026728919773</v>
      </c>
      <c r="FH65" s="239">
        <f t="shared" si="277"/>
        <v>5070.5685705349006</v>
      </c>
      <c r="FI65" s="239">
        <f t="shared" si="277"/>
        <v>5348.9194939173112</v>
      </c>
      <c r="FJ65" s="239">
        <f t="shared" si="277"/>
        <v>5642.5506044168178</v>
      </c>
      <c r="FK65" s="239">
        <f t="shared" si="277"/>
        <v>5952.3007141181679</v>
      </c>
      <c r="FL65" s="239">
        <f t="shared" si="277"/>
        <v>6279.0546820365616</v>
      </c>
      <c r="FM65" s="239">
        <f t="shared" si="277"/>
        <v>6623.7459418826247</v>
      </c>
      <c r="FN65" s="239">
        <f t="shared" si="277"/>
        <v>6987.3591685900647</v>
      </c>
      <c r="FO65" s="239">
        <f t="shared" si="277"/>
        <v>7370.9330912234436</v>
      </c>
      <c r="FP65" s="239">
        <f t="shared" si="278"/>
        <v>7775.5634603016742</v>
      </c>
      <c r="FQ65" s="239">
        <f t="shared" si="278"/>
        <v>8202.4061780139382</v>
      </c>
      <c r="FR65" s="239">
        <f t="shared" si="278"/>
        <v>8652.6806002700832</v>
      </c>
      <c r="FS65" s="239">
        <f t="shared" si="278"/>
        <v>9127.6730200184229</v>
      </c>
      <c r="FT65" s="239">
        <f t="shared" si="278"/>
        <v>9628.7403417816749</v>
      </c>
      <c r="FU65" s="239">
        <f t="shared" si="278"/>
        <v>10157.313957908054</v>
      </c>
      <c r="FV65" s="239">
        <f t="shared" si="278"/>
        <v>10714.903837610736</v>
      </c>
      <c r="FW65" s="239">
        <f t="shared" si="278"/>
        <v>11303.102840476811</v>
      </c>
      <c r="FX65" s="239">
        <f t="shared" si="278"/>
        <v>11923.59126676806</v>
      </c>
      <c r="FY65" s="239">
        <f t="shared" si="278"/>
        <v>12578.141657512351</v>
      </c>
      <c r="FZ65" s="239">
        <f t="shared" si="278"/>
        <v>13268.623858097993</v>
      </c>
      <c r="GA65" s="239">
        <f t="shared" si="278"/>
        <v>13997.010359836169</v>
      </c>
      <c r="GB65" s="239">
        <f t="shared" si="278"/>
        <v>14765.381934750611</v>
      </c>
      <c r="GC65" s="239">
        <f t="shared" si="278"/>
        <v>15575.933579691335</v>
      </c>
      <c r="GD65" s="239">
        <f t="shared" si="278"/>
        <v>16430.980786752931</v>
      </c>
      <c r="GE65" s="239">
        <f t="shared" si="278"/>
        <v>17332.966157910007</v>
      </c>
      <c r="GF65" s="239">
        <f t="shared" si="279"/>
        <v>18284.466382765731</v>
      </c>
      <c r="GG65" s="239">
        <f t="shared" si="279"/>
        <v>19288.199599346724</v>
      </c>
      <c r="GH65" s="239">
        <f t="shared" si="279"/>
        <v>20347.033158971783</v>
      </c>
      <c r="GI65" s="239">
        <f t="shared" si="279"/>
        <v>21463.991817376213</v>
      </c>
      <c r="GJ65" s="239">
        <f t="shared" si="279"/>
        <v>22642.266375491283</v>
      </c>
      <c r="GK65" s="239">
        <f t="shared" si="279"/>
        <v>23885.222794562775</v>
      </c>
      <c r="GL65" s="239">
        <f t="shared" si="279"/>
        <v>25196.411811647657</v>
      </c>
      <c r="GM65" s="239">
        <f t="shared" si="279"/>
        <v>26579.579082957382</v>
      </c>
      <c r="GN65" s="239">
        <f t="shared" si="279"/>
        <v>28038.675884024116</v>
      </c>
      <c r="GO65" s="239">
        <f t="shared" si="279"/>
        <v>29577.870397256964</v>
      </c>
      <c r="GP65" s="239">
        <f t="shared" si="279"/>
        <v>31201.559619133168</v>
      </c>
      <c r="GQ65" s="239">
        <f t="shared" si="279"/>
        <v>32914.381921039414</v>
      </c>
      <c r="GR65" s="239">
        <f t="shared" si="279"/>
        <v>34721.230299645635</v>
      </c>
      <c r="GS65" s="239">
        <f t="shared" si="279"/>
        <v>36627.266354663458</v>
      </c>
      <c r="GT65" s="239">
        <f t="shared" si="279"/>
        <v>38637.935033919399</v>
      </c>
      <c r="GU65" s="239">
        <f t="shared" si="279"/>
        <v>40758.980187864829</v>
      </c>
      <c r="GV65" s="239">
        <f t="shared" si="280"/>
        <v>42996.460977957118</v>
      </c>
      <c r="GW65" s="239">
        <f t="shared" si="280"/>
        <v>45356.769185785502</v>
      </c>
      <c r="GX65" s="239">
        <f t="shared" si="280"/>
        <v>47846.647472388468</v>
      </c>
      <c r="GY65" s="239">
        <f t="shared" si="280"/>
        <v>50473.208639923781</v>
      </c>
      <c r="GZ65" s="239">
        <f t="shared" si="280"/>
        <v>53243.955950715754</v>
      </c>
      <c r="HA65" s="239">
        <f t="shared" si="280"/>
        <v>56166.804561724814</v>
      </c>
      <c r="HB65" s="239">
        <f t="shared" si="280"/>
        <v>59250.104135671063</v>
      </c>
      <c r="HC65" s="239">
        <f t="shared" si="280"/>
        <v>62502.662693404607</v>
      </c>
      <c r="HD65" s="239">
        <f t="shared" si="280"/>
        <v>65933.771775661473</v>
      </c>
      <c r="HE65" s="239">
        <f t="shared" si="280"/>
        <v>69553.23298608436</v>
      </c>
      <c r="HF65" s="239">
        <f t="shared" si="280"/>
        <v>73371.385991333271</v>
      </c>
      <c r="HG65" s="239">
        <f t="shared" si="280"/>
        <v>77399.13805827366</v>
      </c>
      <c r="HH65" s="239">
        <f t="shared" si="280"/>
        <v>81647.995212620444</v>
      </c>
      <c r="HI65" s="239">
        <f t="shared" si="280"/>
        <v>86130.095108048554</v>
      </c>
    </row>
    <row r="66" spans="1:217" s="278" customFormat="1" ht="12.75" customHeight="1">
      <c r="A66" s="10" t="str">
        <f>'JJR-4 Constant DCF'!A60</f>
        <v>NorthWestern Corporation</v>
      </c>
      <c r="B66" s="389" t="str">
        <f>'JJR-4 Constant DCF'!B60</f>
        <v>NWE</v>
      </c>
      <c r="C66" s="239">
        <f>'JJR-4 Constant DCF'!D60</f>
        <v>58.619611111111126</v>
      </c>
      <c r="D66" s="239">
        <f>'JJR-4 Constant DCF'!C60</f>
        <v>2.48</v>
      </c>
      <c r="E66" s="3">
        <f>'JJR-4 Constant DCF'!G60</f>
        <v>2.5000000000000001E-2</v>
      </c>
      <c r="F66" s="3">
        <f>'JJR-4 Constant DCF'!H60</f>
        <v>4.5699999999999998E-2</v>
      </c>
      <c r="G66" s="3">
        <f>'JJR-4 Constant DCF'!I60</f>
        <v>4.3999999999999997E-2</v>
      </c>
      <c r="H66" s="3">
        <f t="shared" si="281"/>
        <v>3.8233333333333334E-2</v>
      </c>
      <c r="I66" s="3">
        <f t="shared" si="253"/>
        <v>4.1010345544763821E-2</v>
      </c>
      <c r="J66" s="3">
        <f t="shared" si="254"/>
        <v>4.3787357756194314E-2</v>
      </c>
      <c r="K66" s="3">
        <f t="shared" si="255"/>
        <v>4.6564369967624808E-2</v>
      </c>
      <c r="L66" s="3">
        <f t="shared" si="256"/>
        <v>4.9341382179055301E-2</v>
      </c>
      <c r="M66" s="3">
        <f t="shared" si="257"/>
        <v>5.2118394390485795E-2</v>
      </c>
      <c r="N66" s="3">
        <f>'JJR-5.4 GDP Growth'!$D$25</f>
        <v>5.4895406601916275E-2</v>
      </c>
      <c r="O66" s="3">
        <f t="shared" si="282"/>
        <v>9.6920734643936163E-2</v>
      </c>
      <c r="Q66" s="239">
        <f t="shared" si="258"/>
        <v>-58.619611111111126</v>
      </c>
      <c r="R66" s="239">
        <f t="shared" si="259"/>
        <v>2.5748186666666668</v>
      </c>
      <c r="S66" s="239">
        <f t="shared" si="260"/>
        <v>2.6732625670222223</v>
      </c>
      <c r="T66" s="239">
        <f t="shared" si="261"/>
        <v>2.7754703058347054</v>
      </c>
      <c r="U66" s="239">
        <f t="shared" si="262"/>
        <v>2.8815857871944526</v>
      </c>
      <c r="V66" s="239">
        <f t="shared" si="263"/>
        <v>2.9917584171248537</v>
      </c>
      <c r="W66" s="239">
        <f t="shared" si="264"/>
        <v>3.1144514635975997</v>
      </c>
      <c r="X66" s="239">
        <f t="shared" si="265"/>
        <v>3.2508250640484504</v>
      </c>
      <c r="Y66" s="239">
        <f t="shared" si="266"/>
        <v>3.40219768503083</v>
      </c>
      <c r="Z66" s="239">
        <f t="shared" si="267"/>
        <v>3.5700668212566335</v>
      </c>
      <c r="AA66" s="239">
        <f t="shared" si="268"/>
        <v>3.7561329718472742</v>
      </c>
      <c r="AB66" s="239">
        <f t="shared" si="269"/>
        <v>3.9623274185876944</v>
      </c>
      <c r="AC66" s="239">
        <f t="shared" si="269"/>
        <v>4.1798409933209868</v>
      </c>
      <c r="AD66" s="239">
        <f t="shared" si="269"/>
        <v>4.4092950641807001</v>
      </c>
      <c r="AE66" s="239">
        <f t="shared" si="269"/>
        <v>4.651345109556722</v>
      </c>
      <c r="AF66" s="239">
        <f t="shared" si="269"/>
        <v>4.9066825905916733</v>
      </c>
      <c r="AG66" s="239">
        <f t="shared" si="269"/>
        <v>5.1760369264687469</v>
      </c>
      <c r="AH66" s="239">
        <f t="shared" si="269"/>
        <v>5.4601775781337816</v>
      </c>
      <c r="AI66" s="239">
        <f t="shared" si="269"/>
        <v>5.759916246404102</v>
      </c>
      <c r="AJ66" s="239">
        <f t="shared" si="269"/>
        <v>6.0761091907434386</v>
      </c>
      <c r="AK66" s="239">
        <f t="shared" si="269"/>
        <v>6.4096596753269397</v>
      </c>
      <c r="AL66" s="239">
        <f t="shared" si="269"/>
        <v>6.7615205493839188</v>
      </c>
      <c r="AM66" s="239">
        <f t="shared" si="269"/>
        <v>7.1326969691895616</v>
      </c>
      <c r="AN66" s="239">
        <f t="shared" si="269"/>
        <v>7.5242492694814782</v>
      </c>
      <c r="AO66" s="239">
        <f t="shared" si="269"/>
        <v>7.9372959925038353</v>
      </c>
      <c r="AP66" s="239">
        <f t="shared" si="269"/>
        <v>8.373017083332094</v>
      </c>
      <c r="AQ66" s="239">
        <f t="shared" si="269"/>
        <v>8.8326572606063998</v>
      </c>
      <c r="AR66" s="239">
        <f t="shared" si="270"/>
        <v>9.3175295723027567</v>
      </c>
      <c r="AS66" s="239">
        <f t="shared" si="270"/>
        <v>9.8290191466996948</v>
      </c>
      <c r="AT66" s="239">
        <f t="shared" si="270"/>
        <v>10.368587149255795</v>
      </c>
      <c r="AU66" s="239">
        <f t="shared" si="270"/>
        <v>10.937774956701595</v>
      </c>
      <c r="AV66" s="239">
        <f t="shared" si="270"/>
        <v>11.538208560269986</v>
      </c>
      <c r="AW66" s="239">
        <f t="shared" si="270"/>
        <v>12.171603210643719</v>
      </c>
      <c r="AX66" s="239">
        <f t="shared" si="270"/>
        <v>12.839768317889195</v>
      </c>
      <c r="AY66" s="239">
        <f t="shared" si="270"/>
        <v>13.544612620374124</v>
      </c>
      <c r="AZ66" s="239">
        <f t="shared" si="270"/>
        <v>14.288149637435009</v>
      </c>
      <c r="BA66" s="239">
        <f t="shared" si="270"/>
        <v>15.072503421371026</v>
      </c>
      <c r="BB66" s="239">
        <f t="shared" si="270"/>
        <v>15.899914625195963</v>
      </c>
      <c r="BC66" s="239">
        <f t="shared" si="270"/>
        <v>16.772746903481853</v>
      </c>
      <c r="BD66" s="239">
        <f t="shared" si="270"/>
        <v>17.69349366457952</v>
      </c>
      <c r="BE66" s="239">
        <f t="shared" si="270"/>
        <v>18.664785193505043</v>
      </c>
      <c r="BF66" s="239">
        <f t="shared" si="270"/>
        <v>19.689396165839931</v>
      </c>
      <c r="BG66" s="239">
        <f t="shared" si="270"/>
        <v>20.770253574109926</v>
      </c>
      <c r="BH66" s="239">
        <f t="shared" si="271"/>
        <v>21.910445089285595</v>
      </c>
      <c r="BI66" s="239">
        <f t="shared" si="271"/>
        <v>23.113227881290886</v>
      </c>
      <c r="BJ66" s="239">
        <f t="shared" si="271"/>
        <v>24.382037923717096</v>
      </c>
      <c r="BK66" s="239">
        <f t="shared" si="271"/>
        <v>25.720499809322888</v>
      </c>
      <c r="BL66" s="239">
        <f t="shared" si="271"/>
        <v>27.132437104360179</v>
      </c>
      <c r="BM66" s="239">
        <f t="shared" si="271"/>
        <v>28.621883271304952</v>
      </c>
      <c r="BN66" s="239">
        <f t="shared" si="271"/>
        <v>30.193093191195825</v>
      </c>
      <c r="BO66" s="239">
        <f t="shared" si="271"/>
        <v>31.85055531849607</v>
      </c>
      <c r="BP66" s="239">
        <f t="shared" si="271"/>
        <v>33.599004503201741</v>
      </c>
      <c r="BQ66" s="239">
        <f t="shared" si="271"/>
        <v>35.443435516824614</v>
      </c>
      <c r="BR66" s="239">
        <f t="shared" si="271"/>
        <v>37.389117320889504</v>
      </c>
      <c r="BS66" s="239">
        <f t="shared" si="271"/>
        <v>39.441608118706483</v>
      </c>
      <c r="BT66" s="239">
        <f t="shared" si="271"/>
        <v>41.606771233416318</v>
      </c>
      <c r="BU66" s="239">
        <f t="shared" si="271"/>
        <v>43.890791857667622</v>
      </c>
      <c r="BV66" s="239">
        <f t="shared" si="271"/>
        <v>46.300194722774364</v>
      </c>
      <c r="BW66" s="239">
        <f t="shared" si="271"/>
        <v>48.841862737828961</v>
      </c>
      <c r="BX66" s="239">
        <f t="shared" si="272"/>
        <v>51.523056652017068</v>
      </c>
      <c r="BY66" s="239">
        <f t="shared" si="272"/>
        <v>54.351435796303115</v>
      </c>
      <c r="BZ66" s="239">
        <f t="shared" si="272"/>
        <v>57.335079963739119</v>
      </c>
      <c r="CA66" s="239">
        <f t="shared" si="272"/>
        <v>60.482512490901961</v>
      </c>
      <c r="CB66" s="239">
        <f t="shared" si="272"/>
        <v>63.8027246063955</v>
      </c>
      <c r="CC66" s="239">
        <f t="shared" si="272"/>
        <v>67.305201115973674</v>
      </c>
      <c r="CD66" s="239">
        <f t="shared" si="272"/>
        <v>70.999947497658795</v>
      </c>
      <c r="CE66" s="239">
        <f t="shared" si="272"/>
        <v>74.897518484257489</v>
      </c>
      <c r="CF66" s="239">
        <f t="shared" si="272"/>
        <v>79.009048214925343</v>
      </c>
      <c r="CG66" s="239">
        <f t="shared" si="272"/>
        <v>83.34628204191408</v>
      </c>
      <c r="CH66" s="239">
        <f t="shared" si="272"/>
        <v>87.92161008336295</v>
      </c>
      <c r="CI66" s="239">
        <f t="shared" si="272"/>
        <v>92.748102617984301</v>
      </c>
      <c r="CJ66" s="239">
        <f t="shared" si="272"/>
        <v>97.839547422754805</v>
      </c>
      <c r="CK66" s="239">
        <f t="shared" si="272"/>
        <v>103.21048916027441</v>
      </c>
      <c r="CL66" s="239">
        <f t="shared" si="272"/>
        <v>108.87627092831035</v>
      </c>
      <c r="CM66" s="239">
        <f t="shared" si="272"/>
        <v>114.85307809022034</v>
      </c>
      <c r="CN66" s="239">
        <f t="shared" si="273"/>
        <v>121.15798451146462</v>
      </c>
      <c r="CO66" s="239">
        <f t="shared" si="273"/>
        <v>127.80900133429014</v>
      </c>
      <c r="CP66" s="239">
        <f t="shared" si="273"/>
        <v>134.82512842992085</v>
      </c>
      <c r="CQ66" s="239">
        <f t="shared" si="273"/>
        <v>142.22640867523694</v>
      </c>
      <c r="CR66" s="239">
        <f t="shared" si="273"/>
        <v>150.03398520899438</v>
      </c>
      <c r="CS66" s="239">
        <f t="shared" si="273"/>
        <v>158.27016183114802</v>
      </c>
      <c r="CT66" s="239">
        <f t="shared" si="273"/>
        <v>166.95846671781999</v>
      </c>
      <c r="CU66" s="239">
        <f t="shared" si="273"/>
        <v>176.12371963392721</v>
      </c>
      <c r="CV66" s="239">
        <f t="shared" si="273"/>
        <v>185.79210283547354</v>
      </c>
      <c r="CW66" s="239">
        <f t="shared" si="273"/>
        <v>195.9912358640519</v>
      </c>
      <c r="CX66" s="239">
        <f t="shared" si="273"/>
        <v>206.7502544472211</v>
      </c>
      <c r="CY66" s="239">
        <f t="shared" si="273"/>
        <v>218.09989373015094</v>
      </c>
      <c r="CZ66" s="239">
        <f t="shared" si="273"/>
        <v>230.07257607630231</v>
      </c>
      <c r="DA66" s="239">
        <f t="shared" si="273"/>
        <v>242.70250368796124</v>
      </c>
      <c r="DB66" s="239">
        <f t="shared" si="273"/>
        <v>256.02575631121493</v>
      </c>
      <c r="DC66" s="239">
        <f t="shared" si="273"/>
        <v>270.08039430448218</v>
      </c>
      <c r="DD66" s="239">
        <f t="shared" si="274"/>
        <v>284.90656736503263</v>
      </c>
      <c r="DE66" s="239">
        <f t="shared" si="274"/>
        <v>300.54662922409233</v>
      </c>
      <c r="DF66" s="239">
        <f t="shared" si="274"/>
        <v>317.04525863818424</v>
      </c>
      <c r="DG66" s="239">
        <f t="shared" si="274"/>
        <v>334.44958702233708</v>
      </c>
      <c r="DH66" s="239">
        <f t="shared" si="274"/>
        <v>352.80933308977126</v>
      </c>
      <c r="DI66" s="239">
        <f t="shared" si="274"/>
        <v>372.17694488268518</v>
      </c>
      <c r="DJ66" s="239">
        <f t="shared" si="274"/>
        <v>392.60774959987918</v>
      </c>
      <c r="DK66" s="239">
        <f t="shared" si="274"/>
        <v>414.16011164922787</v>
      </c>
      <c r="DL66" s="239">
        <f t="shared" si="274"/>
        <v>436.89559937650728</v>
      </c>
      <c r="DM66" s="239">
        <f t="shared" si="274"/>
        <v>460.87916094686858</v>
      </c>
      <c r="DN66" s="239">
        <f t="shared" si="274"/>
        <v>486.17930988139693</v>
      </c>
      <c r="DO66" s="239">
        <f t="shared" si="274"/>
        <v>512.86832077877523</v>
      </c>
      <c r="DP66" s="239">
        <f t="shared" si="274"/>
        <v>541.02243578116816</v>
      </c>
      <c r="DQ66" s="239">
        <f t="shared" si="274"/>
        <v>570.72208237413452</v>
      </c>
      <c r="DR66" s="239">
        <f t="shared" si="274"/>
        <v>602.05210314275496</v>
      </c>
      <c r="DS66" s="239">
        <f t="shared" si="274"/>
        <v>635.10199814031535</v>
      </c>
      <c r="DT66" s="239">
        <f t="shared" si="275"/>
        <v>669.96618056191744</v>
      </c>
      <c r="DU66" s="239">
        <f t="shared" si="275"/>
        <v>706.74424645339673</v>
      </c>
      <c r="DV66" s="239">
        <f t="shared" si="275"/>
        <v>745.54125922602088</v>
      </c>
      <c r="DW66" s="239">
        <f t="shared" si="275"/>
        <v>786.46804978973796</v>
      </c>
      <c r="DX66" s="239">
        <f t="shared" si="275"/>
        <v>829.64153316236172</v>
      </c>
      <c r="DY66" s="239">
        <f t="shared" si="275"/>
        <v>875.18504245914676</v>
      </c>
      <c r="DZ66" s="239">
        <f t="shared" si="275"/>
        <v>923.22868121685701</v>
      </c>
      <c r="EA66" s="239">
        <f t="shared" si="275"/>
        <v>973.9096950588073</v>
      </c>
      <c r="EB66" s="239">
        <f t="shared" si="275"/>
        <v>1027.3728637626089</v>
      </c>
      <c r="EC66" s="239">
        <f t="shared" si="275"/>
        <v>1083.7709148506324</v>
      </c>
      <c r="ED66" s="239">
        <f t="shared" si="275"/>
        <v>1143.2649598846886</v>
      </c>
      <c r="EE66" s="239">
        <f t="shared" si="275"/>
        <v>1206.0249547112821</v>
      </c>
      <c r="EF66" s="239">
        <f t="shared" si="275"/>
        <v>1272.2301849722157</v>
      </c>
      <c r="EG66" s="239">
        <f t="shared" si="275"/>
        <v>1342.0697782674968</v>
      </c>
      <c r="EH66" s="239">
        <f t="shared" si="275"/>
        <v>1415.7432444336346</v>
      </c>
      <c r="EI66" s="239">
        <f t="shared" si="275"/>
        <v>1493.461045480735</v>
      </c>
      <c r="EJ66" s="239">
        <f t="shared" si="276"/>
        <v>1575.4451968165229</v>
      </c>
      <c r="EK66" s="239">
        <f t="shared" si="276"/>
        <v>1661.9299014748019</v>
      </c>
      <c r="EL66" s="239">
        <f t="shared" si="276"/>
        <v>1753.1622191601439</v>
      </c>
      <c r="EM66" s="239">
        <f t="shared" si="276"/>
        <v>1849.4027720200579</v>
      </c>
      <c r="EN66" s="239">
        <f t="shared" si="276"/>
        <v>1950.92648916081</v>
      </c>
      <c r="EO66" s="239">
        <f t="shared" si="276"/>
        <v>2058.0233920337419</v>
      </c>
      <c r="EP66" s="239">
        <f t="shared" si="276"/>
        <v>2170.9994229356889</v>
      </c>
      <c r="EQ66" s="239">
        <f t="shared" si="276"/>
        <v>2290.1773189902692</v>
      </c>
      <c r="ER66" s="239">
        <f t="shared" si="276"/>
        <v>2415.8975341067267</v>
      </c>
      <c r="ES66" s="239">
        <f t="shared" si="276"/>
        <v>2548.5192115500822</v>
      </c>
      <c r="ET66" s="239">
        <f t="shared" si="276"/>
        <v>2688.4212099009192</v>
      </c>
      <c r="EU66" s="239">
        <f t="shared" si="276"/>
        <v>2836.0031853356459</v>
      </c>
      <c r="EV66" s="239">
        <f t="shared" si="276"/>
        <v>2991.6867333189757</v>
      </c>
      <c r="EW66" s="239">
        <f t="shared" si="276"/>
        <v>3155.9165929700794</v>
      </c>
      <c r="EX66" s="239">
        <f t="shared" si="276"/>
        <v>3329.1619175429064</v>
      </c>
      <c r="EY66" s="239">
        <f t="shared" si="276"/>
        <v>3511.9176146500395</v>
      </c>
      <c r="EZ66" s="239">
        <f t="shared" si="277"/>
        <v>3704.7057600586854</v>
      </c>
      <c r="FA66" s="239">
        <f t="shared" si="277"/>
        <v>3908.0770890975682</v>
      </c>
      <c r="FB66" s="239">
        <f t="shared" si="277"/>
        <v>4122.6125699352124</v>
      </c>
      <c r="FC66" s="239">
        <f t="shared" si="277"/>
        <v>4348.9250632239773</v>
      </c>
      <c r="FD66" s="239">
        <f t="shared" si="277"/>
        <v>4587.6610728509222</v>
      </c>
      <c r="FE66" s="239">
        <f t="shared" si="277"/>
        <v>4839.5025927968572</v>
      </c>
      <c r="FF66" s="239">
        <f t="shared" si="277"/>
        <v>5105.1690553794688</v>
      </c>
      <c r="FG66" s="239">
        <f t="shared" si="277"/>
        <v>5385.4193864460458</v>
      </c>
      <c r="FH66" s="239">
        <f t="shared" si="277"/>
        <v>5681.054173386844</v>
      </c>
      <c r="FI66" s="239">
        <f t="shared" si="277"/>
        <v>5992.9179521624283</v>
      </c>
      <c r="FJ66" s="239">
        <f t="shared" si="277"/>
        <v>6321.9016198783083</v>
      </c>
      <c r="FK66" s="239">
        <f t="shared" si="277"/>
        <v>6668.9449797988409</v>
      </c>
      <c r="FL66" s="239">
        <f t="shared" si="277"/>
        <v>7035.0394260707062</v>
      </c>
      <c r="FM66" s="239">
        <f t="shared" si="277"/>
        <v>7421.2307758253692</v>
      </c>
      <c r="FN66" s="239">
        <f t="shared" si="277"/>
        <v>7828.6222567509576</v>
      </c>
      <c r="FO66" s="239">
        <f t="shared" si="277"/>
        <v>8258.3776586681124</v>
      </c>
      <c r="FP66" s="239">
        <f t="shared" si="278"/>
        <v>8711.7246581128802</v>
      </c>
      <c r="FQ66" s="239">
        <f t="shared" si="278"/>
        <v>9189.958325423926</v>
      </c>
      <c r="FR66" s="239">
        <f t="shared" si="278"/>
        <v>9694.4448243527386</v>
      </c>
      <c r="FS66" s="239">
        <f t="shared" si="278"/>
        <v>10226.625314765424</v>
      </c>
      <c r="FT66" s="239">
        <f t="shared" si="278"/>
        <v>10788.020069584922</v>
      </c>
      <c r="FU66" s="239">
        <f t="shared" si="278"/>
        <v>11380.232817734419</v>
      </c>
      <c r="FV66" s="239">
        <f t="shared" si="278"/>
        <v>12004.955325488421</v>
      </c>
      <c r="FW66" s="239">
        <f t="shared" si="278"/>
        <v>12663.972229318948</v>
      </c>
      <c r="FX66" s="239">
        <f t="shared" si="278"/>
        <v>13359.166134042787</v>
      </c>
      <c r="FY66" s="239">
        <f t="shared" si="278"/>
        <v>14092.522990833617</v>
      </c>
      <c r="FZ66" s="239">
        <f t="shared" si="278"/>
        <v>14866.137770462281</v>
      </c>
      <c r="GA66" s="239">
        <f t="shared" si="278"/>
        <v>15682.220447971913</v>
      </c>
      <c r="GB66" s="239">
        <f t="shared" si="278"/>
        <v>16543.102315884218</v>
      </c>
      <c r="GC66" s="239">
        <f t="shared" si="278"/>
        <v>17451.242643971786</v>
      </c>
      <c r="GD66" s="239">
        <f t="shared" si="278"/>
        <v>18409.235704621318</v>
      </c>
      <c r="GE66" s="239">
        <f t="shared" si="278"/>
        <v>19419.81818385702</v>
      </c>
      <c r="GF66" s="239">
        <f t="shared" si="279"/>
        <v>20485.876999195138</v>
      </c>
      <c r="GG66" s="239">
        <f t="shared" si="279"/>
        <v>21610.457546662798</v>
      </c>
      <c r="GH66" s="239">
        <f t="shared" si="279"/>
        <v>22796.772400540303</v>
      </c>
      <c r="GI66" s="239">
        <f t="shared" si="279"/>
        <v>24048.210490679307</v>
      </c>
      <c r="GJ66" s="239">
        <f t="shared" si="279"/>
        <v>25368.346783613615</v>
      </c>
      <c r="GK66" s="239">
        <f t="shared" si="279"/>
        <v>26760.952495118501</v>
      </c>
      <c r="GL66" s="239">
        <f t="shared" si="279"/>
        <v>28230.005863392598</v>
      </c>
      <c r="GM66" s="239">
        <f t="shared" si="279"/>
        <v>29779.703513638015</v>
      </c>
      <c r="GN66" s="239">
        <f t="shared" si="279"/>
        <v>31414.472446503689</v>
      </c>
      <c r="GO66" s="239">
        <f t="shared" si="279"/>
        <v>33138.982684639202</v>
      </c>
      <c r="GP66" s="239">
        <f t="shared" si="279"/>
        <v>34958.160613486332</v>
      </c>
      <c r="GQ66" s="239">
        <f t="shared" si="279"/>
        <v>36877.203054418758</v>
      </c>
      <c r="GR66" s="239">
        <f t="shared" si="279"/>
        <v>38901.592110432503</v>
      </c>
      <c r="GS66" s="239">
        <f t="shared" si="279"/>
        <v>41037.11082679659</v>
      </c>
      <c r="GT66" s="239">
        <f t="shared" si="279"/>
        <v>43289.859711401492</v>
      </c>
      <c r="GU66" s="239">
        <f t="shared" si="279"/>
        <v>45666.274161998794</v>
      </c>
      <c r="GV66" s="239">
        <f t="shared" si="280"/>
        <v>48173.142850116303</v>
      </c>
      <c r="GW66" s="239">
        <f t="shared" si="280"/>
        <v>50817.627114165633</v>
      </c>
      <c r="GX66" s="239">
        <f t="shared" si="280"/>
        <v>53607.281417142323</v>
      </c>
      <c r="GY66" s="239">
        <f t="shared" si="280"/>
        <v>56550.074927359703</v>
      </c>
      <c r="GZ66" s="239">
        <f t="shared" si="280"/>
        <v>59654.414283865946</v>
      </c>
      <c r="HA66" s="239">
        <f t="shared" si="280"/>
        <v>62929.167611577926</v>
      </c>
      <c r="HB66" s="239">
        <f t="shared" si="280"/>
        <v>66383.68985473564</v>
      </c>
      <c r="HC66" s="239">
        <f t="shared" si="280"/>
        <v>70027.849501046861</v>
      </c>
      <c r="HD66" s="239">
        <f t="shared" si="280"/>
        <v>73872.056772864627</v>
      </c>
      <c r="HE66" s="239">
        <f t="shared" si="280"/>
        <v>77927.293365930876</v>
      </c>
      <c r="HF66" s="239">
        <f t="shared" si="280"/>
        <v>82205.143820640471</v>
      </c>
      <c r="HG66" s="239">
        <f t="shared" si="280"/>
        <v>86717.828615443534</v>
      </c>
      <c r="HH66" s="239">
        <f t="shared" si="280"/>
        <v>91478.239076923594</v>
      </c>
      <c r="HI66" s="239">
        <f t="shared" si="280"/>
        <v>96499.974206278624</v>
      </c>
    </row>
    <row r="67" spans="1:217" s="278" customFormat="1" ht="12.75" customHeight="1">
      <c r="A67" s="10" t="str">
        <f>'JJR-4 Constant DCF'!A61</f>
        <v>OGE Energy Corp.</v>
      </c>
      <c r="B67" s="389" t="str">
        <f>'JJR-4 Constant DCF'!B61</f>
        <v>OGE</v>
      </c>
      <c r="C67" s="239">
        <f>'JJR-4 Constant DCF'!D61</f>
        <v>31.794111111111103</v>
      </c>
      <c r="D67" s="239">
        <f>'JJR-4 Constant DCF'!C61</f>
        <v>1.61</v>
      </c>
      <c r="E67" s="3">
        <f>'JJR-4 Constant DCF'!G61</f>
        <v>0.04</v>
      </c>
      <c r="F67" s="3">
        <f>'JJR-4 Constant DCF'!H61</f>
        <v>3.7999999999999999E-2</v>
      </c>
      <c r="G67" s="3">
        <f>'JJR-4 Constant DCF'!I61</f>
        <v>4.3999999999999997E-2</v>
      </c>
      <c r="H67" s="3">
        <f t="shared" si="281"/>
        <v>4.0666666666666663E-2</v>
      </c>
      <c r="I67" s="3">
        <f t="shared" si="253"/>
        <v>4.3038123322541602E-2</v>
      </c>
      <c r="J67" s="3">
        <f t="shared" si="254"/>
        <v>4.5409579978416534E-2</v>
      </c>
      <c r="K67" s="3">
        <f t="shared" si="255"/>
        <v>4.7781036634291466E-2</v>
      </c>
      <c r="L67" s="3">
        <f t="shared" si="256"/>
        <v>5.0152493290166397E-2</v>
      </c>
      <c r="M67" s="3">
        <f t="shared" si="257"/>
        <v>5.2523949946041329E-2</v>
      </c>
      <c r="N67" s="3">
        <f>'JJR-5.4 GDP Growth'!$D$25</f>
        <v>5.4895406601916275E-2</v>
      </c>
      <c r="O67" s="3">
        <f t="shared" si="282"/>
        <v>0.10634012818336488</v>
      </c>
      <c r="Q67" s="239">
        <f t="shared" si="258"/>
        <v>-31.794111111111103</v>
      </c>
      <c r="R67" s="239">
        <f t="shared" si="259"/>
        <v>1.6754733333333334</v>
      </c>
      <c r="S67" s="239">
        <f t="shared" si="260"/>
        <v>1.7436092488888888</v>
      </c>
      <c r="T67" s="239">
        <f t="shared" si="261"/>
        <v>1.8145160250103702</v>
      </c>
      <c r="U67" s="239">
        <f t="shared" si="262"/>
        <v>1.8883063433607918</v>
      </c>
      <c r="V67" s="239">
        <f t="shared" si="263"/>
        <v>1.9650974679907973</v>
      </c>
      <c r="W67" s="239">
        <f t="shared" si="264"/>
        <v>2.0496715751589996</v>
      </c>
      <c r="X67" s="239">
        <f t="shared" si="265"/>
        <v>2.1427463004806691</v>
      </c>
      <c r="Y67" s="239">
        <f t="shared" si="266"/>
        <v>2.2451289399619285</v>
      </c>
      <c r="Z67" s="239">
        <f t="shared" si="267"/>
        <v>2.3577277540589279</v>
      </c>
      <c r="AA67" s="239">
        <f t="shared" si="268"/>
        <v>2.4815649285995112</v>
      </c>
      <c r="AB67" s="239">
        <f t="shared" si="269"/>
        <v>2.6177914443640367</v>
      </c>
      <c r="AC67" s="239">
        <f t="shared" si="269"/>
        <v>2.761496170101418</v>
      </c>
      <c r="AD67" s="239">
        <f t="shared" si="269"/>
        <v>2.9130896251887699</v>
      </c>
      <c r="AE67" s="239">
        <f t="shared" si="269"/>
        <v>3.0730048646313315</v>
      </c>
      <c r="AF67" s="239">
        <f t="shared" si="269"/>
        <v>3.2416987161649353</v>
      </c>
      <c r="AG67" s="239">
        <f t="shared" si="269"/>
        <v>3.4196530852697196</v>
      </c>
      <c r="AH67" s="239">
        <f t="shared" si="269"/>
        <v>3.6073763318230982</v>
      </c>
      <c r="AI67" s="239">
        <f t="shared" si="269"/>
        <v>3.8054047223246563</v>
      </c>
      <c r="AJ67" s="239">
        <f t="shared" si="269"/>
        <v>4.0143039618415211</v>
      </c>
      <c r="AK67" s="239">
        <f t="shared" si="269"/>
        <v>4.2346708100504946</v>
      </c>
      <c r="AL67" s="239">
        <f t="shared" si="269"/>
        <v>4.4671347859934825</v>
      </c>
      <c r="AM67" s="239">
        <f t="shared" si="269"/>
        <v>4.7123599664161588</v>
      </c>
      <c r="AN67" s="239">
        <f t="shared" si="269"/>
        <v>4.9710468828271663</v>
      </c>
      <c r="AO67" s="239">
        <f t="shared" si="269"/>
        <v>5.2439345226971517</v>
      </c>
      <c r="AP67" s="239">
        <f t="shared" si="269"/>
        <v>5.5318024405144373</v>
      </c>
      <c r="AQ67" s="239">
        <f t="shared" si="269"/>
        <v>5.8354729847279501</v>
      </c>
      <c r="AR67" s="239">
        <f t="shared" si="270"/>
        <v>6.1558136469390892</v>
      </c>
      <c r="AS67" s="239">
        <f t="shared" si="270"/>
        <v>6.4937395400534355</v>
      </c>
      <c r="AT67" s="239">
        <f t="shared" si="270"/>
        <v>6.8502160124716092</v>
      </c>
      <c r="AU67" s="239">
        <f t="shared" si="270"/>
        <v>7.2262614057871959</v>
      </c>
      <c r="AV67" s="239">
        <f t="shared" si="270"/>
        <v>7.622949963869619</v>
      </c>
      <c r="AW67" s="239">
        <f t="shared" si="270"/>
        <v>8.0414149016423053</v>
      </c>
      <c r="AX67" s="239">
        <f t="shared" si="270"/>
        <v>8.4828516423226681</v>
      </c>
      <c r="AY67" s="239">
        <f t="shared" si="270"/>
        <v>8.9485212323717036</v>
      </c>
      <c r="AZ67" s="239">
        <f t="shared" si="270"/>
        <v>9.4397539439086291</v>
      </c>
      <c r="BA67" s="239">
        <f t="shared" si="270"/>
        <v>9.9579530748815355</v>
      </c>
      <c r="BB67" s="239">
        <f t="shared" si="270"/>
        <v>10.504598957849959</v>
      </c>
      <c r="BC67" s="239">
        <f t="shared" si="270"/>
        <v>11.081253188831198</v>
      </c>
      <c r="BD67" s="239">
        <f t="shared" si="270"/>
        <v>11.689563088290868</v>
      </c>
      <c r="BE67" s="239">
        <f t="shared" si="270"/>
        <v>12.331266407021348</v>
      </c>
      <c r="BF67" s="239">
        <f t="shared" si="270"/>
        <v>13.008196290351336</v>
      </c>
      <c r="BG67" s="239">
        <f t="shared" si="270"/>
        <v>13.722286514867712</v>
      </c>
      <c r="BH67" s="239">
        <f t="shared" si="271"/>
        <v>14.475577012609367</v>
      </c>
      <c r="BI67" s="239">
        <f t="shared" si="271"/>
        <v>15.270219698513911</v>
      </c>
      <c r="BJ67" s="239">
        <f t="shared" si="271"/>
        <v>16.108484617764422</v>
      </c>
      <c r="BK67" s="239">
        <f t="shared" si="271"/>
        <v>16.992766430597314</v>
      </c>
      <c r="BL67" s="239">
        <f t="shared" si="271"/>
        <v>17.925591253096346</v>
      </c>
      <c r="BM67" s="239">
        <f t="shared" si="271"/>
        <v>18.909623873514825</v>
      </c>
      <c r="BN67" s="239">
        <f t="shared" si="271"/>
        <v>19.947675364740725</v>
      </c>
      <c r="BO67" s="239">
        <f t="shared" si="271"/>
        <v>21.042711114651194</v>
      </c>
      <c r="BP67" s="239">
        <f t="shared" si="271"/>
        <v>22.197859297296635</v>
      </c>
      <c r="BQ67" s="239">
        <f t="shared" si="271"/>
        <v>23.416419809113862</v>
      </c>
      <c r="BR67" s="239">
        <f t="shared" si="271"/>
        <v>24.701873695696335</v>
      </c>
      <c r="BS67" s="239">
        <f t="shared" si="271"/>
        <v>26.057893096050766</v>
      </c>
      <c r="BT67" s="239">
        <f t="shared" si="271"/>
        <v>27.488351732747738</v>
      </c>
      <c r="BU67" s="239">
        <f t="shared" si="271"/>
        <v>28.997335977933414</v>
      </c>
      <c r="BV67" s="239">
        <f t="shared" si="271"/>
        <v>30.589156526814445</v>
      </c>
      <c r="BW67" s="239">
        <f t="shared" si="271"/>
        <v>32.268360711963588</v>
      </c>
      <c r="BX67" s="239">
        <f t="shared" si="272"/>
        <v>34.039745493624132</v>
      </c>
      <c r="BY67" s="239">
        <f t="shared" si="272"/>
        <v>35.908371163122375</v>
      </c>
      <c r="BZ67" s="239">
        <f t="shared" si="272"/>
        <v>37.879575798534503</v>
      </c>
      <c r="CA67" s="239">
        <f t="shared" si="272"/>
        <v>39.95899051390316</v>
      </c>
      <c r="CB67" s="239">
        <f t="shared" si="272"/>
        <v>42.152555545565988</v>
      </c>
      <c r="CC67" s="239">
        <f t="shared" si="272"/>
        <v>44.466537221549693</v>
      </c>
      <c r="CD67" s="239">
        <f t="shared" si="272"/>
        <v>46.907545862505906</v>
      </c>
      <c r="CE67" s="239">
        <f t="shared" si="272"/>
        <v>49.482554665326205</v>
      </c>
      <c r="CF67" s="239">
        <f t="shared" si="272"/>
        <v>52.198919623380839</v>
      </c>
      <c r="CG67" s="239">
        <f t="shared" si="272"/>
        <v>55.064400540287075</v>
      </c>
      <c r="CH67" s="239">
        <f t="shared" si="272"/>
        <v>58.087183197236911</v>
      </c>
      <c r="CI67" s="239">
        <f t="shared" si="272"/>
        <v>61.275902737209229</v>
      </c>
      <c r="CJ67" s="239">
        <f t="shared" si="272"/>
        <v>64.639668332867799</v>
      </c>
      <c r="CK67" s="239">
        <f t="shared" si="272"/>
        <v>68.18808920861359</v>
      </c>
      <c r="CL67" s="239">
        <f t="shared" si="272"/>
        <v>71.931302091128174</v>
      </c>
      <c r="CM67" s="239">
        <f t="shared" si="272"/>
        <v>75.880000166825923</v>
      </c>
      <c r="CN67" s="239">
        <f t="shared" si="273"/>
        <v>80.045463628937313</v>
      </c>
      <c r="CO67" s="239">
        <f t="shared" si="273"/>
        <v>84.439591901486722</v>
      </c>
      <c r="CP67" s="239">
        <f t="shared" si="273"/>
        <v>89.074937632218706</v>
      </c>
      <c r="CQ67" s="239">
        <f t="shared" si="273"/>
        <v>93.96474255157969</v>
      </c>
      <c r="CR67" s="239">
        <f t="shared" si="273"/>
        <v>99.122975300193033</v>
      </c>
      <c r="CS67" s="239">
        <f t="shared" si="273"/>
        <v>104.56437133288884</v>
      </c>
      <c r="CT67" s="239">
        <f t="shared" si="273"/>
        <v>110.30447501328153</v>
      </c>
      <c r="CU67" s="239">
        <f t="shared" si="273"/>
        <v>116.35968401914654</v>
      </c>
      <c r="CV67" s="239">
        <f t="shared" si="273"/>
        <v>122.74729618544809</v>
      </c>
      <c r="CW67" s="239">
        <f t="shared" si="273"/>
        <v>129.4855589188341</v>
      </c>
      <c r="CX67" s="239">
        <f t="shared" si="273"/>
        <v>136.59372132475988</v>
      </c>
      <c r="CY67" s="239">
        <f t="shared" si="273"/>
        <v>144.09208919615142</v>
      </c>
      <c r="CZ67" s="239">
        <f t="shared" si="273"/>
        <v>152.00208302069373</v>
      </c>
      <c r="DA67" s="239">
        <f t="shared" si="273"/>
        <v>160.34629917245294</v>
      </c>
      <c r="DB67" s="239">
        <f t="shared" si="273"/>
        <v>169.14857446263727</v>
      </c>
      <c r="DC67" s="239">
        <f t="shared" si="273"/>
        <v>178.43405423389825</v>
      </c>
      <c r="DD67" s="239">
        <f t="shared" si="274"/>
        <v>188.22926419269649</v>
      </c>
      <c r="DE67" s="239">
        <f t="shared" si="274"/>
        <v>198.56218618493409</v>
      </c>
      <c r="DF67" s="239">
        <f t="shared" si="274"/>
        <v>209.46233813132145</v>
      </c>
      <c r="DG67" s="239">
        <f t="shared" si="274"/>
        <v>220.9608583508284</v>
      </c>
      <c r="DH67" s="239">
        <f t="shared" si="274"/>
        <v>233.09059451310554</v>
      </c>
      <c r="DI67" s="239">
        <f t="shared" si="274"/>
        <v>245.88619747398488</v>
      </c>
      <c r="DJ67" s="239">
        <f t="shared" si="274"/>
        <v>259.38422026211833</v>
      </c>
      <c r="DK67" s="239">
        <f t="shared" si="274"/>
        <v>273.62322249952831</v>
      </c>
      <c r="DL67" s="239">
        <f t="shared" si="274"/>
        <v>288.64388055436655</v>
      </c>
      <c r="DM67" s="239">
        <f t="shared" si="274"/>
        <v>304.48910374055345</v>
      </c>
      <c r="DN67" s="239">
        <f t="shared" si="274"/>
        <v>321.20415689624417</v>
      </c>
      <c r="DO67" s="239">
        <f t="shared" si="274"/>
        <v>338.8367896912892</v>
      </c>
      <c r="DP67" s="239">
        <f t="shared" si="274"/>
        <v>357.43737303308052</v>
      </c>
      <c r="DQ67" s="239">
        <f t="shared" si="274"/>
        <v>377.0590429604523</v>
      </c>
      <c r="DR67" s="239">
        <f t="shared" si="274"/>
        <v>397.75785243669577</v>
      </c>
      <c r="DS67" s="239">
        <f t="shared" si="274"/>
        <v>419.59293147531321</v>
      </c>
      <c r="DT67" s="239">
        <f t="shared" si="275"/>
        <v>442.62665605594054</v>
      </c>
      <c r="DU67" s="239">
        <f t="shared" si="275"/>
        <v>466.92482631297793</v>
      </c>
      <c r="DV67" s="239">
        <f t="shared" si="275"/>
        <v>492.55685450595797</v>
      </c>
      <c r="DW67" s="239">
        <f t="shared" si="275"/>
        <v>519.59596330862348</v>
      </c>
      <c r="DX67" s="239">
        <f t="shared" si="275"/>
        <v>548.11939498316474</v>
      </c>
      <c r="DY67" s="239">
        <f t="shared" si="275"/>
        <v>578.20863203716192</v>
      </c>
      <c r="DZ67" s="239">
        <f t="shared" si="275"/>
        <v>609.94962999357972</v>
      </c>
      <c r="EA67" s="239">
        <f t="shared" si="275"/>
        <v>643.43306293876572</v>
      </c>
      <c r="EB67" s="239">
        <f t="shared" si="275"/>
        <v>678.75458254990565</v>
      </c>
      <c r="EC67" s="239">
        <f t="shared" si="275"/>
        <v>716.01509134189666</v>
      </c>
      <c r="ED67" s="239">
        <f t="shared" si="275"/>
        <v>755.32103091421834</v>
      </c>
      <c r="EE67" s="239">
        <f t="shared" si="275"/>
        <v>796.78468602123291</v>
      </c>
      <c r="EF67" s="239">
        <f t="shared" si="275"/>
        <v>840.52450533454873</v>
      </c>
      <c r="EG67" s="239">
        <f t="shared" si="275"/>
        <v>886.66543981376333</v>
      </c>
      <c r="EH67" s="239">
        <f t="shared" si="275"/>
        <v>935.33929965220682</v>
      </c>
      <c r="EI67" s="239">
        <f t="shared" si="275"/>
        <v>986.68513081736637</v>
      </c>
      <c r="EJ67" s="239">
        <f t="shared" si="276"/>
        <v>1040.8496122616507</v>
      </c>
      <c r="EK67" s="239">
        <f t="shared" si="276"/>
        <v>1097.9874749382009</v>
      </c>
      <c r="EL67" s="239">
        <f t="shared" si="276"/>
        <v>1158.2619438187448</v>
      </c>
      <c r="EM67" s="239">
        <f t="shared" si="276"/>
        <v>1221.8452041762007</v>
      </c>
      <c r="EN67" s="239">
        <f t="shared" si="276"/>
        <v>1288.9188934640547</v>
      </c>
      <c r="EO67" s="239">
        <f t="shared" si="276"/>
        <v>1359.6746201976559</v>
      </c>
      <c r="EP67" s="239">
        <f t="shared" si="276"/>
        <v>1434.3145113197124</v>
      </c>
      <c r="EQ67" s="239">
        <f t="shared" si="276"/>
        <v>1513.0517896136369</v>
      </c>
      <c r="ER67" s="239">
        <f t="shared" si="276"/>
        <v>1596.1113828142345</v>
      </c>
      <c r="ES67" s="239">
        <f t="shared" si="276"/>
        <v>1683.7305661557687</v>
      </c>
      <c r="ET67" s="239">
        <f t="shared" si="276"/>
        <v>1776.1596401929642</v>
      </c>
      <c r="EU67" s="239">
        <f t="shared" si="276"/>
        <v>1873.6626458312703</v>
      </c>
      <c r="EV67" s="239">
        <f t="shared" si="276"/>
        <v>1976.5181186090001</v>
      </c>
      <c r="EW67" s="239">
        <f t="shared" si="276"/>
        <v>2085.0198843860958</v>
      </c>
      <c r="EX67" s="239">
        <f t="shared" si="276"/>
        <v>2199.477898712551</v>
      </c>
      <c r="EY67" s="239">
        <f t="shared" si="276"/>
        <v>2320.2191322743047</v>
      </c>
      <c r="EZ67" s="239">
        <f t="shared" si="277"/>
        <v>2447.588504946048</v>
      </c>
      <c r="FA67" s="239">
        <f t="shared" si="277"/>
        <v>2581.9498711192377</v>
      </c>
      <c r="FB67" s="239">
        <f t="shared" si="277"/>
        <v>2723.6870591200936</v>
      </c>
      <c r="FC67" s="239">
        <f t="shared" si="277"/>
        <v>2873.2049676868687</v>
      </c>
      <c r="FD67" s="239">
        <f t="shared" si="277"/>
        <v>3030.930722638685</v>
      </c>
      <c r="FE67" s="239">
        <f t="shared" si="277"/>
        <v>3197.3148970401753</v>
      </c>
      <c r="FF67" s="239">
        <f t="shared" si="277"/>
        <v>3372.8327983475597</v>
      </c>
      <c r="FG67" s="239">
        <f t="shared" si="277"/>
        <v>3557.9858262131279</v>
      </c>
      <c r="FH67" s="239">
        <f t="shared" si="277"/>
        <v>3753.3029048269527</v>
      </c>
      <c r="FI67" s="239">
        <f t="shared" si="277"/>
        <v>3959.3419938875818</v>
      </c>
      <c r="FJ67" s="239">
        <f t="shared" si="277"/>
        <v>4176.6916825180824</v>
      </c>
      <c r="FK67" s="239">
        <f t="shared" si="277"/>
        <v>4405.9728706807546</v>
      </c>
      <c r="FL67" s="239">
        <f t="shared" si="277"/>
        <v>4647.8405428937867</v>
      </c>
      <c r="FM67" s="239">
        <f t="shared" si="277"/>
        <v>4902.985639316812</v>
      </c>
      <c r="FN67" s="239">
        <f t="shared" si="277"/>
        <v>5172.1370295504648</v>
      </c>
      <c r="FO67" s="239">
        <f t="shared" si="277"/>
        <v>5456.0635947884648</v>
      </c>
      <c r="FP67" s="239">
        <f t="shared" si="278"/>
        <v>5755.5764242702908</v>
      </c>
      <c r="FQ67" s="239">
        <f t="shared" si="278"/>
        <v>6071.5311323090118</v>
      </c>
      <c r="FR67" s="239">
        <f t="shared" si="278"/>
        <v>6404.8303025133082</v>
      </c>
      <c r="FS67" s="239">
        <f t="shared" si="278"/>
        <v>6756.4260661860508</v>
      </c>
      <c r="FT67" s="239">
        <f t="shared" si="278"/>
        <v>7127.3228222651196</v>
      </c>
      <c r="FU67" s="239">
        <f t="shared" si="278"/>
        <v>7518.5801065764808</v>
      </c>
      <c r="FV67" s="239">
        <f t="shared" si="278"/>
        <v>7931.3156185960761</v>
      </c>
      <c r="FW67" s="239">
        <f t="shared" si="278"/>
        <v>8366.7084143670363</v>
      </c>
      <c r="FX67" s="239">
        <f t="shared" si="278"/>
        <v>8826.0022746933882</v>
      </c>
      <c r="FY67" s="239">
        <f t="shared" si="278"/>
        <v>9310.5092582321195</v>
      </c>
      <c r="FZ67" s="239">
        <f t="shared" si="278"/>
        <v>9821.6134496336781</v>
      </c>
      <c r="GA67" s="239">
        <f t="shared" si="278"/>
        <v>10360.774913438168</v>
      </c>
      <c r="GB67" s="239">
        <f t="shared" si="278"/>
        <v>10929.533865022291</v>
      </c>
      <c r="GC67" s="239">
        <f t="shared" si="278"/>
        <v>11529.515070512103</v>
      </c>
      <c r="GD67" s="239">
        <f t="shared" si="278"/>
        <v>12162.432488230786</v>
      </c>
      <c r="GE67" s="239">
        <f t="shared" si="278"/>
        <v>12830.094164940572</v>
      </c>
      <c r="GF67" s="239">
        <f t="shared" si="279"/>
        <v>13534.407400865859</v>
      </c>
      <c r="GG67" s="239">
        <f t="shared" si="279"/>
        <v>14277.384198252375</v>
      </c>
      <c r="GH67" s="239">
        <f t="shared" si="279"/>
        <v>15061.147009027214</v>
      </c>
      <c r="GI67" s="239">
        <f t="shared" si="279"/>
        <v>15887.934797978998</v>
      </c>
      <c r="GJ67" s="239">
        <f t="shared" si="279"/>
        <v>16760.109438778789</v>
      </c>
      <c r="GK67" s="239">
        <f t="shared" si="279"/>
        <v>17680.162461113167</v>
      </c>
      <c r="GL67" s="239">
        <f t="shared" si="279"/>
        <v>18650.722168203909</v>
      </c>
      <c r="GM67" s="239">
        <f t="shared" si="279"/>
        <v>19674.561145046835</v>
      </c>
      <c r="GN67" s="239">
        <f t="shared" si="279"/>
        <v>20754.604178818445</v>
      </c>
      <c r="GO67" s="239">
        <f t="shared" si="279"/>
        <v>21893.936614076512</v>
      </c>
      <c r="GP67" s="239">
        <f t="shared" si="279"/>
        <v>23095.813166622826</v>
      </c>
      <c r="GQ67" s="239">
        <f t="shared" si="279"/>
        <v>24363.667221206477</v>
      </c>
      <c r="GR67" s="239">
        <f t="shared" si="279"/>
        <v>25701.120639628385</v>
      </c>
      <c r="GS67" s="239">
        <f t="shared" si="279"/>
        <v>27111.994107265687</v>
      </c>
      <c r="GT67" s="239">
        <f t="shared" si="279"/>
        <v>28600.318047572797</v>
      </c>
      <c r="GU67" s="239">
        <f t="shared" si="279"/>
        <v>30170.344135738429</v>
      </c>
      <c r="GV67" s="239">
        <f t="shared" si="280"/>
        <v>31826.557444389531</v>
      </c>
      <c r="GW67" s="239">
        <f t="shared" si="280"/>
        <v>33573.689256038539</v>
      </c>
      <c r="GX67" s="239">
        <f t="shared" si="280"/>
        <v>35416.730578875162</v>
      </c>
      <c r="GY67" s="239">
        <f t="shared" si="280"/>
        <v>37360.946404513037</v>
      </c>
      <c r="GZ67" s="239">
        <f t="shared" si="280"/>
        <v>39411.890748421181</v>
      </c>
      <c r="HA67" s="239">
        <f t="shared" si="280"/>
        <v>41575.422516006067</v>
      </c>
      <c r="HB67" s="239">
        <f t="shared" si="280"/>
        <v>43857.722239668685</v>
      </c>
      <c r="HC67" s="239">
        <f t="shared" si="280"/>
        <v>46265.309734649207</v>
      </c>
      <c r="HD67" s="239">
        <f t="shared" si="280"/>
        <v>48805.062724096373</v>
      </c>
      <c r="HE67" s="239">
        <f t="shared" si="280"/>
        <v>51484.236486567672</v>
      </c>
      <c r="HF67" s="239">
        <f t="shared" si="280"/>
        <v>54310.484582087018</v>
      </c>
      <c r="HG67" s="239">
        <f t="shared" si="280"/>
        <v>57291.880715967789</v>
      </c>
      <c r="HH67" s="239">
        <f t="shared" si="280"/>
        <v>60436.941802859328</v>
      </c>
      <c r="HI67" s="239">
        <f t="shared" si="280"/>
        <v>63754.652296903645</v>
      </c>
    </row>
    <row r="68" spans="1:217" s="278" customFormat="1" ht="12.75" customHeight="1">
      <c r="A68" s="10" t="str">
        <f>'JJR-4 Constant DCF'!A62</f>
        <v>Otter Tail Corporation</v>
      </c>
      <c r="B68" s="389" t="str">
        <f>'JJR-4 Constant DCF'!B62</f>
        <v>OTTR</v>
      </c>
      <c r="C68" s="239">
        <f>'JJR-4 Constant DCF'!D62</f>
        <v>42.510166666666663</v>
      </c>
      <c r="D68" s="239">
        <f>'JJR-4 Constant DCF'!C62</f>
        <v>1.56</v>
      </c>
      <c r="E68" s="3">
        <f>'JJR-4 Constant DCF'!G62</f>
        <v>7.0000000000000007E-2</v>
      </c>
      <c r="F68" s="3">
        <f>'JJR-4 Constant DCF'!H62</f>
        <v>0.09</v>
      </c>
      <c r="G68" s="3" t="str">
        <f>'JJR-4 Constant DCF'!I62</f>
        <v>NA%</v>
      </c>
      <c r="H68" s="3">
        <f t="shared" si="281"/>
        <v>0.08</v>
      </c>
      <c r="I68" s="3">
        <f t="shared" si="253"/>
        <v>7.5815901100319383E-2</v>
      </c>
      <c r="J68" s="3">
        <f t="shared" si="254"/>
        <v>7.1631802200638764E-2</v>
      </c>
      <c r="K68" s="3">
        <f t="shared" si="255"/>
        <v>6.7447703300958145E-2</v>
      </c>
      <c r="L68" s="3">
        <f t="shared" si="256"/>
        <v>6.3263604401277526E-2</v>
      </c>
      <c r="M68" s="3">
        <f t="shared" si="257"/>
        <v>5.9079505501596907E-2</v>
      </c>
      <c r="N68" s="3">
        <f>'JJR-5.4 GDP Growth'!$D$25</f>
        <v>5.4895406601916275E-2</v>
      </c>
      <c r="O68" s="3">
        <f t="shared" si="282"/>
        <v>0.10220642685890199</v>
      </c>
      <c r="Q68" s="239">
        <f t="shared" si="258"/>
        <v>-42.510166666666663</v>
      </c>
      <c r="R68" s="239">
        <f t="shared" si="259"/>
        <v>1.6848000000000001</v>
      </c>
      <c r="S68" s="239">
        <f t="shared" si="260"/>
        <v>1.8195840000000001</v>
      </c>
      <c r="T68" s="239">
        <f t="shared" si="261"/>
        <v>1.9651507200000002</v>
      </c>
      <c r="U68" s="239">
        <f t="shared" si="262"/>
        <v>2.1223627776000002</v>
      </c>
      <c r="V68" s="239">
        <f t="shared" si="263"/>
        <v>2.2921517998080003</v>
      </c>
      <c r="W68" s="239">
        <f t="shared" si="264"/>
        <v>2.465933353969163</v>
      </c>
      <c r="X68" s="239">
        <f t="shared" si="265"/>
        <v>2.6425726042206401</v>
      </c>
      <c r="Y68" s="239">
        <f t="shared" si="266"/>
        <v>2.8208080571813543</v>
      </c>
      <c r="Z68" s="239">
        <f t="shared" si="267"/>
        <v>2.9992625422028119</v>
      </c>
      <c r="AA68" s="239">
        <f t="shared" si="268"/>
        <v>3.1764574900656166</v>
      </c>
      <c r="AB68" s="239">
        <f t="shared" si="269"/>
        <v>3.3508304155364712</v>
      </c>
      <c r="AC68" s="239">
        <f t="shared" si="269"/>
        <v>3.5347756136514139</v>
      </c>
      <c r="AD68" s="239">
        <f t="shared" si="269"/>
        <v>3.7288185582093463</v>
      </c>
      <c r="AE68" s="239">
        <f t="shared" si="269"/>
        <v>3.9335135691070193</v>
      </c>
      <c r="AF68" s="239">
        <f t="shared" si="269"/>
        <v>4.1494453958573043</v>
      </c>
      <c r="AG68" s="239">
        <f t="shared" si="269"/>
        <v>4.3772308880353403</v>
      </c>
      <c r="AH68" s="239">
        <f t="shared" si="269"/>
        <v>4.617520757424507</v>
      </c>
      <c r="AI68" s="239">
        <f t="shared" si="269"/>
        <v>4.8710014368961136</v>
      </c>
      <c r="AJ68" s="239">
        <f t="shared" si="269"/>
        <v>5.138397041333044</v>
      </c>
      <c r="AK68" s="239">
        <f t="shared" si="269"/>
        <v>5.4204714361991053</v>
      </c>
      <c r="AL68" s="239">
        <f t="shared" si="269"/>
        <v>5.7180304196633287</v>
      </c>
      <c r="AM68" s="239">
        <f t="shared" si="269"/>
        <v>6.0319240245128727</v>
      </c>
      <c r="AN68" s="239">
        <f t="shared" si="269"/>
        <v>6.3630489464303741</v>
      </c>
      <c r="AO68" s="239">
        <f t="shared" si="269"/>
        <v>6.7123511055725649</v>
      </c>
      <c r="AP68" s="239">
        <f t="shared" si="269"/>
        <v>7.0808283487677928</v>
      </c>
      <c r="AQ68" s="239">
        <f t="shared" si="269"/>
        <v>7.4695333000517765</v>
      </c>
      <c r="AR68" s="239">
        <f t="shared" si="270"/>
        <v>7.8795763676846722</v>
      </c>
      <c r="AS68" s="239">
        <f t="shared" si="270"/>
        <v>8.3121289162395726</v>
      </c>
      <c r="AT68" s="239">
        <f t="shared" si="270"/>
        <v>8.76842661282409</v>
      </c>
      <c r="AU68" s="239">
        <f t="shared" si="270"/>
        <v>9.249772956994132</v>
      </c>
      <c r="AV68" s="239">
        <f t="shared" si="270"/>
        <v>9.7575430044437343</v>
      </c>
      <c r="AW68" s="239">
        <f t="shared" si="270"/>
        <v>10.293187295108357</v>
      </c>
      <c r="AX68" s="239">
        <f t="shared" si="270"/>
        <v>10.858235996903009</v>
      </c>
      <c r="AY68" s="239">
        <f t="shared" si="270"/>
        <v>11.454303276932563</v>
      </c>
      <c r="AZ68" s="239">
        <f t="shared" si="270"/>
        <v>12.083091912661439</v>
      </c>
      <c r="BA68" s="239">
        <f t="shared" si="270"/>
        <v>12.746398156215315</v>
      </c>
      <c r="BB68" s="239">
        <f t="shared" si="270"/>
        <v>13.446116865710671</v>
      </c>
      <c r="BC68" s="239">
        <f t="shared" si="270"/>
        <v>14.184246918270743</v>
      </c>
      <c r="BD68" s="239">
        <f t="shared" si="270"/>
        <v>14.962896920191193</v>
      </c>
      <c r="BE68" s="239">
        <f t="shared" si="270"/>
        <v>15.78429123056765</v>
      </c>
      <c r="BF68" s="239">
        <f t="shared" si="270"/>
        <v>16.650776315592722</v>
      </c>
      <c r="BG68" s="239">
        <f t="shared" si="270"/>
        <v>17.564827451674741</v>
      </c>
      <c r="BH68" s="239">
        <f t="shared" si="271"/>
        <v>18.529055796526926</v>
      </c>
      <c r="BI68" s="239">
        <f t="shared" si="271"/>
        <v>19.546215848426865</v>
      </c>
      <c r="BJ68" s="239">
        <f t="shared" si="271"/>
        <v>20.619213314955079</v>
      </c>
      <c r="BK68" s="239">
        <f t="shared" si="271"/>
        <v>21.751113413691183</v>
      </c>
      <c r="BL68" s="239">
        <f t="shared" si="271"/>
        <v>22.945149628580154</v>
      </c>
      <c r="BM68" s="239">
        <f t="shared" si="271"/>
        <v>24.204732946982869</v>
      </c>
      <c r="BN68" s="239">
        <f t="shared" si="271"/>
        <v>25.533461603798294</v>
      </c>
      <c r="BO68" s="239">
        <f t="shared" si="271"/>
        <v>26.935131360493219</v>
      </c>
      <c r="BP68" s="239">
        <f t="shared" si="271"/>
        <v>28.413746348403521</v>
      </c>
      <c r="BQ68" s="239">
        <f t="shared" si="271"/>
        <v>29.973530507282845</v>
      </c>
      <c r="BR68" s="239">
        <f t="shared" si="271"/>
        <v>31.618939651775079</v>
      </c>
      <c r="BS68" s="239">
        <f t="shared" si="271"/>
        <v>33.354674200280726</v>
      </c>
      <c r="BT68" s="239">
        <f t="shared" si="271"/>
        <v>35.185692602579586</v>
      </c>
      <c r="BU68" s="239">
        <f t="shared" si="271"/>
        <v>37.117225504568232</v>
      </c>
      <c r="BV68" s="239">
        <f t="shared" si="271"/>
        <v>39.154790690576519</v>
      </c>
      <c r="BW68" s="239">
        <f t="shared" si="271"/>
        <v>41.304208845948644</v>
      </c>
      <c r="BX68" s="239">
        <f t="shared" si="272"/>
        <v>43.571620184917464</v>
      </c>
      <c r="BY68" s="239">
        <f t="shared" si="272"/>
        <v>45.963501991272771</v>
      </c>
      <c r="BZ68" s="239">
        <f t="shared" si="272"/>
        <v>48.486687121931681</v>
      </c>
      <c r="CA68" s="239">
        <f t="shared" si="272"/>
        <v>51.148383526270017</v>
      </c>
      <c r="CB68" s="239">
        <f t="shared" si="272"/>
        <v>53.956194836975364</v>
      </c>
      <c r="CC68" s="239">
        <f t="shared" si="272"/>
        <v>56.91814209124334</v>
      </c>
      <c r="CD68" s="239">
        <f t="shared" si="272"/>
        <v>60.042686644367791</v>
      </c>
      <c r="CE68" s="239">
        <f t="shared" si="272"/>
        <v>63.338754341181811</v>
      </c>
      <c r="CF68" s="239">
        <f t="shared" si="272"/>
        <v>66.815761014399882</v>
      </c>
      <c r="CG68" s="239">
        <f t="shared" si="272"/>
        <v>70.483639382701824</v>
      </c>
      <c r="CH68" s="239">
        <f t="shared" si="272"/>
        <v>74.352867425398074</v>
      </c>
      <c r="CI68" s="239">
        <f t="shared" si="272"/>
        <v>78.434498314733673</v>
      </c>
      <c r="CJ68" s="239">
        <f t="shared" si="272"/>
        <v>82.740191991338293</v>
      </c>
      <c r="CK68" s="239">
        <f t="shared" si="272"/>
        <v>87.282248473023429</v>
      </c>
      <c r="CL68" s="239">
        <f t="shared" si="272"/>
        <v>92.073642992079542</v>
      </c>
      <c r="CM68" s="239">
        <f t="shared" si="272"/>
        <v>97.128063061449424</v>
      </c>
      <c r="CN68" s="239">
        <f t="shared" si="273"/>
        <v>102.45994757566426</v>
      </c>
      <c r="CO68" s="239">
        <f t="shared" si="273"/>
        <v>108.08452805824137</v>
      </c>
      <c r="CP68" s="239">
        <f t="shared" si="273"/>
        <v>114.01787217337477</v>
      </c>
      <c r="CQ68" s="239">
        <f t="shared" si="273"/>
        <v>120.27692962621749</v>
      </c>
      <c r="CR68" s="239">
        <f t="shared" si="273"/>
        <v>126.87958058287877</v>
      </c>
      <c r="CS68" s="239">
        <f t="shared" si="273"/>
        <v>133.8446867484565</v>
      </c>
      <c r="CT68" s="239">
        <f t="shared" si="273"/>
        <v>141.19214524901912</v>
      </c>
      <c r="CU68" s="239">
        <f t="shared" si="273"/>
        <v>148.94294547146086</v>
      </c>
      <c r="CV68" s="239">
        <f t="shared" si="273"/>
        <v>157.11922902360374</v>
      </c>
      <c r="CW68" s="239">
        <f t="shared" si="273"/>
        <v>165.74435298583407</v>
      </c>
      <c r="CX68" s="239">
        <f t="shared" si="273"/>
        <v>174.84295663496297</v>
      </c>
      <c r="CY68" s="239">
        <f t="shared" si="273"/>
        <v>184.44103183092048</v>
      </c>
      <c r="CZ68" s="239">
        <f t="shared" si="273"/>
        <v>194.56599726735584</v>
      </c>
      <c r="DA68" s="239">
        <f t="shared" si="273"/>
        <v>205.24677679825467</v>
      </c>
      <c r="DB68" s="239">
        <f t="shared" si="273"/>
        <v>216.51388206432762</v>
      </c>
      <c r="DC68" s="239">
        <f t="shared" si="273"/>
        <v>228.39949965520822</v>
      </c>
      <c r="DD68" s="239">
        <f t="shared" si="274"/>
        <v>240.93758305645511</v>
      </c>
      <c r="DE68" s="239">
        <f t="shared" si="274"/>
        <v>254.16394964402218</v>
      </c>
      <c r="DF68" s="239">
        <f t="shared" si="274"/>
        <v>268.11638300327974</v>
      </c>
      <c r="DG68" s="239">
        <f t="shared" si="274"/>
        <v>282.8347408648799</v>
      </c>
      <c r="DH68" s="239">
        <f t="shared" si="274"/>
        <v>298.36106896580509</v>
      </c>
      <c r="DI68" s="239">
        <f t="shared" si="274"/>
        <v>314.73972116086532</v>
      </c>
      <c r="DJ68" s="239">
        <f t="shared" si="274"/>
        <v>332.01748612776476</v>
      </c>
      <c r="DK68" s="239">
        <f t="shared" si="274"/>
        <v>350.24372102769451</v>
      </c>
      <c r="DL68" s="239">
        <f t="shared" si="274"/>
        <v>369.47049250327791</v>
      </c>
      <c r="DM68" s="239">
        <f t="shared" si="274"/>
        <v>389.75272541665561</v>
      </c>
      <c r="DN68" s="239">
        <f t="shared" si="274"/>
        <v>411.14835975260792</v>
      </c>
      <c r="DO68" s="239">
        <f t="shared" si="274"/>
        <v>433.71851613493828</v>
      </c>
      <c r="DP68" s="239">
        <f t="shared" si="274"/>
        <v>457.5276704289455</v>
      </c>
      <c r="DQ68" s="239">
        <f t="shared" si="274"/>
        <v>482.64383792876998</v>
      </c>
      <c r="DR68" s="239">
        <f t="shared" si="274"/>
        <v>509.13876765577919</v>
      </c>
      <c r="DS68" s="239">
        <f t="shared" si="274"/>
        <v>537.08814732304177</v>
      </c>
      <c r="DT68" s="239">
        <f t="shared" si="275"/>
        <v>566.57181955141004</v>
      </c>
      <c r="DU68" s="239">
        <f t="shared" si="275"/>
        <v>597.67400995487219</v>
      </c>
      <c r="DV68" s="239">
        <f t="shared" si="275"/>
        <v>630.48356774674266</v>
      </c>
      <c r="DW68" s="239">
        <f t="shared" si="275"/>
        <v>665.09421955402695</v>
      </c>
      <c r="DX68" s="239">
        <f t="shared" si="275"/>
        <v>701.60483716502938</v>
      </c>
      <c r="DY68" s="239">
        <f t="shared" si="275"/>
        <v>740.11971997507487</v>
      </c>
      <c r="DZ68" s="239">
        <f t="shared" si="275"/>
        <v>780.74889293720298</v>
      </c>
      <c r="EA68" s="239">
        <f t="shared" si="275"/>
        <v>823.60842086898674</v>
      </c>
      <c r="EB68" s="239">
        <f t="shared" si="275"/>
        <v>868.82074001335195</v>
      </c>
      <c r="EC68" s="239">
        <f t="shared" si="275"/>
        <v>916.51500780056267</v>
      </c>
      <c r="ED68" s="239">
        <f t="shared" si="275"/>
        <v>966.82747181053298</v>
      </c>
      <c r="EE68" s="239">
        <f t="shared" si="275"/>
        <v>1019.9018589894749</v>
      </c>
      <c r="EF68" s="239">
        <f t="shared" si="275"/>
        <v>1075.8897862327524</v>
      </c>
      <c r="EG68" s="239">
        <f t="shared" si="275"/>
        <v>1134.9511935068481</v>
      </c>
      <c r="EH68" s="239">
        <f t="shared" si="275"/>
        <v>1197.2548007477367</v>
      </c>
      <c r="EI68" s="239">
        <f t="shared" si="275"/>
        <v>1262.97858984088</v>
      </c>
      <c r="EJ68" s="239">
        <f t="shared" si="276"/>
        <v>1332.3103130597099</v>
      </c>
      <c r="EK68" s="239">
        <f t="shared" si="276"/>
        <v>1405.4480294150489</v>
      </c>
      <c r="EL68" s="239">
        <f t="shared" si="276"/>
        <v>1482.6006704476501</v>
      </c>
      <c r="EM68" s="239">
        <f t="shared" si="276"/>
        <v>1563.9886370801476</v>
      </c>
      <c r="EN68" s="239">
        <f t="shared" si="276"/>
        <v>1649.8444292334391</v>
      </c>
      <c r="EO68" s="239">
        <f t="shared" si="276"/>
        <v>1740.4133100061151</v>
      </c>
      <c r="EP68" s="239">
        <f t="shared" si="276"/>
        <v>1835.9540063142879</v>
      </c>
      <c r="EQ68" s="239">
        <f t="shared" si="276"/>
        <v>1936.739447993328</v>
      </c>
      <c r="ER68" s="239">
        <f t="shared" si="276"/>
        <v>2043.0575474728926</v>
      </c>
      <c r="ES68" s="239">
        <f t="shared" si="276"/>
        <v>2155.2120222525309</v>
      </c>
      <c r="ET68" s="239">
        <f t="shared" si="276"/>
        <v>2273.523262527422</v>
      </c>
      <c r="EU68" s="239">
        <f t="shared" si="276"/>
        <v>2398.32924644278</v>
      </c>
      <c r="EV68" s="239">
        <f t="shared" si="276"/>
        <v>2529.9865055915238</v>
      </c>
      <c r="EW68" s="239">
        <f t="shared" si="276"/>
        <v>2668.8711435133318</v>
      </c>
      <c r="EX68" s="239">
        <f t="shared" si="276"/>
        <v>2815.3799101046175</v>
      </c>
      <c r="EY68" s="239">
        <f t="shared" si="276"/>
        <v>2969.9313350086768</v>
      </c>
      <c r="EZ68" s="239">
        <f t="shared" si="277"/>
        <v>3132.9669232237502</v>
      </c>
      <c r="FA68" s="239">
        <f t="shared" si="277"/>
        <v>3304.9524163444726</v>
      </c>
      <c r="FB68" s="239">
        <f t="shared" si="277"/>
        <v>3486.3791230396882</v>
      </c>
      <c r="FC68" s="239">
        <f t="shared" si="277"/>
        <v>3677.7653225673844</v>
      </c>
      <c r="FD68" s="239">
        <f t="shared" si="277"/>
        <v>3879.6577453361488</v>
      </c>
      <c r="FE68" s="239">
        <f t="shared" si="277"/>
        <v>4092.6331347426503</v>
      </c>
      <c r="FF68" s="239">
        <f t="shared" si="277"/>
        <v>4317.2998947468232</v>
      </c>
      <c r="FG68" s="239">
        <f t="shared" si="277"/>
        <v>4554.2998278913601</v>
      </c>
      <c r="FH68" s="239">
        <f t="shared" si="277"/>
        <v>4804.3099687304939</v>
      </c>
      <c r="FI68" s="239">
        <f t="shared" si="277"/>
        <v>5068.0445179055941</v>
      </c>
      <c r="FJ68" s="239">
        <f t="shared" si="277"/>
        <v>5346.2568823926349</v>
      </c>
      <c r="FK68" s="239">
        <f t="shared" si="277"/>
        <v>5639.7418277498718</v>
      </c>
      <c r="FL68" s="239">
        <f t="shared" si="277"/>
        <v>5949.3377485140354</v>
      </c>
      <c r="FM68" s="239">
        <f t="shared" si="277"/>
        <v>6275.9290632308421</v>
      </c>
      <c r="FN68" s="239">
        <f t="shared" si="277"/>
        <v>6620.4487409616822</v>
      </c>
      <c r="FO68" s="239">
        <f t="shared" si="277"/>
        <v>6983.8809664839182</v>
      </c>
      <c r="FP68" s="239">
        <f t="shared" si="278"/>
        <v>7367.2639517984371</v>
      </c>
      <c r="FQ68" s="239">
        <f t="shared" si="278"/>
        <v>7771.6929019760528</v>
      </c>
      <c r="FR68" s="239">
        <f t="shared" si="278"/>
        <v>8198.3231438152543</v>
      </c>
      <c r="FS68" s="239">
        <f t="shared" si="278"/>
        <v>8648.3734262488924</v>
      </c>
      <c r="FT68" s="239">
        <f t="shared" si="278"/>
        <v>9123.129401928034</v>
      </c>
      <c r="FU68" s="239">
        <f t="shared" si="278"/>
        <v>9623.94729992877</v>
      </c>
      <c r="FV68" s="239">
        <f t="shared" si="278"/>
        <v>10152.257800073774</v>
      </c>
      <c r="FW68" s="239">
        <f t="shared" si="278"/>
        <v>10709.570119936299</v>
      </c>
      <c r="FX68" s="239">
        <f t="shared" si="278"/>
        <v>11297.476326201935</v>
      </c>
      <c r="FY68" s="239">
        <f t="shared" si="278"/>
        <v>11917.655882704314</v>
      </c>
      <c r="FZ68" s="239">
        <f t="shared" si="278"/>
        <v>12571.880448127087</v>
      </c>
      <c r="GA68" s="239">
        <f t="shared" si="278"/>
        <v>13262.018937077704</v>
      </c>
      <c r="GB68" s="239">
        <f t="shared" si="278"/>
        <v>13990.042858990899</v>
      </c>
      <c r="GC68" s="239">
        <f t="shared" si="278"/>
        <v>14758.03195011344</v>
      </c>
      <c r="GD68" s="239">
        <f t="shared" si="278"/>
        <v>15568.180114658988</v>
      </c>
      <c r="GE68" s="239">
        <f t="shared" si="278"/>
        <v>16422.801692105062</v>
      </c>
      <c r="GF68" s="239">
        <f t="shared" si="279"/>
        <v>17324.33806853581</v>
      </c>
      <c r="GG68" s="239">
        <f t="shared" si="279"/>
        <v>18275.364650917141</v>
      </c>
      <c r="GH68" s="239">
        <f t="shared" si="279"/>
        <v>19278.598224227524</v>
      </c>
      <c r="GI68" s="239">
        <f t="shared" si="279"/>
        <v>20336.904712461474</v>
      </c>
      <c r="GJ68" s="239">
        <f t="shared" si="279"/>
        <v>21453.307365676472</v>
      </c>
      <c r="GK68" s="239">
        <f t="shared" si="279"/>
        <v>22630.995396471168</v>
      </c>
      <c r="GL68" s="239">
        <f t="shared" si="279"/>
        <v>23873.333090566546</v>
      </c>
      <c r="GM68" s="239">
        <f t="shared" si="279"/>
        <v>25183.86941751618</v>
      </c>
      <c r="GN68" s="239">
        <f t="shared" si="279"/>
        <v>26566.348169000295</v>
      </c>
      <c r="GO68" s="239">
        <f t="shared" si="279"/>
        <v>28024.718653665641</v>
      </c>
      <c r="GP68" s="239">
        <f t="shared" si="279"/>
        <v>29563.146979062923</v>
      </c>
      <c r="GQ68" s="239">
        <f t="shared" si="279"/>
        <v>31186.027952910794</v>
      </c>
      <c r="GR68" s="239">
        <f t="shared" si="279"/>
        <v>32897.997637684559</v>
      </c>
      <c r="GS68" s="239">
        <f t="shared" si="279"/>
        <v>34703.946594394132</v>
      </c>
      <c r="GT68" s="239">
        <f t="shared" si="279"/>
        <v>36609.033853384586</v>
      </c>
      <c r="GU68" s="239">
        <f t="shared" si="279"/>
        <v>38618.701652069452</v>
      </c>
      <c r="GV68" s="239">
        <f t="shared" si="280"/>
        <v>40738.690981697902</v>
      </c>
      <c r="GW68" s="239">
        <f t="shared" si="280"/>
        <v>42975.057987568027</v>
      </c>
      <c r="GX68" s="239">
        <f t="shared" si="280"/>
        <v>45334.191269536503</v>
      </c>
      <c r="GY68" s="239">
        <f t="shared" si="280"/>
        <v>47822.830132246752</v>
      </c>
      <c r="GZ68" s="239">
        <f t="shared" si="280"/>
        <v>50448.083837210812</v>
      </c>
      <c r="HA68" s="239">
        <f t="shared" si="280"/>
        <v>53217.451911742057</v>
      </c>
      <c r="HB68" s="239">
        <f t="shared" si="280"/>
        <v>56138.845572755061</v>
      </c>
      <c r="HC68" s="239">
        <f t="shared" si="280"/>
        <v>59220.610326633636</v>
      </c>
      <c r="HD68" s="239">
        <f t="shared" si="280"/>
        <v>62471.549809727832</v>
      </c>
      <c r="HE68" s="239">
        <f t="shared" si="280"/>
        <v>65900.950937584712</v>
      </c>
      <c r="HF68" s="239">
        <f t="shared" si="280"/>
        <v>69518.610434756367</v>
      </c>
      <c r="HG68" s="239">
        <f t="shared" si="280"/>
        <v>73334.862820972543</v>
      </c>
      <c r="HH68" s="239">
        <f t="shared" si="280"/>
        <v>77360.609933625587</v>
      </c>
      <c r="HI68" s="239">
        <f t="shared" si="280"/>
        <v>81607.352070904206</v>
      </c>
    </row>
    <row r="69" spans="1:217" s="278" customFormat="1" ht="12.75" customHeight="1">
      <c r="A69" s="10" t="str">
        <f>'JJR-4 Constant DCF'!A63</f>
        <v>Pinnacle West Capital Corporation</v>
      </c>
      <c r="B69" s="389" t="str">
        <f>'JJR-4 Constant DCF'!B63</f>
        <v>PNW</v>
      </c>
      <c r="C69" s="239">
        <f>'JJR-4 Constant DCF'!D63</f>
        <v>78.494555555555522</v>
      </c>
      <c r="D69" s="239">
        <f>'JJR-4 Constant DCF'!C63</f>
        <v>3.32</v>
      </c>
      <c r="E69" s="3">
        <f>'JJR-4 Constant DCF'!G63</f>
        <v>4.4999999999999998E-2</v>
      </c>
      <c r="F69" s="3">
        <f>'JJR-4 Constant DCF'!H63</f>
        <v>3.5000000000000003E-2</v>
      </c>
      <c r="G69" s="3">
        <f>'JJR-4 Constant DCF'!I63</f>
        <v>3.4000000000000002E-2</v>
      </c>
      <c r="H69" s="3">
        <f t="shared" si="281"/>
        <v>3.7999999999999999E-2</v>
      </c>
      <c r="I69" s="3">
        <f t="shared" si="253"/>
        <v>4.0815901100319379E-2</v>
      </c>
      <c r="J69" s="3">
        <f t="shared" si="254"/>
        <v>4.363180220063876E-2</v>
      </c>
      <c r="K69" s="3">
        <f t="shared" si="255"/>
        <v>4.644770330095814E-2</v>
      </c>
      <c r="L69" s="3">
        <f t="shared" si="256"/>
        <v>4.9263604401277521E-2</v>
      </c>
      <c r="M69" s="3">
        <f t="shared" si="257"/>
        <v>5.2079505501596901E-2</v>
      </c>
      <c r="N69" s="3">
        <f>'JJR-5.4 GDP Growth'!$D$25</f>
        <v>5.4895406601916275E-2</v>
      </c>
      <c r="O69" s="3">
        <f t="shared" si="282"/>
        <v>9.6845859289169334E-2</v>
      </c>
      <c r="Q69" s="239">
        <f t="shared" si="258"/>
        <v>-78.494555555555522</v>
      </c>
      <c r="R69" s="239">
        <f t="shared" si="259"/>
        <v>3.4461599999999999</v>
      </c>
      <c r="S69" s="239">
        <f t="shared" si="260"/>
        <v>3.5771140799999999</v>
      </c>
      <c r="T69" s="239">
        <f t="shared" si="261"/>
        <v>3.7130444150400002</v>
      </c>
      <c r="U69" s="239">
        <f t="shared" si="262"/>
        <v>3.8541401028115203</v>
      </c>
      <c r="V69" s="239">
        <f t="shared" si="263"/>
        <v>4.0005974267183584</v>
      </c>
      <c r="W69" s="239">
        <f t="shared" si="264"/>
        <v>4.1638854156294869</v>
      </c>
      <c r="X69" s="239">
        <f t="shared" si="265"/>
        <v>4.3455632404703577</v>
      </c>
      <c r="Y69" s="239">
        <f t="shared" si="266"/>
        <v>4.5474046725392743</v>
      </c>
      <c r="Z69" s="239">
        <f t="shared" si="267"/>
        <v>4.7714262173797701</v>
      </c>
      <c r="AA69" s="239">
        <f t="shared" si="268"/>
        <v>5.0199197353182639</v>
      </c>
      <c r="AB69" s="239">
        <f t="shared" si="269"/>
        <v>5.2954902702975435</v>
      </c>
      <c r="AC69" s="239">
        <f t="shared" si="269"/>
        <v>5.5861883618420185</v>
      </c>
      <c r="AD69" s="239">
        <f t="shared" si="269"/>
        <v>5.8928444433202287</v>
      </c>
      <c r="AE69" s="239">
        <f t="shared" si="269"/>
        <v>6.2163345350781354</v>
      </c>
      <c r="AF69" s="239">
        <f t="shared" si="269"/>
        <v>6.5575827469547834</v>
      </c>
      <c r="AG69" s="239">
        <f t="shared" si="269"/>
        <v>6.9175639181745776</v>
      </c>
      <c r="AH69" s="239">
        <f t="shared" si="269"/>
        <v>7.297306402157516</v>
      </c>
      <c r="AI69" s="239">
        <f t="shared" si="269"/>
        <v>7.6978950042027199</v>
      </c>
      <c r="AJ69" s="239">
        <f t="shared" si="269"/>
        <v>8.1204740804372886</v>
      </c>
      <c r="AK69" s="239">
        <f t="shared" si="269"/>
        <v>8.5662508068832164</v>
      </c>
      <c r="AL69" s="239">
        <f t="shared" si="269"/>
        <v>9.0364986279810644</v>
      </c>
      <c r="AM69" s="239">
        <f t="shared" si="269"/>
        <v>9.5325608944217439</v>
      </c>
      <c r="AN69" s="239">
        <f t="shared" si="269"/>
        <v>10.055854700678552</v>
      </c>
      <c r="AO69" s="239">
        <f t="shared" si="269"/>
        <v>10.607874933202092</v>
      </c>
      <c r="AP69" s="239">
        <f t="shared" si="269"/>
        <v>11.190198540842497</v>
      </c>
      <c r="AQ69" s="239">
        <f t="shared" si="269"/>
        <v>11.804489039698217</v>
      </c>
      <c r="AR69" s="239">
        <f t="shared" si="270"/>
        <v>12.452501265260315</v>
      </c>
      <c r="AS69" s="239">
        <f t="shared" si="270"/>
        <v>13.136086385427657</v>
      </c>
      <c r="AT69" s="239">
        <f t="shared" si="270"/>
        <v>13.857197188713604</v>
      </c>
      <c r="AU69" s="239">
        <f t="shared" si="270"/>
        <v>14.617893662750969</v>
      </c>
      <c r="AV69" s="239">
        <f t="shared" si="270"/>
        <v>15.420348879031259</v>
      </c>
      <c r="AW69" s="239">
        <f t="shared" si="270"/>
        <v>16.266855200689083</v>
      </c>
      <c r="AX69" s="239">
        <f t="shared" si="270"/>
        <v>17.159830831065406</v>
      </c>
      <c r="AY69" s="239">
        <f t="shared" si="270"/>
        <v>18.10182672175684</v>
      </c>
      <c r="AZ69" s="239">
        <f t="shared" si="270"/>
        <v>19.095533859885116</v>
      </c>
      <c r="BA69" s="239">
        <f t="shared" si="270"/>
        <v>20.143790955404167</v>
      </c>
      <c r="BB69" s="239">
        <f t="shared" si="270"/>
        <v>21.249592550405083</v>
      </c>
      <c r="BC69" s="239">
        <f t="shared" si="270"/>
        <v>22.416097573584622</v>
      </c>
      <c r="BD69" s="239">
        <f t="shared" si="270"/>
        <v>23.646638364314779</v>
      </c>
      <c r="BE69" s="239">
        <f t="shared" si="270"/>
        <v>24.944730192092312</v>
      </c>
      <c r="BF69" s="239">
        <f t="shared" si="270"/>
        <v>26.314081298562318</v>
      </c>
      <c r="BG69" s="239">
        <f t="shared" si="270"/>
        <v>27.758603490802777</v>
      </c>
      <c r="BH69" s="239">
        <f t="shared" si="271"/>
        <v>29.282423316131769</v>
      </c>
      <c r="BI69" s="239">
        <f t="shared" si="271"/>
        <v>30.889893850360256</v>
      </c>
      <c r="BJ69" s="239">
        <f t="shared" si="271"/>
        <v>32.585607133165816</v>
      </c>
      <c r="BK69" s="239">
        <f t="shared" si="271"/>
        <v>34.374407286111257</v>
      </c>
      <c r="BL69" s="239">
        <f t="shared" si="271"/>
        <v>36.261404350782207</v>
      </c>
      <c r="BM69" s="239">
        <f t="shared" si="271"/>
        <v>38.251988886574892</v>
      </c>
      <c r="BN69" s="239">
        <f t="shared" si="271"/>
        <v>40.351847369835404</v>
      </c>
      <c r="BO69" s="239">
        <f t="shared" si="271"/>
        <v>42.566978438340982</v>
      </c>
      <c r="BP69" s="239">
        <f t="shared" si="271"/>
        <v>44.90371002752871</v>
      </c>
      <c r="BQ69" s="239">
        <f t="shared" si="271"/>
        <v>47.368717447424444</v>
      </c>
      <c r="BR69" s="239">
        <f t="shared" si="271"/>
        <v>49.969042451912095</v>
      </c>
      <c r="BS69" s="239">
        <f t="shared" si="271"/>
        <v>52.712113354818229</v>
      </c>
      <c r="BT69" s="239">
        <f t="shared" si="271"/>
        <v>55.605766250277277</v>
      </c>
      <c r="BU69" s="239">
        <f t="shared" si="271"/>
        <v>58.658267397997363</v>
      </c>
      <c r="BV69" s="239">
        <f t="shared" si="271"/>
        <v>61.878336837374356</v>
      </c>
      <c r="BW69" s="239">
        <f t="shared" si="271"/>
        <v>65.27517329791236</v>
      </c>
      <c r="BX69" s="239">
        <f t="shared" si="272"/>
        <v>68.858480477111812</v>
      </c>
      <c r="BY69" s="239">
        <f t="shared" si="272"/>
        <v>72.638494760892982</v>
      </c>
      <c r="BZ69" s="239">
        <f t="shared" si="272"/>
        <v>76.626014465743367</v>
      </c>
      <c r="CA69" s="239">
        <f t="shared" si="272"/>
        <v>80.832430686124667</v>
      </c>
      <c r="CB69" s="239">
        <f t="shared" si="272"/>
        <v>85.2697598352607</v>
      </c>
      <c r="CC69" s="239">
        <f t="shared" si="272"/>
        <v>89.950677972265083</v>
      </c>
      <c r="CD69" s="239">
        <f t="shared" si="272"/>
        <v>94.888557013670606</v>
      </c>
      <c r="CE69" s="239">
        <f t="shared" si="272"/>
        <v>100.09750293280517</v>
      </c>
      <c r="CF69" s="239">
        <f t="shared" si="272"/>
        <v>105.59239605613801</v>
      </c>
      <c r="CG69" s="239">
        <f t="shared" si="272"/>
        <v>111.3889335717103</v>
      </c>
      <c r="CH69" s="239">
        <f t="shared" si="272"/>
        <v>117.50367437108318</v>
      </c>
      <c r="CI69" s="239">
        <f t="shared" si="272"/>
        <v>123.95408635290296</v>
      </c>
      <c r="CJ69" s="239">
        <f t="shared" si="272"/>
        <v>130.75859632321462</v>
      </c>
      <c r="CK69" s="239">
        <f t="shared" si="272"/>
        <v>137.93664263507333</v>
      </c>
      <c r="CL69" s="239">
        <f t="shared" si="272"/>
        <v>145.50873071782888</v>
      </c>
      <c r="CM69" s="239">
        <f t="shared" si="272"/>
        <v>153.49649165471286</v>
      </c>
      <c r="CN69" s="239">
        <f t="shared" si="273"/>
        <v>161.92274397606596</v>
      </c>
      <c r="CO69" s="239">
        <f t="shared" si="273"/>
        <v>170.81155884473009</v>
      </c>
      <c r="CP69" s="239">
        <f t="shared" si="273"/>
        <v>180.18832881981868</v>
      </c>
      <c r="CQ69" s="239">
        <f t="shared" si="273"/>
        <v>190.07984039530243</v>
      </c>
      <c r="CR69" s="239">
        <f t="shared" si="273"/>
        <v>200.5143505206299</v>
      </c>
      <c r="CS69" s="239">
        <f t="shared" si="273"/>
        <v>211.52166732197904</v>
      </c>
      <c r="CT69" s="239">
        <f t="shared" si="273"/>
        <v>223.13323525473433</v>
      </c>
      <c r="CU69" s="239">
        <f t="shared" si="273"/>
        <v>235.38222493044401</v>
      </c>
      <c r="CV69" s="239">
        <f t="shared" si="273"/>
        <v>248.30362787486445</v>
      </c>
      <c r="CW69" s="239">
        <f t="shared" si="273"/>
        <v>261.93435648778603</v>
      </c>
      <c r="CX69" s="239">
        <f t="shared" si="273"/>
        <v>276.31334949019435</v>
      </c>
      <c r="CY69" s="239">
        <f t="shared" si="273"/>
        <v>291.48168315999595</v>
      </c>
      <c r="CZ69" s="239">
        <f t="shared" si="273"/>
        <v>307.48268867407484</v>
      </c>
      <c r="DA69" s="239">
        <f t="shared" si="273"/>
        <v>324.36207589188859</v>
      </c>
      <c r="DB69" s="239">
        <f t="shared" si="273"/>
        <v>342.16806393421547</v>
      </c>
      <c r="DC69" s="239">
        <f t="shared" si="273"/>
        <v>360.95151893007471</v>
      </c>
      <c r="DD69" s="239">
        <f t="shared" si="274"/>
        <v>380.76609932532045</v>
      </c>
      <c r="DE69" s="239">
        <f t="shared" si="274"/>
        <v>401.66840916800953</v>
      </c>
      <c r="DF69" s="239">
        <f t="shared" si="274"/>
        <v>423.71815980843229</v>
      </c>
      <c r="DG69" s="239">
        <f t="shared" si="274"/>
        <v>446.9783404757319</v>
      </c>
      <c r="DH69" s="239">
        <f t="shared" si="274"/>
        <v>471.51539821839697</v>
      </c>
      <c r="DI69" s="239">
        <f t="shared" si="274"/>
        <v>497.39942772266033</v>
      </c>
      <c r="DJ69" s="239">
        <f t="shared" si="274"/>
        <v>524.70437155105628</v>
      </c>
      <c r="DK69" s="239">
        <f t="shared" si="274"/>
        <v>553.50823137315444</v>
      </c>
      <c r="DL69" s="239">
        <f t="shared" si="274"/>
        <v>583.89329079189133</v>
      </c>
      <c r="DM69" s="239">
        <f t="shared" si="274"/>
        <v>615.94635040204309</v>
      </c>
      <c r="DN69" s="239">
        <f t="shared" si="274"/>
        <v>649.75897575232966</v>
      </c>
      <c r="DO69" s="239">
        <f t="shared" si="274"/>
        <v>685.4277589194985</v>
      </c>
      <c r="DP69" s="239">
        <f t="shared" si="274"/>
        <v>723.05459444162466</v>
      </c>
      <c r="DQ69" s="239">
        <f t="shared" si="274"/>
        <v>762.74697039888133</v>
      </c>
      <c r="DR69" s="239">
        <f t="shared" si="274"/>
        <v>804.61827547330768</v>
      </c>
      <c r="DS69" s="239">
        <f t="shared" si="274"/>
        <v>848.78812286474761</v>
      </c>
      <c r="DT69" s="239">
        <f t="shared" si="275"/>
        <v>895.38269198828516</v>
      </c>
      <c r="DU69" s="239">
        <f t="shared" si="275"/>
        <v>944.5350889293004</v>
      </c>
      <c r="DV69" s="239">
        <f t="shared" si="275"/>
        <v>996.38572668585152</v>
      </c>
      <c r="DW69" s="239">
        <f t="shared" si="275"/>
        <v>1051.0827262846171</v>
      </c>
      <c r="DX69" s="239">
        <f t="shared" si="275"/>
        <v>1108.7823399162619</v>
      </c>
      <c r="DY69" s="239">
        <f t="shared" si="275"/>
        <v>1169.6493972989892</v>
      </c>
      <c r="DZ69" s="239">
        <f t="shared" si="275"/>
        <v>1233.8577765454036</v>
      </c>
      <c r="EA69" s="239">
        <f t="shared" si="275"/>
        <v>1301.5909008777999</v>
      </c>
      <c r="EB69" s="239">
        <f t="shared" si="275"/>
        <v>1373.0422626108411</v>
      </c>
      <c r="EC69" s="239">
        <f t="shared" si="275"/>
        <v>1448.4159758984783</v>
      </c>
      <c r="ED69" s="239">
        <f t="shared" si="275"/>
        <v>1527.9273598241366</v>
      </c>
      <c r="EE69" s="239">
        <f t="shared" si="275"/>
        <v>1611.8035534998751</v>
      </c>
      <c r="EF69" s="239">
        <f t="shared" si="275"/>
        <v>1700.2841649316642</v>
      </c>
      <c r="EG69" s="239">
        <f t="shared" si="275"/>
        <v>1793.6219555043876</v>
      </c>
      <c r="EH69" s="239">
        <f t="shared" si="275"/>
        <v>1892.0835620419252</v>
      </c>
      <c r="EI69" s="239">
        <f t="shared" si="275"/>
        <v>1995.9502585050188</v>
      </c>
      <c r="EJ69" s="239">
        <f t="shared" si="276"/>
        <v>2105.5187595028519</v>
      </c>
      <c r="EK69" s="239">
        <f t="shared" si="276"/>
        <v>2221.1020679137232</v>
      </c>
      <c r="EL69" s="239">
        <f t="shared" si="276"/>
        <v>2343.0303690362043</v>
      </c>
      <c r="EM69" s="239">
        <f t="shared" si="276"/>
        <v>2471.6519738250845</v>
      </c>
      <c r="EN69" s="239">
        <f t="shared" si="276"/>
        <v>2607.3343139066415</v>
      </c>
      <c r="EO69" s="239">
        <f t="shared" si="276"/>
        <v>2750.4649912156751</v>
      </c>
      <c r="EP69" s="239">
        <f t="shared" si="276"/>
        <v>2901.4528852527956</v>
      </c>
      <c r="EQ69" s="239">
        <f t="shared" si="276"/>
        <v>3060.7293211250508</v>
      </c>
      <c r="ER69" s="239">
        <f t="shared" si="276"/>
        <v>3228.7493017066176</v>
      </c>
      <c r="ES69" s="239">
        <f t="shared" si="276"/>
        <v>3405.9928074394556</v>
      </c>
      <c r="ET69" s="239">
        <f t="shared" si="276"/>
        <v>3592.9661674870467</v>
      </c>
      <c r="EU69" s="239">
        <f t="shared" si="276"/>
        <v>3790.2035061581769</v>
      </c>
      <c r="EV69" s="239">
        <f t="shared" si="276"/>
        <v>3998.2682687327388</v>
      </c>
      <c r="EW69" s="239">
        <f t="shared" si="276"/>
        <v>4217.7548310483626</v>
      </c>
      <c r="EX69" s="239">
        <f t="shared" si="276"/>
        <v>4449.2901974459592</v>
      </c>
      <c r="EY69" s="239">
        <f t="shared" si="276"/>
        <v>4693.5357919246753</v>
      </c>
      <c r="EZ69" s="239">
        <f t="shared" si="277"/>
        <v>4951.1893476230271</v>
      </c>
      <c r="FA69" s="239">
        <f t="shared" si="277"/>
        <v>5222.9869000238696</v>
      </c>
      <c r="FB69" s="239">
        <f t="shared" si="277"/>
        <v>5509.7048895771622</v>
      </c>
      <c r="FC69" s="239">
        <f t="shared" si="277"/>
        <v>5812.1623797470666</v>
      </c>
      <c r="FD69" s="239">
        <f t="shared" si="277"/>
        <v>6131.2233968196433</v>
      </c>
      <c r="FE69" s="239">
        <f t="shared" si="277"/>
        <v>6467.7993981552399</v>
      </c>
      <c r="FF69" s="239">
        <f t="shared" si="277"/>
        <v>6822.8518759366016</v>
      </c>
      <c r="FG69" s="239">
        <f t="shared" si="277"/>
        <v>7197.3951038507885</v>
      </c>
      <c r="FH69" s="239">
        <f t="shared" si="277"/>
        <v>7592.4990345513188</v>
      </c>
      <c r="FI69" s="239">
        <f t="shared" si="277"/>
        <v>8009.2923561776706</v>
      </c>
      <c r="FJ69" s="239">
        <f t="shared" si="277"/>
        <v>8448.9657166636644</v>
      </c>
      <c r="FK69" s="239">
        <f t="shared" si="277"/>
        <v>8912.7751250455676</v>
      </c>
      <c r="FL69" s="239">
        <f t="shared" si="277"/>
        <v>9402.0455394863893</v>
      </c>
      <c r="FM69" s="239">
        <f t="shared" si="277"/>
        <v>9918.1746522662288</v>
      </c>
      <c r="FN69" s="239">
        <f t="shared" si="277"/>
        <v>10462.636882551204</v>
      </c>
      <c r="FO69" s="239">
        <f t="shared" si="277"/>
        <v>11036.987588347058</v>
      </c>
      <c r="FP69" s="239">
        <f t="shared" si="278"/>
        <v>11642.867509669673</v>
      </c>
      <c r="FQ69" s="239">
        <f t="shared" si="278"/>
        <v>12282.007455625231</v>
      </c>
      <c r="FR69" s="239">
        <f t="shared" si="278"/>
        <v>12956.233248789546</v>
      </c>
      <c r="FS69" s="239">
        <f t="shared" si="278"/>
        <v>13667.470941011114</v>
      </c>
      <c r="FT69" s="239">
        <f t="shared" si="278"/>
        <v>14417.752315537793</v>
      </c>
      <c r="FU69" s="239">
        <f t="shared" si="278"/>
        <v>15209.220691184961</v>
      </c>
      <c r="FV69" s="239">
        <f t="shared" si="278"/>
        <v>16044.137045125837</v>
      </c>
      <c r="FW69" s="239">
        <f t="shared" si="278"/>
        <v>16924.886471794889</v>
      </c>
      <c r="FX69" s="239">
        <f t="shared" si="278"/>
        <v>17853.984996355342</v>
      </c>
      <c r="FY69" s="239">
        <f t="shared" si="278"/>
        <v>18834.08676219478</v>
      </c>
      <c r="FZ69" s="239">
        <f t="shared" si="278"/>
        <v>19867.99161298123</v>
      </c>
      <c r="GA69" s="239">
        <f t="shared" si="278"/>
        <v>20958.653090939297</v>
      </c>
      <c r="GB69" s="239">
        <f t="shared" si="278"/>
        <v>22109.186874194918</v>
      </c>
      <c r="GC69" s="239">
        <f t="shared" si="278"/>
        <v>23322.879677291599</v>
      </c>
      <c r="GD69" s="239">
        <f t="shared" si="278"/>
        <v>24603.19864030409</v>
      </c>
      <c r="GE69" s="239">
        <f t="shared" si="278"/>
        <v>25953.801233371298</v>
      </c>
      <c r="GF69" s="239">
        <f t="shared" si="279"/>
        <v>27378.545704942531</v>
      </c>
      <c r="GG69" s="239">
        <f t="shared" si="279"/>
        <v>28881.502103584498</v>
      </c>
      <c r="GH69" s="239">
        <f t="shared" si="279"/>
        <v>30466.963904834869</v>
      </c>
      <c r="GI69" s="239">
        <f t="shared" si="279"/>
        <v>32139.460276316688</v>
      </c>
      <c r="GJ69" s="239">
        <f t="shared" si="279"/>
        <v>33903.769016151229</v>
      </c>
      <c r="GK69" s="239">
        <f t="shared" si="279"/>
        <v>35764.930201630305</v>
      </c>
      <c r="GL69" s="239">
        <f t="shared" si="279"/>
        <v>37728.260587137956</v>
      </c>
      <c r="GM69" s="239">
        <f t="shared" si="279"/>
        <v>39799.368792451947</v>
      </c>
      <c r="GN69" s="239">
        <f t="shared" si="279"/>
        <v>41984.171324813215</v>
      </c>
      <c r="GO69" s="239">
        <f t="shared" si="279"/>
        <v>44288.909480533352</v>
      </c>
      <c r="GP69" s="239">
        <f t="shared" si="279"/>
        <v>46720.167174422691</v>
      </c>
      <c r="GQ69" s="239">
        <f t="shared" si="279"/>
        <v>49284.889747972127</v>
      </c>
      <c r="GR69" s="239">
        <f t="shared" si="279"/>
        <v>51990.403810017669</v>
      </c>
      <c r="GS69" s="239">
        <f t="shared" si="279"/>
        <v>54844.438166566404</v>
      </c>
      <c r="GT69" s="239">
        <f t="shared" si="279"/>
        <v>57855.145899573719</v>
      </c>
      <c r="GU69" s="239">
        <f t="shared" si="279"/>
        <v>61031.127657744008</v>
      </c>
      <c r="GV69" s="239">
        <f t="shared" si="280"/>
        <v>64381.45622588932</v>
      </c>
      <c r="GW69" s="239">
        <f t="shared" si="280"/>
        <v>67915.702443032991</v>
      </c>
      <c r="GX69" s="239">
        <f t="shared" si="280"/>
        <v>71643.962543298039</v>
      </c>
      <c r="GY69" s="239">
        <f t="shared" si="280"/>
        <v>75576.886997684851</v>
      </c>
      <c r="GZ69" s="239">
        <f t="shared" si="280"/>
        <v>79725.710939129844</v>
      </c>
      <c r="HA69" s="239">
        <f t="shared" si="280"/>
        <v>84102.286257760221</v>
      </c>
      <c r="HB69" s="239">
        <f t="shared" si="280"/>
        <v>88719.115458030719</v>
      </c>
      <c r="HC69" s="239">
        <f t="shared" si="280"/>
        <v>93589.387374461672</v>
      </c>
      <c r="HD69" s="239">
        <f t="shared" si="280"/>
        <v>98727.014848006991</v>
      </c>
      <c r="HE69" s="239">
        <f t="shared" si="280"/>
        <v>104146.67447068176</v>
      </c>
      <c r="HF69" s="239">
        <f t="shared" si="280"/>
        <v>109863.84851198725</v>
      </c>
      <c r="HG69" s="239">
        <f t="shared" si="280"/>
        <v>115894.86914690412</v>
      </c>
      <c r="HH69" s="239">
        <f t="shared" si="280"/>
        <v>122256.96511179931</v>
      </c>
      <c r="HI69" s="239">
        <f t="shared" si="280"/>
        <v>128968.31092152782</v>
      </c>
    </row>
    <row r="70" spans="1:217" s="278" customFormat="1" ht="12.75" customHeight="1">
      <c r="A70" s="10" t="str">
        <f>'JJR-4 Constant DCF'!A64</f>
        <v>Portland General Electric Company</v>
      </c>
      <c r="B70" s="389" t="str">
        <f>'JJR-4 Constant DCF'!B64</f>
        <v>POR</v>
      </c>
      <c r="C70" s="239">
        <f>'JJR-4 Constant DCF'!D64</f>
        <v>43.113000000000007</v>
      </c>
      <c r="D70" s="239">
        <f>'JJR-4 Constant DCF'!C64</f>
        <v>1.63</v>
      </c>
      <c r="E70" s="3">
        <f>'JJR-4 Constant DCF'!G64</f>
        <v>0.04</v>
      </c>
      <c r="F70" s="3">
        <f>'JJR-4 Constant DCF'!H64</f>
        <v>0.13400000000000001</v>
      </c>
      <c r="G70" s="3">
        <f>'JJR-4 Constant DCF'!I64</f>
        <v>0.13400000000000001</v>
      </c>
      <c r="H70" s="3">
        <f t="shared" si="281"/>
        <v>0.10266666666666668</v>
      </c>
      <c r="I70" s="3">
        <f t="shared" si="253"/>
        <v>9.4704789989208282E-2</v>
      </c>
      <c r="J70" s="3">
        <f t="shared" si="254"/>
        <v>8.6742913311749881E-2</v>
      </c>
      <c r="K70" s="3">
        <f t="shared" si="255"/>
        <v>7.8781036634291479E-2</v>
      </c>
      <c r="L70" s="3">
        <f t="shared" si="256"/>
        <v>7.0819159956833078E-2</v>
      </c>
      <c r="M70" s="3">
        <f t="shared" si="257"/>
        <v>6.2857283279374676E-2</v>
      </c>
      <c r="N70" s="3">
        <f>'JJR-5.4 GDP Growth'!$D$25</f>
        <v>5.4895406601916275E-2</v>
      </c>
      <c r="O70" s="3">
        <f t="shared" si="282"/>
        <v>0.11069225668907165</v>
      </c>
      <c r="Q70" s="239">
        <f t="shared" si="258"/>
        <v>-43.113000000000007</v>
      </c>
      <c r="R70" s="239">
        <f t="shared" si="259"/>
        <v>1.7973466666666666</v>
      </c>
      <c r="S70" s="239">
        <f t="shared" si="260"/>
        <v>1.9818742577777777</v>
      </c>
      <c r="T70" s="239">
        <f t="shared" si="261"/>
        <v>2.1853466815762963</v>
      </c>
      <c r="U70" s="239">
        <f t="shared" si="262"/>
        <v>2.409708940884796</v>
      </c>
      <c r="V70" s="239">
        <f t="shared" si="263"/>
        <v>2.6571057254823018</v>
      </c>
      <c r="W70" s="239">
        <f t="shared" si="264"/>
        <v>2.9087463651932266</v>
      </c>
      <c r="X70" s="239">
        <f t="shared" si="265"/>
        <v>3.16105949899505</v>
      </c>
      <c r="Y70" s="239">
        <f t="shared" si="266"/>
        <v>3.4100910431885536</v>
      </c>
      <c r="Z70" s="239">
        <f t="shared" si="267"/>
        <v>3.6515908262434875</v>
      </c>
      <c r="AA70" s="239">
        <f t="shared" si="268"/>
        <v>3.8811199052290406</v>
      </c>
      <c r="AB70" s="239">
        <f t="shared" si="269"/>
        <v>4.09417556049738</v>
      </c>
      <c r="AC70" s="239">
        <f t="shared" si="269"/>
        <v>4.3189269925905123</v>
      </c>
      <c r="AD70" s="239">
        <f t="shared" si="269"/>
        <v>4.55601624593276</v>
      </c>
      <c r="AE70" s="239">
        <f t="shared" si="269"/>
        <v>4.8061206102381746</v>
      </c>
      <c r="AF70" s="239">
        <f t="shared" si="269"/>
        <v>5.0699545553150491</v>
      </c>
      <c r="AG70" s="239">
        <f t="shared" si="269"/>
        <v>5.3482717720823061</v>
      </c>
      <c r="AH70" s="239">
        <f t="shared" si="269"/>
        <v>5.6418673256283158</v>
      </c>
      <c r="AI70" s="239">
        <f t="shared" si="269"/>
        <v>5.951579926462748</v>
      </c>
      <c r="AJ70" s="239">
        <f t="shared" si="269"/>
        <v>6.278294326449724</v>
      </c>
      <c r="AK70" s="239">
        <f t="shared" si="269"/>
        <v>6.6229438462666854</v>
      </c>
      <c r="AL70" s="239">
        <f t="shared" si="269"/>
        <v>6.9865130416091548</v>
      </c>
      <c r="AM70" s="239">
        <f t="shared" si="269"/>
        <v>7.3700405157578803</v>
      </c>
      <c r="AN70" s="239">
        <f t="shared" si="269"/>
        <v>7.7746218865430059</v>
      </c>
      <c r="AO70" s="239">
        <f t="shared" si="269"/>
        <v>8.2014129161809421</v>
      </c>
      <c r="AP70" s="239">
        <f t="shared" si="269"/>
        <v>8.6516328129249036</v>
      </c>
      <c r="AQ70" s="239">
        <f t="shared" ref="AQ70:BF71" si="379">AP70*(1+$N70)</f>
        <v>9.1265677139608972</v>
      </c>
      <c r="AR70" s="239">
        <f t="shared" si="379"/>
        <v>9.627574359498702</v>
      </c>
      <c r="AS70" s="239">
        <f t="shared" si="379"/>
        <v>10.156083968553567</v>
      </c>
      <c r="AT70" s="239">
        <f t="shared" si="379"/>
        <v>10.713606327490519</v>
      </c>
      <c r="AU70" s="239">
        <f t="shared" si="379"/>
        <v>11.301734103010974</v>
      </c>
      <c r="AV70" s="239">
        <f t="shared" si="379"/>
        <v>11.922147391902504</v>
      </c>
      <c r="AW70" s="239">
        <f t="shared" si="379"/>
        <v>12.576618520548967</v>
      </c>
      <c r="AX70" s="239">
        <f t="shared" si="379"/>
        <v>13.267017107911693</v>
      </c>
      <c r="AY70" s="239">
        <f t="shared" si="379"/>
        <v>13.995315406445085</v>
      </c>
      <c r="AZ70" s="239">
        <f t="shared" si="379"/>
        <v>14.763593936203952</v>
      </c>
      <c r="BA70" s="239">
        <f t="shared" si="379"/>
        <v>15.574047428237453</v>
      </c>
      <c r="BB70" s="239">
        <f t="shared" si="379"/>
        <v>16.428991094248076</v>
      </c>
      <c r="BC70" s="239">
        <f t="shared" si="379"/>
        <v>17.330867240426084</v>
      </c>
      <c r="BD70" s="239">
        <f t="shared" si="379"/>
        <v>18.282252244353103</v>
      </c>
      <c r="BE70" s="239">
        <f t="shared" si="379"/>
        <v>19.285863914905661</v>
      </c>
      <c r="BF70" s="239">
        <f t="shared" si="379"/>
        <v>20.344569256183632</v>
      </c>
      <c r="BG70" s="239">
        <f t="shared" si="270"/>
        <v>21.46139265764268</v>
      </c>
      <c r="BH70" s="239">
        <f t="shared" si="271"/>
        <v>22.639524533827355</v>
      </c>
      <c r="BI70" s="239">
        <f t="shared" si="271"/>
        <v>23.882330438385868</v>
      </c>
      <c r="BJ70" s="239">
        <f t="shared" si="271"/>
        <v>25.193360678402382</v>
      </c>
      <c r="BK70" s="239">
        <f t="shared" si="271"/>
        <v>26.57636045651201</v>
      </c>
      <c r="BL70" s="239">
        <f t="shared" si="271"/>
        <v>28.035280569771327</v>
      </c>
      <c r="BM70" s="239">
        <f t="shared" si="271"/>
        <v>29.574288695847727</v>
      </c>
      <c r="BN70" s="239">
        <f t="shared" si="271"/>
        <v>31.197781298768746</v>
      </c>
      <c r="BO70" s="239">
        <f t="shared" si="271"/>
        <v>32.910396188242316</v>
      </c>
      <c r="BP70" s="239">
        <f t="shared" si="271"/>
        <v>34.717025768426033</v>
      </c>
      <c r="BQ70" s="239">
        <f t="shared" si="271"/>
        <v>36.622831013992986</v>
      </c>
      <c r="BR70" s="239">
        <f t="shared" si="271"/>
        <v>38.633256213419401</v>
      </c>
      <c r="BS70" s="239">
        <f t="shared" si="271"/>
        <v>40.754044521611064</v>
      </c>
      <c r="BT70" s="239">
        <f t="shared" si="271"/>
        <v>42.991254366297504</v>
      </c>
      <c r="BU70" s="239">
        <f t="shared" si="271"/>
        <v>45.351276755061811</v>
      </c>
      <c r="BV70" s="239">
        <f t="shared" si="271"/>
        <v>47.840853532446964</v>
      </c>
      <c r="BW70" s="239">
        <f t="shared" ref="BW70:CL71" si="380">BV70*(1+$N70)</f>
        <v>50.467096639293359</v>
      </c>
      <c r="BX70" s="239">
        <f t="shared" si="380"/>
        <v>53.237508429325572</v>
      </c>
      <c r="BY70" s="239">
        <f t="shared" si="380"/>
        <v>56.160003101026348</v>
      </c>
      <c r="BZ70" s="239">
        <f t="shared" si="380"/>
        <v>59.24292930602207</v>
      </c>
      <c r="CA70" s="239">
        <f t="shared" si="380"/>
        <v>62.495093998564734</v>
      </c>
      <c r="CB70" s="239">
        <f t="shared" si="380"/>
        <v>65.925787594240916</v>
      </c>
      <c r="CC70" s="239">
        <f t="shared" si="380"/>
        <v>69.544810509778344</v>
      </c>
      <c r="CD70" s="239">
        <f t="shared" si="380"/>
        <v>73.362501159765841</v>
      </c>
      <c r="CE70" s="239">
        <f t="shared" si="380"/>
        <v>77.389765490264736</v>
      </c>
      <c r="CF70" s="239">
        <f t="shared" si="380"/>
        <v>81.638108133679765</v>
      </c>
      <c r="CG70" s="239">
        <f t="shared" si="380"/>
        <v>86.119665273889325</v>
      </c>
      <c r="CH70" s="239">
        <f t="shared" si="380"/>
        <v>90.847239315520412</v>
      </c>
      <c r="CI70" s="239">
        <f t="shared" si="380"/>
        <v>95.834335456407501</v>
      </c>
      <c r="CJ70" s="239">
        <f t="shared" si="380"/>
        <v>101.09520026771143</v>
      </c>
      <c r="CK70" s="239">
        <f t="shared" si="380"/>
        <v>106.64486239190961</v>
      </c>
      <c r="CL70" s="239">
        <f t="shared" si="380"/>
        <v>112.4991754749189</v>
      </c>
      <c r="CM70" s="239">
        <f t="shared" si="272"/>
        <v>118.67486345499491</v>
      </c>
      <c r="CN70" s="239">
        <f t="shared" si="273"/>
        <v>125.18956833778374</v>
      </c>
      <c r="CO70" s="239">
        <f t="shared" si="273"/>
        <v>132.06190059400475</v>
      </c>
      <c r="CP70" s="239">
        <f t="shared" si="273"/>
        <v>139.31149232373448</v>
      </c>
      <c r="CQ70" s="239">
        <f t="shared" si="273"/>
        <v>146.95905333916562</v>
      </c>
      <c r="CR70" s="239">
        <f t="shared" si="273"/>
        <v>155.02643032605181</v>
      </c>
      <c r="CS70" s="239">
        <f t="shared" si="273"/>
        <v>163.53666925284406</v>
      </c>
      <c r="CT70" s="239">
        <f t="shared" si="273"/>
        <v>172.51408120580203</v>
      </c>
      <c r="CU70" s="239">
        <f t="shared" si="273"/>
        <v>181.98431183815055</v>
      </c>
      <c r="CV70" s="239">
        <f t="shared" si="273"/>
        <v>191.97441463167576</v>
      </c>
      <c r="CW70" s="239">
        <f t="shared" si="273"/>
        <v>202.51292818004646</v>
      </c>
      <c r="CX70" s="239">
        <f t="shared" si="273"/>
        <v>213.62995771463477</v>
      </c>
      <c r="CY70" s="239">
        <f t="shared" si="273"/>
        <v>225.35726110572983</v>
      </c>
      <c r="CZ70" s="239">
        <f t="shared" si="273"/>
        <v>237.72833958482309</v>
      </c>
      <c r="DA70" s="239">
        <f t="shared" si="273"/>
        <v>250.77853344713037</v>
      </c>
      <c r="DB70" s="239">
        <f t="shared" si="273"/>
        <v>264.54512300774286</v>
      </c>
      <c r="DC70" s="239">
        <f t="shared" ref="DC70:DR71" si="381">DB70*(1+$N70)</f>
        <v>279.06743509980686</v>
      </c>
      <c r="DD70" s="239">
        <f t="shared" si="381"/>
        <v>294.38695541896465</v>
      </c>
      <c r="DE70" s="239">
        <f t="shared" si="381"/>
        <v>310.54744703498892</v>
      </c>
      <c r="DF70" s="239">
        <f t="shared" si="381"/>
        <v>327.59507540916172</v>
      </c>
      <c r="DG70" s="239">
        <f t="shared" si="381"/>
        <v>345.57854027453305</v>
      </c>
      <c r="DH70" s="239">
        <f t="shared" si="381"/>
        <v>364.54921475580022</v>
      </c>
      <c r="DI70" s="239">
        <f t="shared" si="381"/>
        <v>384.56129212622915</v>
      </c>
      <c r="DJ70" s="239">
        <f t="shared" si="381"/>
        <v>405.67194062085679</v>
      </c>
      <c r="DK70" s="239">
        <f t="shared" si="381"/>
        <v>427.94146674822713</v>
      </c>
      <c r="DL70" s="239">
        <f t="shared" si="381"/>
        <v>451.43348756719149</v>
      </c>
      <c r="DM70" s="239">
        <f t="shared" si="381"/>
        <v>476.21511242091356</v>
      </c>
      <c r="DN70" s="239">
        <f t="shared" si="381"/>
        <v>502.35713464723688</v>
      </c>
      <c r="DO70" s="239">
        <f t="shared" si="381"/>
        <v>529.93423381307059</v>
      </c>
      <c r="DP70" s="239">
        <f t="shared" si="381"/>
        <v>559.02518905051409</v>
      </c>
      <c r="DQ70" s="239">
        <f t="shared" si="381"/>
        <v>589.71310410415515</v>
      </c>
      <c r="DR70" s="239">
        <f t="shared" si="381"/>
        <v>622.08564473243098</v>
      </c>
      <c r="DS70" s="239">
        <f t="shared" si="274"/>
        <v>656.23528914123301</v>
      </c>
      <c r="DT70" s="239">
        <f t="shared" si="275"/>
        <v>692.25959216516708</v>
      </c>
      <c r="DU70" s="239">
        <f t="shared" si="275"/>
        <v>730.26146395115063</v>
      </c>
      <c r="DV70" s="239">
        <f t="shared" si="275"/>
        <v>770.34946394045971</v>
      </c>
      <c r="DW70" s="239">
        <f t="shared" si="275"/>
        <v>812.63811098903943</v>
      </c>
      <c r="DX70" s="239">
        <f t="shared" si="275"/>
        <v>857.24821051199592</v>
      </c>
      <c r="DY70" s="239">
        <f t="shared" si="275"/>
        <v>904.30719958681709</v>
      </c>
      <c r="DZ70" s="239">
        <f t="shared" si="275"/>
        <v>953.94951100117567</v>
      </c>
      <c r="EA70" s="239">
        <f t="shared" si="275"/>
        <v>1006.3169572852844</v>
      </c>
      <c r="EB70" s="239">
        <f t="shared" si="275"/>
        <v>1061.5591358258632</v>
      </c>
      <c r="EC70" s="239">
        <f t="shared" si="275"/>
        <v>1119.8338562190029</v>
      </c>
      <c r="ED70" s="239">
        <f t="shared" si="275"/>
        <v>1181.307591082737</v>
      </c>
      <c r="EE70" s="239">
        <f t="shared" si="275"/>
        <v>1246.155951617154</v>
      </c>
      <c r="EF70" s="239">
        <f t="shared" si="275"/>
        <v>1314.5641892705755</v>
      </c>
      <c r="EG70" s="239">
        <f t="shared" si="275"/>
        <v>1386.7277249449021</v>
      </c>
      <c r="EH70" s="239">
        <f t="shared" si="275"/>
        <v>1462.8527072519028</v>
      </c>
      <c r="EI70" s="239">
        <f t="shared" ref="EI70:EX71" si="382">EH70*(1+$N70)</f>
        <v>1543.1566014152099</v>
      </c>
      <c r="EJ70" s="239">
        <f t="shared" si="382"/>
        <v>1627.8688105003291</v>
      </c>
      <c r="EK70" s="239">
        <f t="shared" si="382"/>
        <v>1717.2313307473225</v>
      </c>
      <c r="EL70" s="239">
        <f t="shared" si="382"/>
        <v>1811.4994428782466</v>
      </c>
      <c r="EM70" s="239">
        <f t="shared" si="382"/>
        <v>1910.9424413541926</v>
      </c>
      <c r="EN70" s="239">
        <f t="shared" si="382"/>
        <v>2015.8444036651895</v>
      </c>
      <c r="EO70" s="239">
        <f t="shared" si="382"/>
        <v>2126.5050018505876</v>
      </c>
      <c r="EP70" s="239">
        <f t="shared" si="382"/>
        <v>2243.2403585681845</v>
      </c>
      <c r="EQ70" s="239">
        <f t="shared" si="382"/>
        <v>2366.3839501576135</v>
      </c>
      <c r="ER70" s="239">
        <f t="shared" si="382"/>
        <v>2496.2875592777646</v>
      </c>
      <c r="ES70" s="239">
        <f t="shared" si="382"/>
        <v>2633.3222798396228</v>
      </c>
      <c r="ET70" s="239">
        <f t="shared" si="382"/>
        <v>2777.8795771053042</v>
      </c>
      <c r="EU70" s="239">
        <f t="shared" si="382"/>
        <v>2930.3724059816591</v>
      </c>
      <c r="EV70" s="239">
        <f t="shared" si="382"/>
        <v>3091.2363907030581</v>
      </c>
      <c r="EW70" s="239">
        <f t="shared" si="382"/>
        <v>3260.9310692733425</v>
      </c>
      <c r="EX70" s="239">
        <f t="shared" si="382"/>
        <v>3439.9412062219244</v>
      </c>
      <c r="EY70" s="239">
        <f t="shared" si="276"/>
        <v>3628.7781774241635</v>
      </c>
      <c r="EZ70" s="239">
        <f t="shared" si="277"/>
        <v>3827.9814309420235</v>
      </c>
      <c r="FA70" s="239">
        <f t="shared" si="277"/>
        <v>4038.1200280581711</v>
      </c>
      <c r="FB70" s="239">
        <f t="shared" si="277"/>
        <v>4259.7942689057663</v>
      </c>
      <c r="FC70" s="239">
        <f t="shared" si="277"/>
        <v>4493.6374073378611</v>
      </c>
      <c r="FD70" s="239">
        <f t="shared" si="277"/>
        <v>4740.3174599352542</v>
      </c>
      <c r="FE70" s="239">
        <f t="shared" si="277"/>
        <v>5000.5391143205625</v>
      </c>
      <c r="FF70" s="239">
        <f t="shared" si="277"/>
        <v>5275.045742229976</v>
      </c>
      <c r="FG70" s="239">
        <f t="shared" si="277"/>
        <v>5564.6215230933976</v>
      </c>
      <c r="FH70" s="239">
        <f t="shared" si="277"/>
        <v>5870.0936841893845</v>
      </c>
      <c r="FI70" s="239">
        <f t="shared" si="277"/>
        <v>6192.3348637743011</v>
      </c>
      <c r="FJ70" s="239">
        <f t="shared" si="277"/>
        <v>6532.2656039364128</v>
      </c>
      <c r="FK70" s="239">
        <f t="shared" si="277"/>
        <v>6890.8569802962147</v>
      </c>
      <c r="FL70" s="239">
        <f t="shared" si="277"/>
        <v>7269.1333760652287</v>
      </c>
      <c r="FM70" s="239">
        <f t="shared" si="277"/>
        <v>7668.1754083878895</v>
      </c>
      <c r="FN70" s="239">
        <f t="shared" si="277"/>
        <v>8089.1230153261586</v>
      </c>
      <c r="FO70" s="239">
        <f t="shared" ref="FO70:FO71" si="383">FN70*(1+$N70)</f>
        <v>8533.1787123054073</v>
      </c>
      <c r="FP70" s="239">
        <f t="shared" si="278"/>
        <v>9001.6110273242284</v>
      </c>
      <c r="FQ70" s="239">
        <f t="shared" si="278"/>
        <v>9495.7581247414855</v>
      </c>
      <c r="FR70" s="239">
        <f t="shared" si="278"/>
        <v>10017.031627992619</v>
      </c>
      <c r="FS70" s="239">
        <f t="shared" si="278"/>
        <v>10566.92065215553</v>
      </c>
      <c r="FT70" s="239">
        <f t="shared" si="278"/>
        <v>11146.996057885794</v>
      </c>
      <c r="FU70" s="239">
        <f t="shared" si="278"/>
        <v>11758.914938873391</v>
      </c>
      <c r="FV70" s="239">
        <f t="shared" si="278"/>
        <v>12404.425355640193</v>
      </c>
      <c r="FW70" s="239">
        <f t="shared" si="278"/>
        <v>13085.371329201182</v>
      </c>
      <c r="FX70" s="239">
        <f t="shared" si="278"/>
        <v>13803.698108854738</v>
      </c>
      <c r="FY70" s="239">
        <f t="shared" si="278"/>
        <v>14561.457729150421</v>
      </c>
      <c r="FZ70" s="239">
        <f t="shared" si="278"/>
        <v>15360.814871908749</v>
      </c>
      <c r="GA70" s="239">
        <f t="shared" si="278"/>
        <v>16204.053050038943</v>
      </c>
      <c r="GB70" s="239">
        <f t="shared" si="278"/>
        <v>17093.581130819854</v>
      </c>
      <c r="GC70" s="239">
        <f t="shared" si="278"/>
        <v>18031.940217279054</v>
      </c>
      <c r="GD70" s="239">
        <f t="shared" si="278"/>
        <v>19021.810907328036</v>
      </c>
      <c r="GE70" s="239">
        <f t="shared" ref="GE70:GE71" si="384">GD70*(1+$N70)</f>
        <v>20066.020951390576</v>
      </c>
      <c r="GF70" s="239">
        <f t="shared" si="279"/>
        <v>21167.553330399733</v>
      </c>
      <c r="GG70" s="239">
        <f t="shared" si="279"/>
        <v>22329.554777239773</v>
      </c>
      <c r="GH70" s="239">
        <f t="shared" si="279"/>
        <v>23555.344765976111</v>
      </c>
      <c r="GI70" s="239">
        <f t="shared" si="279"/>
        <v>24848.42499455269</v>
      </c>
      <c r="GJ70" s="239">
        <f t="shared" si="279"/>
        <v>26212.48938804588</v>
      </c>
      <c r="GK70" s="239">
        <f t="shared" si="279"/>
        <v>27651.434651051073</v>
      </c>
      <c r="GL70" s="239">
        <f t="shared" si="279"/>
        <v>29169.371399346837</v>
      </c>
      <c r="GM70" s="239">
        <f t="shared" si="279"/>
        <v>30770.635902636288</v>
      </c>
      <c r="GN70" s="239">
        <f t="shared" si="279"/>
        <v>32459.802471911029</v>
      </c>
      <c r="GO70" s="239">
        <f t="shared" si="279"/>
        <v>34241.696526824475</v>
      </c>
      <c r="GP70" s="239">
        <f t="shared" si="279"/>
        <v>36121.408380403926</v>
      </c>
      <c r="GQ70" s="239">
        <f t="shared" si="279"/>
        <v>38104.307780480063</v>
      </c>
      <c r="GR70" s="239">
        <f t="shared" si="279"/>
        <v>40196.059249374077</v>
      </c>
      <c r="GS70" s="239">
        <f t="shared" si="279"/>
        <v>42402.638265663183</v>
      </c>
      <c r="GT70" s="239">
        <f t="shared" si="279"/>
        <v>44730.348334250739</v>
      </c>
      <c r="GU70" s="239">
        <f t="shared" ref="GU70:GU71" si="385">GT70*(1+$N70)</f>
        <v>47185.838993504782</v>
      </c>
      <c r="GV70" s="239">
        <f t="shared" si="280"/>
        <v>49776.124810905785</v>
      </c>
      <c r="GW70" s="239">
        <f t="shared" si="280"/>
        <v>52508.605421468194</v>
      </c>
      <c r="GX70" s="239">
        <f t="shared" si="280"/>
        <v>55391.086666179275</v>
      </c>
      <c r="GY70" s="239">
        <f t="shared" si="280"/>
        <v>58431.802890841172</v>
      </c>
      <c r="GZ70" s="239">
        <f t="shared" si="280"/>
        <v>61639.440469016925</v>
      </c>
      <c r="HA70" s="239">
        <f t="shared" si="280"/>
        <v>65023.16261627822</v>
      </c>
      <c r="HB70" s="239">
        <f t="shared" si="280"/>
        <v>68592.635566641329</v>
      </c>
      <c r="HC70" s="239">
        <f t="shared" si="280"/>
        <v>72358.056185969166</v>
      </c>
      <c r="HD70" s="239">
        <f t="shared" si="280"/>
        <v>76330.181101222246</v>
      </c>
      <c r="HE70" s="239">
        <f t="shared" si="280"/>
        <v>80520.357428771749</v>
      </c>
      <c r="HF70" s="239">
        <f t="shared" si="280"/>
        <v>84940.555189555802</v>
      </c>
      <c r="HG70" s="239">
        <f t="shared" si="280"/>
        <v>89603.401503678979</v>
      </c>
      <c r="HH70" s="239">
        <f t="shared" si="280"/>
        <v>94522.216662138191</v>
      </c>
      <c r="HI70" s="239">
        <f t="shared" si="280"/>
        <v>99711.052178720696</v>
      </c>
    </row>
    <row r="71" spans="1:217" s="278" customFormat="1" ht="12.75" customHeight="1">
      <c r="A71" s="10" t="str">
        <f>'JJR-4 Constant DCF'!A65</f>
        <v>Xcel Energy Inc.</v>
      </c>
      <c r="B71" s="389" t="str">
        <f>'JJR-4 Constant DCF'!B65</f>
        <v>XEL</v>
      </c>
      <c r="C71" s="239">
        <f>'JJR-4 Constant DCF'!D65</f>
        <v>64.273666666666713</v>
      </c>
      <c r="D71" s="239">
        <f>'JJR-4 Constant DCF'!C65</f>
        <v>1.83</v>
      </c>
      <c r="E71" s="3">
        <f>'JJR-4 Constant DCF'!G65</f>
        <v>0.06</v>
      </c>
      <c r="F71" s="3">
        <f>'JJR-4 Constant DCF'!H65</f>
        <v>6.3E-2</v>
      </c>
      <c r="G71" s="3">
        <f>'JJR-4 Constant DCF'!I65</f>
        <v>6.2E-2</v>
      </c>
      <c r="H71" s="3">
        <f t="shared" si="281"/>
        <v>6.1666666666666668E-2</v>
      </c>
      <c r="I71" s="3">
        <f t="shared" si="253"/>
        <v>6.0538123322541604E-2</v>
      </c>
      <c r="J71" s="3">
        <f t="shared" si="254"/>
        <v>5.9409579978416539E-2</v>
      </c>
      <c r="K71" s="3">
        <f t="shared" si="255"/>
        <v>5.8281036634291475E-2</v>
      </c>
      <c r="L71" s="3">
        <f t="shared" si="256"/>
        <v>5.715249329016641E-2</v>
      </c>
      <c r="M71" s="3">
        <f t="shared" si="257"/>
        <v>5.6023949946041346E-2</v>
      </c>
      <c r="N71" s="3">
        <f>'JJR-5.4 GDP Growth'!$D$25</f>
        <v>5.4895406601916275E-2</v>
      </c>
      <c r="O71" s="3">
        <f t="shared" si="282"/>
        <v>8.7468799948692333E-2</v>
      </c>
      <c r="Q71" s="239">
        <f t="shared" si="258"/>
        <v>-64.273666666666713</v>
      </c>
      <c r="R71" s="239">
        <f t="shared" si="259"/>
        <v>1.9428500000000002</v>
      </c>
      <c r="S71" s="239">
        <f t="shared" si="260"/>
        <v>2.0626590833333336</v>
      </c>
      <c r="T71" s="239">
        <f t="shared" si="261"/>
        <v>2.1898563934722226</v>
      </c>
      <c r="U71" s="239">
        <f t="shared" si="262"/>
        <v>2.324897537736343</v>
      </c>
      <c r="V71" s="239">
        <f t="shared" si="263"/>
        <v>2.4682662192300842</v>
      </c>
      <c r="W71" s="239">
        <f t="shared" si="264"/>
        <v>2.6176904240026988</v>
      </c>
      <c r="X71" s="239">
        <f t="shared" si="265"/>
        <v>2.7732063126062219</v>
      </c>
      <c r="Y71" s="239">
        <f t="shared" si="266"/>
        <v>2.9348316513056734</v>
      </c>
      <c r="Z71" s="239">
        <f t="shared" si="267"/>
        <v>3.1025645975646889</v>
      </c>
      <c r="AA71" s="239">
        <f t="shared" si="268"/>
        <v>3.2763825212830131</v>
      </c>
      <c r="AB71" s="239">
        <f t="shared" ref="AB71" si="386">AA71*(1+$N71)</f>
        <v>3.4562408719722555</v>
      </c>
      <c r="AC71" s="239">
        <f t="shared" ref="AC71" si="387">AB71*(1+$N71)</f>
        <v>3.645972619953334</v>
      </c>
      <c r="AD71" s="239">
        <f t="shared" ref="AD71" si="388">AC71*(1+$N71)</f>
        <v>3.8461197693851261</v>
      </c>
      <c r="AE71" s="239">
        <f t="shared" ref="AE71" si="389">AD71*(1+$N71)</f>
        <v>4.0572540779651911</v>
      </c>
      <c r="AF71" s="239">
        <f t="shared" ref="AF71" si="390">AE71*(1+$N71)</f>
        <v>4.2799786902623733</v>
      </c>
      <c r="AG71" s="239">
        <f t="shared" ref="AG71" si="391">AF71*(1+$N71)</f>
        <v>4.5149298607118631</v>
      </c>
      <c r="AH71" s="239">
        <f t="shared" ref="AH71" si="392">AG71*(1+$N71)</f>
        <v>4.7627787711947738</v>
      </c>
      <c r="AI71" s="239">
        <f t="shared" ref="AI71" si="393">AH71*(1+$N71)</f>
        <v>5.0242334483944857</v>
      </c>
      <c r="AJ71" s="239">
        <f t="shared" ref="AJ71" si="394">AI71*(1+$N71)</f>
        <v>5.3000407864070489</v>
      </c>
      <c r="AK71" s="239">
        <f t="shared" ref="AK71" si="395">AJ71*(1+$N71)</f>
        <v>5.590988680383604</v>
      </c>
      <c r="AL71" s="239">
        <f t="shared" ref="AL71" si="396">AK71*(1+$N71)</f>
        <v>5.8979082772999734</v>
      </c>
      <c r="AM71" s="239">
        <f t="shared" ref="AM71" si="397">AL71*(1+$N71)</f>
        <v>6.2216763502831629</v>
      </c>
      <c r="AN71" s="239">
        <f t="shared" ref="AN71" si="398">AM71*(1+$N71)</f>
        <v>6.5632178032774835</v>
      </c>
      <c r="AO71" s="239">
        <f t="shared" ref="AO71" si="399">AN71*(1+$N71)</f>
        <v>6.9235083132053363</v>
      </c>
      <c r="AP71" s="239">
        <f t="shared" ref="AP71" si="400">AO71*(1+$N71)</f>
        <v>7.3035771171704909</v>
      </c>
      <c r="AQ71" s="239">
        <f t="shared" si="379"/>
        <v>7.7045099526660161</v>
      </c>
      <c r="AR71" s="239">
        <f t="shared" si="379"/>
        <v>8.1274521591861273</v>
      </c>
      <c r="AS71" s="239">
        <f t="shared" si="379"/>
        <v>8.5736119501022721</v>
      </c>
      <c r="AT71" s="239">
        <f t="shared" si="379"/>
        <v>9.0442638641501851</v>
      </c>
      <c r="AU71" s="239">
        <f t="shared" si="379"/>
        <v>9.5407524063877283</v>
      </c>
      <c r="AV71" s="239">
        <f t="shared" si="379"/>
        <v>10.064495889024593</v>
      </c>
      <c r="AW71" s="239">
        <f t="shared" si="379"/>
        <v>10.616990483095913</v>
      </c>
      <c r="AX71" s="239">
        <f t="shared" si="379"/>
        <v>11.199814492554138</v>
      </c>
      <c r="AY71" s="239">
        <f t="shared" si="379"/>
        <v>11.814632862988931</v>
      </c>
      <c r="AZ71" s="239">
        <f t="shared" si="379"/>
        <v>12.463201937855072</v>
      </c>
      <c r="BA71" s="239">
        <f t="shared" si="379"/>
        <v>13.147374475795417</v>
      </c>
      <c r="BB71" s="239">
        <f t="shared" si="379"/>
        <v>13.869104943391863</v>
      </c>
      <c r="BC71" s="239">
        <f t="shared" si="379"/>
        <v>14.630455098464006</v>
      </c>
      <c r="BD71" s="239">
        <f t="shared" si="379"/>
        <v>15.433599879865266</v>
      </c>
      <c r="BE71" s="239">
        <f t="shared" si="379"/>
        <v>16.280833620601754</v>
      </c>
      <c r="BF71" s="239">
        <f t="shared" si="379"/>
        <v>17.174576602022835</v>
      </c>
      <c r="BG71" s="239">
        <f t="shared" ref="BG71" si="401">BF71*(1+$N71)</f>
        <v>18.117381967806637</v>
      </c>
      <c r="BH71" s="239">
        <f t="shared" ref="BH71" si="402">BG71*(1+$N71)</f>
        <v>19.111943017491608</v>
      </c>
      <c r="BI71" s="239">
        <f t="shared" ref="BI71" si="403">BH71*(1+$N71)</f>
        <v>20.161100900389464</v>
      </c>
      <c r="BJ71" s="239">
        <f t="shared" ref="BJ71" si="404">BI71*(1+$N71)</f>
        <v>21.267852731858603</v>
      </c>
      <c r="BK71" s="239">
        <f t="shared" ref="BK71" si="405">BJ71*(1+$N71)</f>
        <v>22.435360155123657</v>
      </c>
      <c r="BL71" s="239">
        <f t="shared" ref="BL71" si="406">BK71*(1+$N71)</f>
        <v>23.6669583730996</v>
      </c>
      <c r="BM71" s="239">
        <f t="shared" ref="BM71" si="407">BL71*(1+$N71)</f>
        <v>24.966165676021529</v>
      </c>
      <c r="BN71" s="239">
        <f t="shared" ref="BN71" si="408">BM71*(1+$N71)</f>
        <v>26.336693492097538</v>
      </c>
      <c r="BO71" s="239">
        <f t="shared" ref="BO71" si="409">BN71*(1+$N71)</f>
        <v>27.782456989896275</v>
      </c>
      <c r="BP71" s="239">
        <f t="shared" ref="BP71" si="410">BO71*(1+$N71)</f>
        <v>29.307586262756882</v>
      </c>
      <c r="BQ71" s="239">
        <f t="shared" ref="BQ71" si="411">BP71*(1+$N71)</f>
        <v>30.916438127171656</v>
      </c>
      <c r="BR71" s="239">
        <f t="shared" ref="BR71" si="412">BQ71*(1+$N71)</f>
        <v>32.613608568845727</v>
      </c>
      <c r="BS71" s="239">
        <f t="shared" ref="BS71" si="413">BR71*(1+$N71)</f>
        <v>34.403945871988256</v>
      </c>
      <c r="BT71" s="239">
        <f t="shared" ref="BT71" si="414">BS71*(1+$N71)</f>
        <v>36.292564469341372</v>
      </c>
      <c r="BU71" s="239">
        <f t="shared" ref="BU71" si="415">BT71*(1+$N71)</f>
        <v>38.284859552512124</v>
      </c>
      <c r="BV71" s="239">
        <f t="shared" ref="BV71" si="416">BU71*(1+$N71)</f>
        <v>40.386522484344539</v>
      </c>
      <c r="BW71" s="239">
        <f t="shared" si="380"/>
        <v>42.603557057360064</v>
      </c>
      <c r="BX71" s="239">
        <f t="shared" si="380"/>
        <v>44.942296644711782</v>
      </c>
      <c r="BY71" s="239">
        <f t="shared" si="380"/>
        <v>47.409422292647172</v>
      </c>
      <c r="BZ71" s="239">
        <f t="shared" si="380"/>
        <v>50.011981806163995</v>
      </c>
      <c r="CA71" s="239">
        <f t="shared" si="380"/>
        <v>52.757409882381005</v>
      </c>
      <c r="CB71" s="239">
        <f t="shared" si="380"/>
        <v>55.653549349138267</v>
      </c>
      <c r="CC71" s="239">
        <f t="shared" si="380"/>
        <v>58.708673569499027</v>
      </c>
      <c r="CD71" s="239">
        <f t="shared" si="380"/>
        <v>61.931510076155853</v>
      </c>
      <c r="CE71" s="239">
        <f t="shared" si="380"/>
        <v>65.3312655032571</v>
      </c>
      <c r="CF71" s="239">
        <f t="shared" si="380"/>
        <v>68.917651886876143</v>
      </c>
      <c r="CG71" s="239">
        <f t="shared" si="380"/>
        <v>72.700914409255532</v>
      </c>
      <c r="CH71" s="239">
        <f t="shared" si="380"/>
        <v>76.691860666082732</v>
      </c>
      <c r="CI71" s="239">
        <f t="shared" si="380"/>
        <v>80.901891540404847</v>
      </c>
      <c r="CJ71" s="239">
        <f t="shared" si="380"/>
        <v>85.343033771379496</v>
      </c>
      <c r="CK71" s="239">
        <f t="shared" si="380"/>
        <v>90.027974310900447</v>
      </c>
      <c r="CL71" s="239">
        <f t="shared" si="380"/>
        <v>94.970096566244194</v>
      </c>
      <c r="CM71" s="239">
        <f t="shared" ref="CM71" si="417">CL71*(1+$N71)</f>
        <v>100.18351863227142</v>
      </c>
      <c r="CN71" s="239">
        <f t="shared" ref="CN71" si="418">CM71*(1+$N71)</f>
        <v>105.6831336224006</v>
      </c>
      <c r="CO71" s="239">
        <f t="shared" ref="CO71" si="419">CN71*(1+$N71)</f>
        <v>111.48465221356693</v>
      </c>
      <c r="CP71" s="239">
        <f t="shared" ref="CP71" si="420">CO71*(1+$N71)</f>
        <v>117.60464752670391</v>
      </c>
      <c r="CQ71" s="239">
        <f t="shared" ref="CQ71" si="421">CP71*(1+$N71)</f>
        <v>124.06060247095738</v>
      </c>
      <c r="CR71" s="239">
        <f t="shared" ref="CR71" si="422">CQ71*(1+$N71)</f>
        <v>130.87095968687927</v>
      </c>
      <c r="CS71" s="239">
        <f t="shared" ref="CS71" si="423">CR71*(1+$N71)</f>
        <v>138.0551742312735</v>
      </c>
      <c r="CT71" s="239">
        <f t="shared" ref="CT71" si="424">CS71*(1+$N71)</f>
        <v>145.63376915419764</v>
      </c>
      <c r="CU71" s="239">
        <f t="shared" ref="CU71" si="425">CT71*(1+$N71)</f>
        <v>153.62839412688692</v>
      </c>
      <c r="CV71" s="239">
        <f t="shared" ref="CV71" si="426">CU71*(1+$N71)</f>
        <v>162.06188728808183</v>
      </c>
      <c r="CW71" s="239">
        <f t="shared" ref="CW71" si="427">CV71*(1+$N71)</f>
        <v>170.958340485435</v>
      </c>
      <c r="CX71" s="239">
        <f t="shared" ref="CX71" si="428">CW71*(1+$N71)</f>
        <v>180.34316809837179</v>
      </c>
      <c r="CY71" s="239">
        <f t="shared" ref="CY71" si="429">CX71*(1+$N71)</f>
        <v>190.24317963900964</v>
      </c>
      <c r="CZ71" s="239">
        <f t="shared" ref="CZ71" si="430">CY71*(1+$N71)</f>
        <v>200.68665633853448</v>
      </c>
      <c r="DA71" s="239">
        <f t="shared" ref="DA71" si="431">CZ71*(1+$N71)</f>
        <v>211.70343193781736</v>
      </c>
      <c r="DB71" s="239">
        <f t="shared" ref="DB71" si="432">DA71*(1+$N71)</f>
        <v>223.32497791306494</v>
      </c>
      <c r="DC71" s="239">
        <f t="shared" si="381"/>
        <v>235.5844933799666</v>
      </c>
      <c r="DD71" s="239">
        <f t="shared" si="381"/>
        <v>248.51699993316632</v>
      </c>
      <c r="DE71" s="239">
        <f t="shared" si="381"/>
        <v>262.15944169198588</v>
      </c>
      <c r="DF71" s="239">
        <f t="shared" si="381"/>
        <v>276.55079083819879</v>
      </c>
      <c r="DG71" s="239">
        <f t="shared" si="381"/>
        <v>291.73215894734324</v>
      </c>
      <c r="DH71" s="239">
        <f t="shared" si="381"/>
        <v>307.74691443161254</v>
      </c>
      <c r="DI71" s="239">
        <f t="shared" si="381"/>
        <v>324.64080642982105</v>
      </c>
      <c r="DJ71" s="239">
        <f t="shared" si="381"/>
        <v>342.4620954983601</v>
      </c>
      <c r="DK71" s="239">
        <f t="shared" si="381"/>
        <v>361.26169147648687</v>
      </c>
      <c r="DL71" s="239">
        <f t="shared" si="381"/>
        <v>381.09329891978467</v>
      </c>
      <c r="DM71" s="239">
        <f t="shared" si="381"/>
        <v>402.01357051725188</v>
      </c>
      <c r="DN71" s="239">
        <f t="shared" si="381"/>
        <v>424.08226893028456</v>
      </c>
      <c r="DO71" s="239">
        <f t="shared" si="381"/>
        <v>447.36243751587574</v>
      </c>
      <c r="DP71" s="239">
        <f t="shared" si="381"/>
        <v>471.92058042173409</v>
      </c>
      <c r="DQ71" s="239">
        <f t="shared" si="381"/>
        <v>497.82685256779752</v>
      </c>
      <c r="DR71" s="239">
        <f t="shared" si="381"/>
        <v>525.15526005685899</v>
      </c>
      <c r="DS71" s="239">
        <f t="shared" ref="DS71" si="433">DR71*(1+$N71)</f>
        <v>553.98387158681533</v>
      </c>
      <c r="DT71" s="239">
        <f t="shared" ref="DT71" si="434">DS71*(1+$N71)</f>
        <v>584.3950414684773</v>
      </c>
      <c r="DU71" s="239">
        <f t="shared" ref="DU71" si="435">DT71*(1+$N71)</f>
        <v>616.47564488603314</v>
      </c>
      <c r="DV71" s="239">
        <f t="shared" ref="DV71" si="436">DU71*(1+$N71)</f>
        <v>650.31732607223046</v>
      </c>
      <c r="DW71" s="239">
        <f t="shared" ref="DW71" si="437">DV71*(1+$N71)</f>
        <v>686.01676010723656</v>
      </c>
      <c r="DX71" s="239">
        <f t="shared" ref="DX71" si="438">DW71*(1+$N71)</f>
        <v>723.6759290890526</v>
      </c>
      <c r="DY71" s="239">
        <f t="shared" ref="DY71" si="439">DX71*(1+$N71)</f>
        <v>763.40241346441564</v>
      </c>
      <c r="DZ71" s="239">
        <f t="shared" ref="DZ71" si="440">DY71*(1+$N71)</f>
        <v>805.30969935242899</v>
      </c>
      <c r="EA71" s="239">
        <f t="shared" ref="EA71" si="441">DZ71*(1+$N71)</f>
        <v>849.5175027388475</v>
      </c>
      <c r="EB71" s="239">
        <f t="shared" ref="EB71" si="442">EA71*(1+$N71)</f>
        <v>896.15211146714103</v>
      </c>
      <c r="EC71" s="239">
        <f t="shared" ref="EC71" si="443">EB71*(1+$N71)</f>
        <v>945.34674600329549</v>
      </c>
      <c r="ED71" s="239">
        <f t="shared" ref="ED71" si="444">EC71*(1+$N71)</f>
        <v>997.24194000494492</v>
      </c>
      <c r="EE71" s="239">
        <f t="shared" ref="EE71" si="445">ED71*(1+$N71)</f>
        <v>1051.9859417820003</v>
      </c>
      <c r="EF71" s="239">
        <f t="shared" ref="EF71" si="446">EE71*(1+$N71)</f>
        <v>1109.7351377956229</v>
      </c>
      <c r="EG71" s="239">
        <f t="shared" ref="EG71" si="447">EF71*(1+$N71)</f>
        <v>1170.6544994053472</v>
      </c>
      <c r="EH71" s="239">
        <f t="shared" ref="EH71" si="448">EG71*(1+$N71)</f>
        <v>1234.9180541405665</v>
      </c>
      <c r="EI71" s="239">
        <f t="shared" si="382"/>
        <v>1302.70938284266</v>
      </c>
      <c r="EJ71" s="239">
        <f t="shared" si="382"/>
        <v>1374.2221440979392</v>
      </c>
      <c r="EK71" s="239">
        <f t="shared" si="382"/>
        <v>1449.6606274595529</v>
      </c>
      <c r="EL71" s="239">
        <f t="shared" si="382"/>
        <v>1529.2403370387342</v>
      </c>
      <c r="EM71" s="239">
        <f t="shared" si="382"/>
        <v>1613.1886071325271</v>
      </c>
      <c r="EN71" s="239">
        <f t="shared" si="382"/>
        <v>1701.745251646646</v>
      </c>
      <c r="EO71" s="239">
        <f t="shared" si="382"/>
        <v>1795.1632491686689</v>
      </c>
      <c r="EP71" s="239">
        <f t="shared" si="382"/>
        <v>1893.7094656486001</v>
      </c>
      <c r="EQ71" s="239">
        <f t="shared" si="382"/>
        <v>1997.6654167512777</v>
      </c>
      <c r="ER71" s="239">
        <f t="shared" si="382"/>
        <v>2107.3280720584257</v>
      </c>
      <c r="ES71" s="239">
        <f t="shared" si="382"/>
        <v>2223.0107034177054</v>
      </c>
      <c r="ET71" s="239">
        <f t="shared" si="382"/>
        <v>2345.0437798622324</v>
      </c>
      <c r="EU71" s="239">
        <f t="shared" si="382"/>
        <v>2473.7759116570642</v>
      </c>
      <c r="EV71" s="239">
        <f t="shared" si="382"/>
        <v>2609.5748461695048</v>
      </c>
      <c r="EW71" s="239">
        <f t="shared" si="382"/>
        <v>2752.8285184081128</v>
      </c>
      <c r="EX71" s="239">
        <f t="shared" si="382"/>
        <v>2903.9461592314769</v>
      </c>
      <c r="EY71" s="239">
        <f t="shared" ref="EY71" si="449">EX71*(1+$N71)</f>
        <v>3063.3594643925621</v>
      </c>
      <c r="EZ71" s="239">
        <f t="shared" ref="EZ71" si="450">EY71*(1+$N71)</f>
        <v>3231.5238277582202</v>
      </c>
      <c r="FA71" s="239">
        <f t="shared" ref="FA71" si="451">EZ71*(1+$N71)</f>
        <v>3408.9196422267887</v>
      </c>
      <c r="FB71" s="239">
        <f t="shared" ref="FB71" si="452">FA71*(1+$N71)</f>
        <v>3596.0536720600871</v>
      </c>
      <c r="FC71" s="239">
        <f t="shared" ref="FC71" si="453">FB71*(1+$N71)</f>
        <v>3793.4605005501398</v>
      </c>
      <c r="FD71" s="239">
        <f t="shared" ref="FD71" si="454">FC71*(1+$N71)</f>
        <v>4001.7040571561488</v>
      </c>
      <c r="FE71" s="239">
        <f t="shared" ref="FE71" si="455">FD71*(1+$N71)</f>
        <v>4221.379228474274</v>
      </c>
      <c r="FF71" s="239">
        <f t="shared" ref="FF71" si="456">FE71*(1+$N71)</f>
        <v>4453.113557642253</v>
      </c>
      <c r="FG71" s="239">
        <f t="shared" ref="FG71" si="457">FF71*(1+$N71)</f>
        <v>4697.5690370335305</v>
      </c>
      <c r="FH71" s="239">
        <f t="shared" ref="FH71" si="458">FG71*(1+$N71)</f>
        <v>4955.4439993620581</v>
      </c>
      <c r="FI71" s="239">
        <f t="shared" ref="FI71" si="459">FH71*(1+$N71)</f>
        <v>5227.4751126000647</v>
      </c>
      <c r="FJ71" s="239">
        <f t="shared" ref="FJ71" si="460">FI71*(1+$N71)</f>
        <v>5514.4394844076432</v>
      </c>
      <c r="FK71" s="239">
        <f t="shared" ref="FK71" si="461">FJ71*(1+$N71)</f>
        <v>5817.156882085862</v>
      </c>
      <c r="FL71" s="239">
        <f t="shared" ref="FL71" si="462">FK71*(1+$N71)</f>
        <v>6136.4920743951006</v>
      </c>
      <c r="FM71" s="239">
        <f t="shared" ref="FM71" si="463">FL71*(1+$N71)</f>
        <v>6473.3573019284568</v>
      </c>
      <c r="FN71" s="239">
        <f t="shared" ref="FN71" si="464">FM71*(1+$N71)</f>
        <v>6828.7148830973028</v>
      </c>
      <c r="FO71" s="239">
        <f t="shared" si="383"/>
        <v>7203.5799631734862</v>
      </c>
      <c r="FP71" s="239">
        <f t="shared" ref="FP71" si="465">FO71*(1+$N71)</f>
        <v>7599.0234142413119</v>
      </c>
      <c r="FQ71" s="239">
        <f t="shared" ref="FQ71" si="466">FP71*(1+$N71)</f>
        <v>8016.1748943435705</v>
      </c>
      <c r="FR71" s="239">
        <f t="shared" ref="FR71" si="467">FQ71*(1+$N71)</f>
        <v>8456.2260745606345</v>
      </c>
      <c r="FS71" s="239">
        <f t="shared" ref="FS71" si="468">FR71*(1+$N71)</f>
        <v>8920.4340432413665</v>
      </c>
      <c r="FT71" s="239">
        <f t="shared" ref="FT71" si="469">FS71*(1+$N71)</f>
        <v>9410.1248971106779</v>
      </c>
      <c r="FU71" s="239">
        <f t="shared" ref="FU71" si="470">FT71*(1+$N71)</f>
        <v>9926.6975295123848</v>
      </c>
      <c r="FV71" s="239">
        <f t="shared" ref="FV71" si="471">FU71*(1+$N71)</f>
        <v>10471.627626609205</v>
      </c>
      <c r="FW71" s="239">
        <f t="shared" ref="FW71" si="472">FV71*(1+$N71)</f>
        <v>11046.471882955777</v>
      </c>
      <c r="FX71" s="239">
        <f t="shared" ref="FX71" si="473">FW71*(1+$N71)</f>
        <v>11652.872448487269</v>
      </c>
      <c r="FY71" s="239">
        <f t="shared" ref="FY71" si="474">FX71*(1+$N71)</f>
        <v>12292.561619627246</v>
      </c>
      <c r="FZ71" s="239">
        <f t="shared" ref="FZ71" si="475">FY71*(1+$N71)</f>
        <v>12967.366787915795</v>
      </c>
      <c r="GA71" s="239">
        <f t="shared" ref="GA71" si="476">FZ71*(1+$N71)</f>
        <v>13679.215660294618</v>
      </c>
      <c r="GB71" s="239">
        <f t="shared" ref="GB71" si="477">GA71*(1+$N71)</f>
        <v>14430.141765961791</v>
      </c>
      <c r="GC71" s="239">
        <f t="shared" ref="GC71" si="478">GB71*(1+$N71)</f>
        <v>15222.290265527557</v>
      </c>
      <c r="GD71" s="239">
        <f t="shared" ref="GD71" si="479">GC71*(1+$N71)</f>
        <v>16057.924079066084</v>
      </c>
      <c r="GE71" s="239">
        <f t="shared" si="384"/>
        <v>16939.43035056912</v>
      </c>
      <c r="GF71" s="239">
        <f t="shared" ref="GF71" si="480">GE71*(1+$N71)</f>
        <v>17869.327267268454</v>
      </c>
      <c r="GG71" s="239">
        <f t="shared" ref="GG71" si="481">GF71*(1+$N71)</f>
        <v>18850.271253307867</v>
      </c>
      <c r="GH71" s="239">
        <f t="shared" ref="GH71" si="482">GG71*(1+$N71)</f>
        <v>19885.064558314614</v>
      </c>
      <c r="GI71" s="239">
        <f t="shared" ref="GI71" si="483">GH71*(1+$N71)</f>
        <v>20976.663262548649</v>
      </c>
      <c r="GJ71" s="239">
        <f t="shared" ref="GJ71" si="484">GI71*(1+$N71)</f>
        <v>22128.185721497735</v>
      </c>
      <c r="GK71" s="239">
        <f t="shared" ref="GK71" si="485">GJ71*(1+$N71)</f>
        <v>23342.921474042072</v>
      </c>
      <c r="GL71" s="239">
        <f t="shared" ref="GL71" si="486">GK71*(1+$N71)</f>
        <v>24624.340639636215</v>
      </c>
      <c r="GM71" s="239">
        <f t="shared" ref="GM71" si="487">GL71*(1+$N71)</f>
        <v>25976.103831353135</v>
      </c>
      <c r="GN71" s="239">
        <f t="shared" ref="GN71" si="488">GM71*(1+$N71)</f>
        <v>27402.07261310886</v>
      </c>
      <c r="GO71" s="239">
        <f t="shared" ref="GO71" si="489">GN71*(1+$N71)</f>
        <v>28906.320530940706</v>
      </c>
      <c r="GP71" s="239">
        <f t="shared" ref="GP71" si="490">GO71*(1+$N71)</f>
        <v>30493.144749852017</v>
      </c>
      <c r="GQ71" s="239">
        <f t="shared" ref="GQ71" si="491">GP71*(1+$N71)</f>
        <v>32167.078329466232</v>
      </c>
      <c r="GR71" s="239">
        <f t="shared" ref="GR71" si="492">GQ71*(1+$N71)</f>
        <v>33932.90317355797</v>
      </c>
      <c r="GS71" s="239">
        <f t="shared" ref="GS71" si="493">GR71*(1+$N71)</f>
        <v>35795.66369045389</v>
      </c>
      <c r="GT71" s="239">
        <f t="shared" ref="GT71" si="494">GS71*(1+$N71)</f>
        <v>37760.681203326807</v>
      </c>
      <c r="GU71" s="239">
        <f t="shared" si="385"/>
        <v>39833.569151548771</v>
      </c>
      <c r="GV71" s="239">
        <f t="shared" ref="GV71" si="495">GU71*(1+$N71)</f>
        <v>42020.249126528586</v>
      </c>
      <c r="GW71" s="239">
        <f t="shared" ref="GW71" si="496">GV71*(1+$N71)</f>
        <v>44326.96778784319</v>
      </c>
      <c r="GX71" s="239">
        <f t="shared" ref="GX71" si="497">GW71*(1+$N71)</f>
        <v>46760.314707986887</v>
      </c>
      <c r="GY71" s="239">
        <f t="shared" ref="GY71" si="498">GX71*(1+$N71)</f>
        <v>49327.241196715389</v>
      </c>
      <c r="GZ71" s="239">
        <f t="shared" ref="GZ71" si="499">GY71*(1+$N71)</f>
        <v>52035.080158759876</v>
      </c>
      <c r="HA71" s="239">
        <f t="shared" ref="HA71" si="500">GZ71*(1+$N71)</f>
        <v>54891.567041638307</v>
      </c>
      <c r="HB71" s="239">
        <f t="shared" ref="HB71" si="501">HA71*(1+$N71)</f>
        <v>57904.861933405387</v>
      </c>
      <c r="HC71" s="239">
        <f t="shared" ref="HC71" si="502">HB71*(1+$N71)</f>
        <v>61083.572873467499</v>
      </c>
      <c r="HD71" s="239">
        <f t="shared" ref="HD71" si="503">HC71*(1+$N71)</f>
        <v>64436.780443054282</v>
      </c>
      <c r="HE71" s="239">
        <f t="shared" ref="HE71" si="504">HD71*(1+$N71)</f>
        <v>67974.063705594148</v>
      </c>
      <c r="HF71" s="239">
        <f t="shared" ref="HF71" si="505">HE71*(1+$N71)</f>
        <v>71705.527571097293</v>
      </c>
      <c r="HG71" s="239">
        <f t="shared" ref="HG71" si="506">HF71*(1+$N71)</f>
        <v>75641.831662717595</v>
      </c>
      <c r="HH71" s="239">
        <f t="shared" ref="HH71" si="507">HG71*(1+$N71)</f>
        <v>79794.220767956183</v>
      </c>
      <c r="HI71" s="239">
        <f t="shared" ref="HI71" si="508">HH71*(1+$N71)</f>
        <v>84174.556961496215</v>
      </c>
    </row>
    <row r="72" spans="1:217" s="293" customFormat="1" ht="12.75" customHeight="1">
      <c r="A72" s="290"/>
      <c r="B72" s="286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39"/>
      <c r="FE72" s="239"/>
      <c r="FF72" s="239"/>
      <c r="FG72" s="239"/>
      <c r="FH72" s="239"/>
      <c r="FI72" s="239"/>
      <c r="FJ72" s="239"/>
      <c r="FK72" s="239"/>
      <c r="FL72" s="239"/>
      <c r="FM72" s="239"/>
      <c r="FN72" s="239"/>
      <c r="FO72" s="239"/>
      <c r="FP72" s="239"/>
      <c r="FQ72" s="239"/>
      <c r="FR72" s="239"/>
      <c r="FS72" s="239"/>
      <c r="FT72" s="239"/>
      <c r="FU72" s="239"/>
      <c r="FV72" s="239"/>
      <c r="FW72" s="239"/>
      <c r="FX72" s="239"/>
      <c r="FY72" s="239"/>
      <c r="FZ72" s="239"/>
      <c r="GA72" s="239"/>
      <c r="GB72" s="239"/>
      <c r="GC72" s="239"/>
      <c r="GD72" s="239"/>
      <c r="GE72" s="239"/>
      <c r="GF72" s="239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</row>
    <row r="73" spans="1:217" s="293" customFormat="1" ht="12.75" customHeight="1">
      <c r="A73" s="198" t="s">
        <v>3</v>
      </c>
      <c r="B73" s="390"/>
      <c r="C73"/>
      <c r="D73"/>
      <c r="E73"/>
      <c r="F73"/>
      <c r="G73"/>
      <c r="H73"/>
      <c r="I73"/>
      <c r="J73"/>
      <c r="K73"/>
      <c r="L73"/>
      <c r="M73"/>
      <c r="N73"/>
      <c r="O73" s="15">
        <f>AVERAGE(O54:O71)</f>
        <v>9.6101503902011429E-2</v>
      </c>
      <c r="P73" s="278"/>
    </row>
    <row r="74" spans="1:217" s="293" customFormat="1" ht="12.75" customHeight="1" thickBot="1">
      <c r="A74" s="294" t="s">
        <v>20</v>
      </c>
      <c r="B74" s="312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6">
        <f>MEDIAN(O54:O71)</f>
        <v>9.6700960397720345E-2</v>
      </c>
      <c r="P74" s="278"/>
    </row>
    <row r="75" spans="1:217" s="293" customFormat="1" ht="12.75" customHeight="1" thickTop="1">
      <c r="A75" s="1"/>
      <c r="B75" s="390"/>
      <c r="C75"/>
      <c r="D75"/>
      <c r="E75"/>
      <c r="F75"/>
      <c r="G75"/>
      <c r="H75"/>
      <c r="I75"/>
      <c r="J75"/>
      <c r="K75"/>
      <c r="L75"/>
      <c r="M75"/>
      <c r="N75"/>
      <c r="O75" s="15"/>
      <c r="P75" s="278"/>
    </row>
    <row r="76" spans="1:217" s="293" customFormat="1" ht="12.75" customHeight="1">
      <c r="A76" s="1"/>
      <c r="B76" s="390"/>
      <c r="C76"/>
      <c r="D76"/>
      <c r="E76"/>
      <c r="F76"/>
      <c r="G76"/>
      <c r="H76"/>
      <c r="I76"/>
      <c r="J76"/>
      <c r="K76"/>
      <c r="L76"/>
      <c r="M76"/>
      <c r="N76"/>
      <c r="O76" s="15"/>
      <c r="P76" s="278"/>
    </row>
    <row r="77" spans="1:217" s="278" customFormat="1" ht="12.75" customHeight="1">
      <c r="A77" s="297" t="s">
        <v>109</v>
      </c>
      <c r="B77" s="313"/>
      <c r="C77" s="298"/>
      <c r="D77" s="298"/>
      <c r="E77" s="298"/>
      <c r="F77" s="298"/>
      <c r="G77" s="298"/>
      <c r="H77" s="298"/>
      <c r="I77" s="205"/>
      <c r="J77" s="10"/>
      <c r="K77" s="10"/>
      <c r="L77" s="10"/>
      <c r="M77" s="10"/>
      <c r="N77" s="10"/>
      <c r="O77" s="299"/>
      <c r="S77" s="293"/>
    </row>
    <row r="78" spans="1:217" s="278" customFormat="1" ht="12.75" customHeight="1">
      <c r="A78" s="300" t="str">
        <f>"["&amp;C49&amp;"] Source: Bloomberg Professional, equals 90-day average as of "&amp;TEXT(Q52, "mm/dd/yyyy")</f>
        <v>[1] Source: Bloomberg Professional, equals 90-day average as of 03/31/2021</v>
      </c>
      <c r="B78" s="313"/>
      <c r="C78" s="298"/>
      <c r="D78" s="298"/>
      <c r="E78" s="298"/>
      <c r="F78" s="298"/>
      <c r="G78" s="298"/>
      <c r="H78" s="298"/>
      <c r="I78" s="10"/>
      <c r="J78" s="10"/>
      <c r="K78" s="10"/>
      <c r="L78" s="10"/>
      <c r="M78" s="10"/>
      <c r="N78" s="10"/>
      <c r="O78" s="10"/>
      <c r="S78" s="293"/>
    </row>
    <row r="79" spans="1:217" s="278" customFormat="1" ht="12.75" customHeight="1">
      <c r="A79" s="300" t="str">
        <f>"["&amp;D49&amp;"] Source: Bloomberg Professional"</f>
        <v>[2] Source: Bloomberg Professional</v>
      </c>
      <c r="B79" s="313"/>
      <c r="C79" s="301"/>
      <c r="D79" s="298"/>
      <c r="E79" s="298"/>
      <c r="F79" s="298"/>
      <c r="G79" s="298"/>
      <c r="H79" s="302"/>
      <c r="I79" s="10"/>
      <c r="J79" s="10"/>
      <c r="K79" s="10"/>
      <c r="L79" s="10"/>
      <c r="M79" s="10"/>
      <c r="N79" s="10"/>
      <c r="O79" s="10"/>
      <c r="S79" s="293"/>
    </row>
    <row r="80" spans="1:217" s="278" customFormat="1" ht="12.75" customHeight="1">
      <c r="A80" s="300" t="str">
        <f>"["&amp;E49&amp;"] Source: Value Line"</f>
        <v>[3] Source: Value Line</v>
      </c>
      <c r="B80" s="313"/>
      <c r="C80" s="301"/>
      <c r="D80" s="298"/>
      <c r="E80" s="298"/>
      <c r="F80" s="298"/>
      <c r="G80" s="298"/>
      <c r="H80" s="303"/>
      <c r="I80" s="10"/>
      <c r="J80" s="10"/>
      <c r="K80" s="10"/>
      <c r="L80" s="10"/>
      <c r="M80" s="10"/>
      <c r="N80" s="10"/>
      <c r="O80" s="10"/>
      <c r="S80" s="293"/>
    </row>
    <row r="81" spans="1:217" s="278" customFormat="1" ht="12.75" customHeight="1">
      <c r="A81" s="300" t="str">
        <f>"["&amp;F49&amp;"] Source: Yahoo! Finance"</f>
        <v>[4] Source: Yahoo! Finance</v>
      </c>
      <c r="B81" s="313"/>
      <c r="C81" s="301"/>
      <c r="D81" s="298"/>
      <c r="E81" s="298"/>
      <c r="F81" s="298"/>
      <c r="G81" s="298"/>
      <c r="H81" s="302"/>
      <c r="I81" s="10"/>
      <c r="J81" s="10"/>
      <c r="K81" s="10"/>
      <c r="L81" s="10"/>
      <c r="M81" s="10"/>
      <c r="N81" s="10"/>
      <c r="O81" s="10"/>
      <c r="S81" s="293"/>
    </row>
    <row r="82" spans="1:217" s="278" customFormat="1" ht="12.75" customHeight="1">
      <c r="A82" s="300" t="str">
        <f>"["&amp;G49&amp;"] Source: Zacks"</f>
        <v>[5] Source: Zacks</v>
      </c>
      <c r="B82" s="313"/>
      <c r="C82" s="301"/>
      <c r="D82" s="298"/>
      <c r="E82" s="298"/>
      <c r="F82" s="298"/>
      <c r="G82" s="298"/>
      <c r="H82" s="302"/>
      <c r="I82" s="10"/>
      <c r="J82" s="10"/>
      <c r="K82" s="10"/>
      <c r="L82" s="10"/>
      <c r="M82" s="10"/>
      <c r="N82" s="10"/>
      <c r="O82" s="10"/>
      <c r="S82" s="293"/>
    </row>
    <row r="83" spans="1:217" s="278" customFormat="1" ht="12.75" customHeight="1">
      <c r="A83" s="300" t="str">
        <f>"["&amp;H49&amp;"] Equals Average ("&amp;"["&amp;E49&amp;"], "&amp;"["&amp;F49&amp;"], "&amp;"["&amp;G49&amp;"])"</f>
        <v>[6] Equals Average ([3], [4], [5])</v>
      </c>
      <c r="B83" s="313"/>
      <c r="C83" s="301"/>
      <c r="D83" s="298"/>
      <c r="E83" s="298"/>
      <c r="F83" s="298"/>
      <c r="G83" s="298"/>
      <c r="H83" s="302"/>
      <c r="I83" s="10"/>
      <c r="J83" s="10"/>
      <c r="K83" s="10"/>
      <c r="L83" s="10"/>
      <c r="M83" s="10"/>
      <c r="N83" s="10"/>
      <c r="O83" s="10"/>
      <c r="S83" s="293"/>
    </row>
    <row r="84" spans="1:217" s="278" customFormat="1" ht="12.75" customHeight="1">
      <c r="A84" s="300" t="str">
        <f>"["&amp;I49&amp;"] Equals "&amp;"["&amp;H49&amp;"] + ("&amp;"["&amp;N49&amp;"] - "&amp;"["&amp;H49&amp;"]) / 6"</f>
        <v>[7] Equals [6] + ([12] - [6]) / 6</v>
      </c>
      <c r="B84" s="313"/>
      <c r="C84" s="301"/>
      <c r="D84" s="298"/>
      <c r="E84" s="298"/>
      <c r="F84" s="298"/>
      <c r="G84" s="304"/>
      <c r="H84" s="304"/>
      <c r="I84" s="10"/>
      <c r="J84" s="10"/>
      <c r="K84" s="10"/>
      <c r="L84" s="10"/>
      <c r="M84" s="10"/>
      <c r="N84" s="10"/>
      <c r="O84" s="10"/>
      <c r="S84" s="293"/>
    </row>
    <row r="85" spans="1:217" s="278" customFormat="1" ht="12.75" customHeight="1">
      <c r="A85" s="300" t="str">
        <f>"["&amp;J49&amp;"] Equals "&amp;"["&amp;I49&amp;"] + ("&amp;"["&amp;N49&amp;"] - "&amp;"["&amp;H49&amp;"]) / 6"</f>
        <v>[8] Equals [7] + ([12] - [6]) / 6</v>
      </c>
      <c r="B85" s="313"/>
      <c r="C85" s="301"/>
      <c r="D85" s="298"/>
      <c r="E85" s="298"/>
      <c r="F85" s="298"/>
      <c r="G85" s="298"/>
      <c r="H85" s="302"/>
      <c r="I85" s="10"/>
      <c r="J85" s="10"/>
      <c r="K85" s="10"/>
      <c r="L85" s="10"/>
      <c r="M85" s="10"/>
      <c r="N85" s="10"/>
      <c r="O85" s="10"/>
      <c r="S85" s="293"/>
    </row>
    <row r="86" spans="1:217" s="278" customFormat="1" ht="12.75" customHeight="1">
      <c r="A86" s="300" t="str">
        <f>"["&amp;K49&amp;"] Equals "&amp;"["&amp;J49&amp;"] + ("&amp;"["&amp;N49&amp;"] - "&amp;"["&amp;H49&amp;"]) / 6"</f>
        <v>[9] Equals [8] + ([12] - [6]) / 6</v>
      </c>
      <c r="B86" s="313"/>
      <c r="C86" s="301"/>
      <c r="D86" s="298"/>
      <c r="E86" s="298"/>
      <c r="F86" s="298"/>
      <c r="G86" s="298"/>
      <c r="H86" s="302"/>
      <c r="I86" s="10"/>
      <c r="J86" s="10"/>
      <c r="K86" s="10"/>
      <c r="L86" s="10"/>
      <c r="M86" s="10"/>
      <c r="N86" s="10"/>
      <c r="O86" s="10"/>
      <c r="S86" s="293"/>
    </row>
    <row r="87" spans="1:217" s="278" customFormat="1" ht="12.75" customHeight="1">
      <c r="A87" s="300" t="str">
        <f>"["&amp;L49&amp;"] Equals "&amp;"["&amp;K49&amp;"] + ("&amp;"["&amp;N49&amp;"] - "&amp;"["&amp;H49&amp;"]) / 6"</f>
        <v>[10] Equals [9] + ([12] - [6]) / 6</v>
      </c>
      <c r="B87" s="313"/>
      <c r="C87" s="301"/>
      <c r="D87" s="298"/>
      <c r="E87" s="298"/>
      <c r="F87" s="298"/>
      <c r="G87" s="298"/>
      <c r="H87" s="302"/>
      <c r="I87" s="10"/>
      <c r="J87" s="10"/>
      <c r="K87" s="10"/>
      <c r="L87" s="10"/>
      <c r="M87" s="10"/>
      <c r="N87" s="10"/>
      <c r="O87" s="10"/>
      <c r="S87" s="293"/>
    </row>
    <row r="88" spans="1:217" s="278" customFormat="1" ht="12.75" customHeight="1">
      <c r="A88" s="300" t="str">
        <f>"["&amp;M49&amp;"] Equals "&amp;"["&amp;L49&amp;"] + ("&amp;"["&amp;N49&amp;"] - "&amp;"["&amp;H49&amp;"]) / 6"</f>
        <v>[11] Equals [10] + ([12] - [6]) / 6</v>
      </c>
      <c r="B88" s="313"/>
      <c r="C88" s="301"/>
      <c r="D88" s="298"/>
      <c r="E88" s="298"/>
      <c r="F88" s="298"/>
      <c r="G88" s="298"/>
      <c r="H88" s="302"/>
      <c r="I88" s="10"/>
      <c r="J88" s="10"/>
      <c r="K88" s="10"/>
      <c r="L88" s="10"/>
      <c r="M88" s="10"/>
      <c r="N88" s="10"/>
      <c r="O88" s="10"/>
      <c r="S88" s="293"/>
    </row>
    <row r="89" spans="1:217" s="278" customFormat="1" ht="12.75" customHeight="1">
      <c r="A89" s="305" t="str">
        <f>"["&amp;N49&amp;"] Source: Exhibit JJR-5.4 GDP Growth"</f>
        <v>[12] Source: Exhibit JJR-5.4 GDP Growth</v>
      </c>
      <c r="B89" s="313"/>
      <c r="C89" s="298"/>
      <c r="D89" s="298"/>
      <c r="E89" s="298"/>
      <c r="F89" s="298"/>
      <c r="G89" s="298"/>
      <c r="H89" s="298"/>
      <c r="I89" s="306"/>
      <c r="J89" s="307"/>
      <c r="K89" s="10"/>
      <c r="L89" s="10"/>
      <c r="M89" s="10"/>
      <c r="N89" s="10"/>
      <c r="O89" s="10"/>
      <c r="S89" s="293"/>
    </row>
    <row r="90" spans="1:217" s="278" customFormat="1" ht="12.75" customHeight="1">
      <c r="A90" s="308" t="str">
        <f>"["&amp;O49&amp;"] Equals internal rate of return of cash flows for Year 0 through Year 200"</f>
        <v>[13] Equals internal rate of return of cash flows for Year 0 through Year 200</v>
      </c>
      <c r="B90" s="313"/>
      <c r="C90" s="298"/>
      <c r="D90" s="298"/>
      <c r="E90" s="298"/>
      <c r="F90" s="298"/>
      <c r="G90" s="298"/>
      <c r="H90" s="298"/>
      <c r="I90" s="309"/>
      <c r="J90" s="301"/>
      <c r="K90" s="301"/>
      <c r="L90" s="301"/>
      <c r="M90" s="301"/>
      <c r="N90" s="301"/>
      <c r="O90" s="310"/>
      <c r="S90" s="293"/>
    </row>
    <row r="92" spans="1:217" s="278" customFormat="1" ht="12.75" customHeight="1">
      <c r="A92" s="434" t="s">
        <v>337</v>
      </c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</row>
    <row r="93" spans="1:217" s="278" customFormat="1" ht="12.75" customHeight="1">
      <c r="B93" s="311"/>
    </row>
    <row r="94" spans="1:217" s="278" customFormat="1" ht="12.75" customHeight="1" thickBot="1">
      <c r="A94" s="279"/>
      <c r="B94" s="390"/>
      <c r="C94" s="280">
        <v>1</v>
      </c>
      <c r="D94" s="280">
        <v>2</v>
      </c>
      <c r="E94" s="280">
        <v>3</v>
      </c>
      <c r="F94" s="280">
        <v>4</v>
      </c>
      <c r="G94" s="280">
        <v>5</v>
      </c>
      <c r="H94" s="280">
        <v>6</v>
      </c>
      <c r="I94" s="280">
        <v>7</v>
      </c>
      <c r="J94" s="280">
        <v>8</v>
      </c>
      <c r="K94" s="280">
        <v>9</v>
      </c>
      <c r="L94" s="280">
        <v>10</v>
      </c>
      <c r="M94" s="280">
        <v>11</v>
      </c>
      <c r="N94" s="280">
        <v>12</v>
      </c>
      <c r="O94" s="280">
        <v>13</v>
      </c>
      <c r="Q94"/>
      <c r="R94" s="281" t="s">
        <v>122</v>
      </c>
      <c r="S94" s="282"/>
      <c r="T94" s="282"/>
      <c r="U94" s="282"/>
      <c r="V94" s="283"/>
      <c r="W94" s="281" t="s">
        <v>123</v>
      </c>
      <c r="X94" s="282"/>
      <c r="Y94" s="282"/>
      <c r="Z94" s="282"/>
      <c r="AA94" s="28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</row>
    <row r="95" spans="1:217" s="278" customFormat="1">
      <c r="A95" s="340"/>
      <c r="B95" s="341"/>
      <c r="C95" s="342"/>
      <c r="D95" s="342"/>
      <c r="E95" s="342"/>
      <c r="F95" s="342"/>
      <c r="G95" s="342"/>
      <c r="H95" s="343"/>
      <c r="I95" s="284" t="s">
        <v>124</v>
      </c>
      <c r="J95" s="285"/>
      <c r="K95" s="285"/>
      <c r="L95" s="285"/>
      <c r="M95" s="285"/>
      <c r="N95" s="343"/>
      <c r="O95" s="343"/>
      <c r="Q95" s="389" t="s">
        <v>125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</row>
    <row r="96" spans="1:217" s="278" customFormat="1" ht="12.75" customHeight="1">
      <c r="A96"/>
      <c r="B96" s="390"/>
      <c r="C96" s="389" t="s">
        <v>125</v>
      </c>
      <c r="D96" s="389" t="s">
        <v>126</v>
      </c>
      <c r="E96" s="390" t="s">
        <v>127</v>
      </c>
      <c r="F96" s="390" t="s">
        <v>128</v>
      </c>
      <c r="G96" s="390" t="s">
        <v>129</v>
      </c>
      <c r="H96" s="389" t="s">
        <v>122</v>
      </c>
      <c r="I96"/>
      <c r="J96"/>
      <c r="K96"/>
      <c r="L96"/>
      <c r="M96"/>
      <c r="N96" s="389" t="s">
        <v>130</v>
      </c>
      <c r="O96"/>
      <c r="Q96" s="389" t="s">
        <v>131</v>
      </c>
      <c r="R96" s="389" t="s">
        <v>132</v>
      </c>
      <c r="S96" s="389" t="s">
        <v>133</v>
      </c>
      <c r="T96" s="389" t="s">
        <v>134</v>
      </c>
      <c r="U96" s="389" t="s">
        <v>135</v>
      </c>
      <c r="V96" s="389" t="s">
        <v>136</v>
      </c>
      <c r="W96" s="389" t="s">
        <v>137</v>
      </c>
      <c r="X96" s="389" t="s">
        <v>138</v>
      </c>
      <c r="Y96" s="389" t="s">
        <v>139</v>
      </c>
      <c r="Z96" s="389" t="s">
        <v>140</v>
      </c>
      <c r="AA96" s="389" t="s">
        <v>141</v>
      </c>
      <c r="AB96" s="389" t="s">
        <v>142</v>
      </c>
      <c r="AC96" s="389" t="s">
        <v>143</v>
      </c>
      <c r="AD96" s="389" t="s">
        <v>144</v>
      </c>
      <c r="AE96" s="389" t="s">
        <v>145</v>
      </c>
      <c r="AF96" s="389" t="s">
        <v>146</v>
      </c>
      <c r="AG96" s="389" t="s">
        <v>147</v>
      </c>
      <c r="AH96" s="389" t="s">
        <v>148</v>
      </c>
      <c r="AI96" s="389" t="s">
        <v>149</v>
      </c>
      <c r="AJ96" s="389" t="s">
        <v>150</v>
      </c>
      <c r="AK96" s="389" t="s">
        <v>151</v>
      </c>
      <c r="AL96" s="389" t="s">
        <v>152</v>
      </c>
      <c r="AM96" s="389" t="s">
        <v>153</v>
      </c>
      <c r="AN96" s="389" t="s">
        <v>154</v>
      </c>
      <c r="AO96" s="389" t="s">
        <v>155</v>
      </c>
      <c r="AP96" s="389" t="s">
        <v>156</v>
      </c>
      <c r="AQ96" s="389" t="s">
        <v>157</v>
      </c>
      <c r="AR96" s="389" t="s">
        <v>158</v>
      </c>
      <c r="AS96" s="389" t="s">
        <v>159</v>
      </c>
      <c r="AT96" s="389" t="s">
        <v>160</v>
      </c>
      <c r="AU96" s="389" t="s">
        <v>161</v>
      </c>
      <c r="AV96" s="389" t="s">
        <v>162</v>
      </c>
      <c r="AW96" s="389" t="s">
        <v>163</v>
      </c>
      <c r="AX96" s="389" t="s">
        <v>164</v>
      </c>
      <c r="AY96" s="389" t="s">
        <v>165</v>
      </c>
      <c r="AZ96" s="389" t="s">
        <v>166</v>
      </c>
      <c r="BA96" s="389" t="s">
        <v>167</v>
      </c>
      <c r="BB96" s="389" t="s">
        <v>168</v>
      </c>
      <c r="BC96" s="389" t="s">
        <v>169</v>
      </c>
      <c r="BD96" s="389" t="s">
        <v>170</v>
      </c>
      <c r="BE96" s="389" t="s">
        <v>171</v>
      </c>
      <c r="BF96" s="389" t="s">
        <v>172</v>
      </c>
      <c r="BG96" s="389" t="s">
        <v>173</v>
      </c>
      <c r="BH96" s="389" t="s">
        <v>174</v>
      </c>
      <c r="BI96" s="389" t="s">
        <v>175</v>
      </c>
      <c r="BJ96" s="389" t="s">
        <v>176</v>
      </c>
      <c r="BK96" s="389" t="s">
        <v>177</v>
      </c>
      <c r="BL96" s="389" t="s">
        <v>178</v>
      </c>
      <c r="BM96" s="389" t="s">
        <v>179</v>
      </c>
      <c r="BN96" s="389" t="s">
        <v>180</v>
      </c>
      <c r="BO96" s="389" t="s">
        <v>181</v>
      </c>
      <c r="BP96" s="389" t="s">
        <v>182</v>
      </c>
      <c r="BQ96" s="389" t="s">
        <v>183</v>
      </c>
      <c r="BR96" s="389" t="s">
        <v>184</v>
      </c>
      <c r="BS96" s="389" t="s">
        <v>185</v>
      </c>
      <c r="BT96" s="389" t="s">
        <v>186</v>
      </c>
      <c r="BU96" s="389" t="s">
        <v>187</v>
      </c>
      <c r="BV96" s="389" t="s">
        <v>188</v>
      </c>
      <c r="BW96" s="389" t="s">
        <v>189</v>
      </c>
      <c r="BX96" s="389" t="s">
        <v>190</v>
      </c>
      <c r="BY96" s="389" t="s">
        <v>191</v>
      </c>
      <c r="BZ96" s="389" t="s">
        <v>192</v>
      </c>
      <c r="CA96" s="389" t="s">
        <v>193</v>
      </c>
      <c r="CB96" s="389" t="s">
        <v>194</v>
      </c>
      <c r="CC96" s="389" t="s">
        <v>195</v>
      </c>
      <c r="CD96" s="389" t="s">
        <v>196</v>
      </c>
      <c r="CE96" s="389" t="s">
        <v>197</v>
      </c>
      <c r="CF96" s="389" t="s">
        <v>198</v>
      </c>
      <c r="CG96" s="389" t="s">
        <v>199</v>
      </c>
      <c r="CH96" s="389" t="s">
        <v>200</v>
      </c>
      <c r="CI96" s="389" t="s">
        <v>201</v>
      </c>
      <c r="CJ96" s="389" t="s">
        <v>202</v>
      </c>
      <c r="CK96" s="389" t="s">
        <v>203</v>
      </c>
      <c r="CL96" s="389" t="s">
        <v>204</v>
      </c>
      <c r="CM96" s="389" t="s">
        <v>205</v>
      </c>
      <c r="CN96" s="389" t="s">
        <v>206</v>
      </c>
      <c r="CO96" s="389" t="s">
        <v>207</v>
      </c>
      <c r="CP96" s="389" t="s">
        <v>208</v>
      </c>
      <c r="CQ96" s="389" t="s">
        <v>209</v>
      </c>
      <c r="CR96" s="389" t="s">
        <v>210</v>
      </c>
      <c r="CS96" s="389" t="s">
        <v>211</v>
      </c>
      <c r="CT96" s="389" t="s">
        <v>212</v>
      </c>
      <c r="CU96" s="389" t="s">
        <v>213</v>
      </c>
      <c r="CV96" s="389" t="s">
        <v>214</v>
      </c>
      <c r="CW96" s="389" t="s">
        <v>215</v>
      </c>
      <c r="CX96" s="389" t="s">
        <v>216</v>
      </c>
      <c r="CY96" s="389" t="s">
        <v>217</v>
      </c>
      <c r="CZ96" s="389" t="s">
        <v>218</v>
      </c>
      <c r="DA96" s="389" t="s">
        <v>219</v>
      </c>
      <c r="DB96" s="389" t="s">
        <v>220</v>
      </c>
      <c r="DC96" s="389" t="s">
        <v>221</v>
      </c>
      <c r="DD96" s="389" t="s">
        <v>222</v>
      </c>
      <c r="DE96" s="389" t="s">
        <v>223</v>
      </c>
      <c r="DF96" s="389" t="s">
        <v>224</v>
      </c>
      <c r="DG96" s="389" t="s">
        <v>225</v>
      </c>
      <c r="DH96" s="389" t="s">
        <v>226</v>
      </c>
      <c r="DI96" s="389" t="s">
        <v>227</v>
      </c>
      <c r="DJ96" s="389" t="s">
        <v>228</v>
      </c>
      <c r="DK96" s="389" t="s">
        <v>229</v>
      </c>
      <c r="DL96" s="389" t="s">
        <v>230</v>
      </c>
      <c r="DM96" s="389" t="s">
        <v>231</v>
      </c>
      <c r="DN96" s="389" t="s">
        <v>232</v>
      </c>
      <c r="DO96" s="389" t="s">
        <v>233</v>
      </c>
      <c r="DP96" s="389" t="s">
        <v>234</v>
      </c>
      <c r="DQ96" s="389" t="s">
        <v>235</v>
      </c>
      <c r="DR96" s="389" t="s">
        <v>236</v>
      </c>
      <c r="DS96" s="389" t="s">
        <v>237</v>
      </c>
      <c r="DT96" s="389" t="s">
        <v>238</v>
      </c>
      <c r="DU96" s="389" t="s">
        <v>239</v>
      </c>
      <c r="DV96" s="389" t="s">
        <v>240</v>
      </c>
      <c r="DW96" s="389" t="s">
        <v>241</v>
      </c>
      <c r="DX96" s="389" t="s">
        <v>242</v>
      </c>
      <c r="DY96" s="389" t="s">
        <v>243</v>
      </c>
      <c r="DZ96" s="389" t="s">
        <v>244</v>
      </c>
      <c r="EA96" s="389" t="s">
        <v>245</v>
      </c>
      <c r="EB96" s="389" t="s">
        <v>246</v>
      </c>
      <c r="EC96" s="389" t="s">
        <v>247</v>
      </c>
      <c r="ED96" s="389" t="s">
        <v>248</v>
      </c>
      <c r="EE96" s="389" t="s">
        <v>249</v>
      </c>
      <c r="EF96" s="389" t="s">
        <v>250</v>
      </c>
      <c r="EG96" s="389" t="s">
        <v>251</v>
      </c>
      <c r="EH96" s="389" t="s">
        <v>252</v>
      </c>
      <c r="EI96" s="389" t="s">
        <v>253</v>
      </c>
      <c r="EJ96" s="389" t="s">
        <v>254</v>
      </c>
      <c r="EK96" s="389" t="s">
        <v>255</v>
      </c>
      <c r="EL96" s="389" t="s">
        <v>256</v>
      </c>
      <c r="EM96" s="389" t="s">
        <v>257</v>
      </c>
      <c r="EN96" s="389" t="s">
        <v>258</v>
      </c>
      <c r="EO96" s="389" t="s">
        <v>259</v>
      </c>
      <c r="EP96" s="389" t="s">
        <v>260</v>
      </c>
      <c r="EQ96" s="389" t="s">
        <v>261</v>
      </c>
      <c r="ER96" s="389" t="s">
        <v>262</v>
      </c>
      <c r="ES96" s="389" t="s">
        <v>263</v>
      </c>
      <c r="ET96" s="389" t="s">
        <v>264</v>
      </c>
      <c r="EU96" s="389" t="s">
        <v>265</v>
      </c>
      <c r="EV96" s="389" t="s">
        <v>266</v>
      </c>
      <c r="EW96" s="389" t="s">
        <v>267</v>
      </c>
      <c r="EX96" s="389" t="s">
        <v>268</v>
      </c>
      <c r="EY96" s="389" t="s">
        <v>269</v>
      </c>
      <c r="EZ96" s="389" t="s">
        <v>270</v>
      </c>
      <c r="FA96" s="389" t="s">
        <v>271</v>
      </c>
      <c r="FB96" s="389" t="s">
        <v>272</v>
      </c>
      <c r="FC96" s="389" t="s">
        <v>273</v>
      </c>
      <c r="FD96" s="389" t="s">
        <v>274</v>
      </c>
      <c r="FE96" s="389" t="s">
        <v>275</v>
      </c>
      <c r="FF96" s="389" t="s">
        <v>276</v>
      </c>
      <c r="FG96" s="389" t="s">
        <v>277</v>
      </c>
      <c r="FH96" s="389" t="s">
        <v>278</v>
      </c>
      <c r="FI96" s="389" t="s">
        <v>279</v>
      </c>
      <c r="FJ96" s="389" t="s">
        <v>280</v>
      </c>
      <c r="FK96" s="389" t="s">
        <v>281</v>
      </c>
      <c r="FL96" s="389" t="s">
        <v>282</v>
      </c>
      <c r="FM96" s="389" t="s">
        <v>283</v>
      </c>
      <c r="FN96" s="389" t="s">
        <v>284</v>
      </c>
      <c r="FO96" s="389" t="s">
        <v>285</v>
      </c>
      <c r="FP96" s="389" t="s">
        <v>286</v>
      </c>
      <c r="FQ96" s="389" t="s">
        <v>287</v>
      </c>
      <c r="FR96" s="389" t="s">
        <v>288</v>
      </c>
      <c r="FS96" s="389" t="s">
        <v>289</v>
      </c>
      <c r="FT96" s="389" t="s">
        <v>290</v>
      </c>
      <c r="FU96" s="389" t="s">
        <v>291</v>
      </c>
      <c r="FV96" s="389" t="s">
        <v>292</v>
      </c>
      <c r="FW96" s="389" t="s">
        <v>293</v>
      </c>
      <c r="FX96" s="389" t="s">
        <v>294</v>
      </c>
      <c r="FY96" s="389" t="s">
        <v>295</v>
      </c>
      <c r="FZ96" s="389" t="s">
        <v>296</v>
      </c>
      <c r="GA96" s="389" t="s">
        <v>297</v>
      </c>
      <c r="GB96" s="389" t="s">
        <v>298</v>
      </c>
      <c r="GC96" s="389" t="s">
        <v>299</v>
      </c>
      <c r="GD96" s="389" t="s">
        <v>300</v>
      </c>
      <c r="GE96" s="389" t="s">
        <v>301</v>
      </c>
      <c r="GF96" s="389" t="s">
        <v>302</v>
      </c>
      <c r="GG96" s="389" t="s">
        <v>303</v>
      </c>
      <c r="GH96" s="389" t="s">
        <v>304</v>
      </c>
      <c r="GI96" s="389" t="s">
        <v>305</v>
      </c>
      <c r="GJ96" s="389" t="s">
        <v>306</v>
      </c>
      <c r="GK96" s="389" t="s">
        <v>307</v>
      </c>
      <c r="GL96" s="389" t="s">
        <v>308</v>
      </c>
      <c r="GM96" s="389" t="s">
        <v>309</v>
      </c>
      <c r="GN96" s="389" t="s">
        <v>310</v>
      </c>
      <c r="GO96" s="389" t="s">
        <v>311</v>
      </c>
      <c r="GP96" s="389" t="s">
        <v>312</v>
      </c>
      <c r="GQ96" s="389" t="s">
        <v>313</v>
      </c>
      <c r="GR96" s="389" t="s">
        <v>314</v>
      </c>
      <c r="GS96" s="389" t="s">
        <v>315</v>
      </c>
      <c r="GT96" s="389" t="s">
        <v>316</v>
      </c>
      <c r="GU96" s="389" t="s">
        <v>317</v>
      </c>
      <c r="GV96" s="389" t="s">
        <v>318</v>
      </c>
      <c r="GW96" s="389" t="s">
        <v>319</v>
      </c>
      <c r="GX96" s="389" t="s">
        <v>320</v>
      </c>
      <c r="GY96" s="389" t="s">
        <v>321</v>
      </c>
      <c r="GZ96" s="389" t="s">
        <v>322</v>
      </c>
      <c r="HA96" s="389" t="s">
        <v>323</v>
      </c>
      <c r="HB96" s="389" t="s">
        <v>324</v>
      </c>
      <c r="HC96" s="389" t="s">
        <v>325</v>
      </c>
      <c r="HD96" s="389" t="s">
        <v>326</v>
      </c>
      <c r="HE96" s="389" t="s">
        <v>327</v>
      </c>
      <c r="HF96" s="389" t="s">
        <v>328</v>
      </c>
      <c r="HG96" s="389" t="s">
        <v>329</v>
      </c>
      <c r="HH96" s="389" t="s">
        <v>330</v>
      </c>
      <c r="HI96" s="389" t="s">
        <v>331</v>
      </c>
    </row>
    <row r="97" spans="1:217" s="278" customFormat="1" ht="12.75" customHeight="1">
      <c r="A97" s="286" t="s">
        <v>35</v>
      </c>
      <c r="B97" s="286" t="s">
        <v>36</v>
      </c>
      <c r="C97" s="286" t="s">
        <v>131</v>
      </c>
      <c r="D97" s="286" t="s">
        <v>332</v>
      </c>
      <c r="E97" s="287" t="s">
        <v>333</v>
      </c>
      <c r="F97" s="287" t="s">
        <v>333</v>
      </c>
      <c r="G97" s="287" t="s">
        <v>333</v>
      </c>
      <c r="H97" s="286" t="s">
        <v>334</v>
      </c>
      <c r="I97" s="286" t="s">
        <v>137</v>
      </c>
      <c r="J97" s="286" t="s">
        <v>138</v>
      </c>
      <c r="K97" s="286" t="s">
        <v>139</v>
      </c>
      <c r="L97" s="286" t="s">
        <v>140</v>
      </c>
      <c r="M97" s="286" t="s">
        <v>141</v>
      </c>
      <c r="N97" s="286" t="s">
        <v>334</v>
      </c>
      <c r="O97" s="286" t="s">
        <v>335</v>
      </c>
      <c r="Q97" s="288">
        <f>Q7</f>
        <v>44286</v>
      </c>
      <c r="R97" s="288">
        <f>DATE(YEAR(Q97),MONTH(Q97)+6,DAY(EOMONTH(Q97,6)))</f>
        <v>44469</v>
      </c>
      <c r="S97" s="289">
        <f>DATE(YEAR(R97)+1,MONTH(R97),DAY(R97))</f>
        <v>44834</v>
      </c>
      <c r="T97" s="289">
        <f t="shared" ref="T97" si="509">DATE(YEAR(S97)+1,MONTH(S97),DAY(S97))</f>
        <v>45199</v>
      </c>
      <c r="U97" s="289">
        <f t="shared" ref="U97" si="510">DATE(YEAR(T97)+1,MONTH(T97),DAY(T97))</f>
        <v>45565</v>
      </c>
      <c r="V97" s="289">
        <f t="shared" ref="V97" si="511">DATE(YEAR(U97)+1,MONTH(U97),DAY(U97))</f>
        <v>45930</v>
      </c>
      <c r="W97" s="289">
        <f t="shared" ref="W97" si="512">DATE(YEAR(V97)+1,MONTH(V97),DAY(V97))</f>
        <v>46295</v>
      </c>
      <c r="X97" s="289">
        <f t="shared" ref="X97" si="513">DATE(YEAR(W97)+1,MONTH(W97),DAY(W97))</f>
        <v>46660</v>
      </c>
      <c r="Y97" s="289">
        <f t="shared" ref="Y97" si="514">DATE(YEAR(X97)+1,MONTH(X97),DAY(X97))</f>
        <v>47026</v>
      </c>
      <c r="Z97" s="289">
        <f t="shared" ref="Z97" si="515">DATE(YEAR(Y97)+1,MONTH(Y97),DAY(Y97))</f>
        <v>47391</v>
      </c>
      <c r="AA97" s="289">
        <f t="shared" ref="AA97" si="516">DATE(YEAR(Z97)+1,MONTH(Z97),DAY(Z97))</f>
        <v>47756</v>
      </c>
      <c r="AB97" s="289">
        <f t="shared" ref="AB97" si="517">DATE(YEAR(AA97)+1,MONTH(AA97),DAY(AA97))</f>
        <v>48121</v>
      </c>
      <c r="AC97" s="289">
        <f t="shared" ref="AC97" si="518">DATE(YEAR(AB97)+1,MONTH(AB97),DAY(AB97))</f>
        <v>48487</v>
      </c>
      <c r="AD97" s="289">
        <f t="shared" ref="AD97" si="519">DATE(YEAR(AC97)+1,MONTH(AC97),DAY(AC97))</f>
        <v>48852</v>
      </c>
      <c r="AE97" s="289">
        <f t="shared" ref="AE97" si="520">DATE(YEAR(AD97)+1,MONTH(AD97),DAY(AD97))</f>
        <v>49217</v>
      </c>
      <c r="AF97" s="289">
        <f t="shared" ref="AF97" si="521">DATE(YEAR(AE97)+1,MONTH(AE97),DAY(AE97))</f>
        <v>49582</v>
      </c>
      <c r="AG97" s="289">
        <f t="shared" ref="AG97" si="522">DATE(YEAR(AF97)+1,MONTH(AF97),DAY(AF97))</f>
        <v>49948</v>
      </c>
      <c r="AH97" s="289">
        <f t="shared" ref="AH97" si="523">DATE(YEAR(AG97)+1,MONTH(AG97),DAY(AG97))</f>
        <v>50313</v>
      </c>
      <c r="AI97" s="289">
        <f t="shared" ref="AI97" si="524">DATE(YEAR(AH97)+1,MONTH(AH97),DAY(AH97))</f>
        <v>50678</v>
      </c>
      <c r="AJ97" s="289">
        <f t="shared" ref="AJ97" si="525">DATE(YEAR(AI97)+1,MONTH(AI97),DAY(AI97))</f>
        <v>51043</v>
      </c>
      <c r="AK97" s="289">
        <f t="shared" ref="AK97" si="526">DATE(YEAR(AJ97)+1,MONTH(AJ97),DAY(AJ97))</f>
        <v>51409</v>
      </c>
      <c r="AL97" s="289">
        <f t="shared" ref="AL97" si="527">DATE(YEAR(AK97)+1,MONTH(AK97),DAY(AK97))</f>
        <v>51774</v>
      </c>
      <c r="AM97" s="289">
        <f t="shared" ref="AM97" si="528">DATE(YEAR(AL97)+1,MONTH(AL97),DAY(AL97))</f>
        <v>52139</v>
      </c>
      <c r="AN97" s="289">
        <f t="shared" ref="AN97" si="529">DATE(YEAR(AM97)+1,MONTH(AM97),DAY(AM97))</f>
        <v>52504</v>
      </c>
      <c r="AO97" s="289">
        <f t="shared" ref="AO97" si="530">DATE(YEAR(AN97)+1,MONTH(AN97),DAY(AN97))</f>
        <v>52870</v>
      </c>
      <c r="AP97" s="289">
        <f t="shared" ref="AP97" si="531">DATE(YEAR(AO97)+1,MONTH(AO97),DAY(AO97))</f>
        <v>53235</v>
      </c>
      <c r="AQ97" s="289">
        <f t="shared" ref="AQ97" si="532">DATE(YEAR(AP97)+1,MONTH(AP97),DAY(AP97))</f>
        <v>53600</v>
      </c>
      <c r="AR97" s="289">
        <f t="shared" ref="AR97" si="533">DATE(YEAR(AQ97)+1,MONTH(AQ97),DAY(AQ97))</f>
        <v>53965</v>
      </c>
      <c r="AS97" s="289">
        <f t="shared" ref="AS97" si="534">DATE(YEAR(AR97)+1,MONTH(AR97),DAY(AR97))</f>
        <v>54331</v>
      </c>
      <c r="AT97" s="289">
        <f t="shared" ref="AT97" si="535">DATE(YEAR(AS97)+1,MONTH(AS97),DAY(AS97))</f>
        <v>54696</v>
      </c>
      <c r="AU97" s="289">
        <f t="shared" ref="AU97" si="536">DATE(YEAR(AT97)+1,MONTH(AT97),DAY(AT97))</f>
        <v>55061</v>
      </c>
      <c r="AV97" s="289">
        <f t="shared" ref="AV97" si="537">DATE(YEAR(AU97)+1,MONTH(AU97),DAY(AU97))</f>
        <v>55426</v>
      </c>
      <c r="AW97" s="289">
        <f t="shared" ref="AW97" si="538">DATE(YEAR(AV97)+1,MONTH(AV97),DAY(AV97))</f>
        <v>55792</v>
      </c>
      <c r="AX97" s="289">
        <f t="shared" ref="AX97" si="539">DATE(YEAR(AW97)+1,MONTH(AW97),DAY(AW97))</f>
        <v>56157</v>
      </c>
      <c r="AY97" s="289">
        <f t="shared" ref="AY97" si="540">DATE(YEAR(AX97)+1,MONTH(AX97),DAY(AX97))</f>
        <v>56522</v>
      </c>
      <c r="AZ97" s="289">
        <f t="shared" ref="AZ97" si="541">DATE(YEAR(AY97)+1,MONTH(AY97),DAY(AY97))</f>
        <v>56887</v>
      </c>
      <c r="BA97" s="289">
        <f t="shared" ref="BA97" si="542">DATE(YEAR(AZ97)+1,MONTH(AZ97),DAY(AZ97))</f>
        <v>57253</v>
      </c>
      <c r="BB97" s="289">
        <f t="shared" ref="BB97" si="543">DATE(YEAR(BA97)+1,MONTH(BA97),DAY(BA97))</f>
        <v>57618</v>
      </c>
      <c r="BC97" s="289">
        <f t="shared" ref="BC97" si="544">DATE(YEAR(BB97)+1,MONTH(BB97),DAY(BB97))</f>
        <v>57983</v>
      </c>
      <c r="BD97" s="289">
        <f t="shared" ref="BD97" si="545">DATE(YEAR(BC97)+1,MONTH(BC97),DAY(BC97))</f>
        <v>58348</v>
      </c>
      <c r="BE97" s="289">
        <f t="shared" ref="BE97" si="546">DATE(YEAR(BD97)+1,MONTH(BD97),DAY(BD97))</f>
        <v>58714</v>
      </c>
      <c r="BF97" s="289">
        <f t="shared" ref="BF97" si="547">DATE(YEAR(BE97)+1,MONTH(BE97),DAY(BE97))</f>
        <v>59079</v>
      </c>
      <c r="BG97" s="289">
        <f t="shared" ref="BG97" si="548">DATE(YEAR(BF97)+1,MONTH(BF97),DAY(BF97))</f>
        <v>59444</v>
      </c>
      <c r="BH97" s="289">
        <f t="shared" ref="BH97" si="549">DATE(YEAR(BG97)+1,MONTH(BG97),DAY(BG97))</f>
        <v>59809</v>
      </c>
      <c r="BI97" s="289">
        <f t="shared" ref="BI97" si="550">DATE(YEAR(BH97)+1,MONTH(BH97),DAY(BH97))</f>
        <v>60175</v>
      </c>
      <c r="BJ97" s="289">
        <f t="shared" ref="BJ97" si="551">DATE(YEAR(BI97)+1,MONTH(BI97),DAY(BI97))</f>
        <v>60540</v>
      </c>
      <c r="BK97" s="289">
        <f t="shared" ref="BK97" si="552">DATE(YEAR(BJ97)+1,MONTH(BJ97),DAY(BJ97))</f>
        <v>60905</v>
      </c>
      <c r="BL97" s="289">
        <f t="shared" ref="BL97" si="553">DATE(YEAR(BK97)+1,MONTH(BK97),DAY(BK97))</f>
        <v>61270</v>
      </c>
      <c r="BM97" s="289">
        <f t="shared" ref="BM97" si="554">DATE(YEAR(BL97)+1,MONTH(BL97),DAY(BL97))</f>
        <v>61636</v>
      </c>
      <c r="BN97" s="289">
        <f t="shared" ref="BN97" si="555">DATE(YEAR(BM97)+1,MONTH(BM97),DAY(BM97))</f>
        <v>62001</v>
      </c>
      <c r="BO97" s="289">
        <f t="shared" ref="BO97" si="556">DATE(YEAR(BN97)+1,MONTH(BN97),DAY(BN97))</f>
        <v>62366</v>
      </c>
      <c r="BP97" s="289">
        <f t="shared" ref="BP97" si="557">DATE(YEAR(BO97)+1,MONTH(BO97),DAY(BO97))</f>
        <v>62731</v>
      </c>
      <c r="BQ97" s="289">
        <f t="shared" ref="BQ97" si="558">DATE(YEAR(BP97)+1,MONTH(BP97),DAY(BP97))</f>
        <v>63097</v>
      </c>
      <c r="BR97" s="289">
        <f t="shared" ref="BR97" si="559">DATE(YEAR(BQ97)+1,MONTH(BQ97),DAY(BQ97))</f>
        <v>63462</v>
      </c>
      <c r="BS97" s="289">
        <f t="shared" ref="BS97" si="560">DATE(YEAR(BR97)+1,MONTH(BR97),DAY(BR97))</f>
        <v>63827</v>
      </c>
      <c r="BT97" s="289">
        <f t="shared" ref="BT97" si="561">DATE(YEAR(BS97)+1,MONTH(BS97),DAY(BS97))</f>
        <v>64192</v>
      </c>
      <c r="BU97" s="289">
        <f t="shared" ref="BU97" si="562">DATE(YEAR(BT97)+1,MONTH(BT97),DAY(BT97))</f>
        <v>64558</v>
      </c>
      <c r="BV97" s="289">
        <f t="shared" ref="BV97" si="563">DATE(YEAR(BU97)+1,MONTH(BU97),DAY(BU97))</f>
        <v>64923</v>
      </c>
      <c r="BW97" s="289">
        <f t="shared" ref="BW97" si="564">DATE(YEAR(BV97)+1,MONTH(BV97),DAY(BV97))</f>
        <v>65288</v>
      </c>
      <c r="BX97" s="289">
        <f t="shared" ref="BX97" si="565">DATE(YEAR(BW97)+1,MONTH(BW97),DAY(BW97))</f>
        <v>65653</v>
      </c>
      <c r="BY97" s="289">
        <f t="shared" ref="BY97" si="566">DATE(YEAR(BX97)+1,MONTH(BX97),DAY(BX97))</f>
        <v>66019</v>
      </c>
      <c r="BZ97" s="289">
        <f t="shared" ref="BZ97" si="567">DATE(YEAR(BY97)+1,MONTH(BY97),DAY(BY97))</f>
        <v>66384</v>
      </c>
      <c r="CA97" s="289">
        <f t="shared" ref="CA97" si="568">DATE(YEAR(BZ97)+1,MONTH(BZ97),DAY(BZ97))</f>
        <v>66749</v>
      </c>
      <c r="CB97" s="289">
        <f t="shared" ref="CB97" si="569">DATE(YEAR(CA97)+1,MONTH(CA97),DAY(CA97))</f>
        <v>67114</v>
      </c>
      <c r="CC97" s="289">
        <f t="shared" ref="CC97" si="570">DATE(YEAR(CB97)+1,MONTH(CB97),DAY(CB97))</f>
        <v>67480</v>
      </c>
      <c r="CD97" s="289">
        <f t="shared" ref="CD97" si="571">DATE(YEAR(CC97)+1,MONTH(CC97),DAY(CC97))</f>
        <v>67845</v>
      </c>
      <c r="CE97" s="289">
        <f t="shared" ref="CE97" si="572">DATE(YEAR(CD97)+1,MONTH(CD97),DAY(CD97))</f>
        <v>68210</v>
      </c>
      <c r="CF97" s="289">
        <f t="shared" ref="CF97" si="573">DATE(YEAR(CE97)+1,MONTH(CE97),DAY(CE97))</f>
        <v>68575</v>
      </c>
      <c r="CG97" s="289">
        <f t="shared" ref="CG97" si="574">DATE(YEAR(CF97)+1,MONTH(CF97),DAY(CF97))</f>
        <v>68941</v>
      </c>
      <c r="CH97" s="289">
        <f t="shared" ref="CH97" si="575">DATE(YEAR(CG97)+1,MONTH(CG97),DAY(CG97))</f>
        <v>69306</v>
      </c>
      <c r="CI97" s="289">
        <f t="shared" ref="CI97" si="576">DATE(YEAR(CH97)+1,MONTH(CH97),DAY(CH97))</f>
        <v>69671</v>
      </c>
      <c r="CJ97" s="289">
        <f t="shared" ref="CJ97" si="577">DATE(YEAR(CI97)+1,MONTH(CI97),DAY(CI97))</f>
        <v>70036</v>
      </c>
      <c r="CK97" s="289">
        <f t="shared" ref="CK97" si="578">DATE(YEAR(CJ97)+1,MONTH(CJ97),DAY(CJ97))</f>
        <v>70402</v>
      </c>
      <c r="CL97" s="289">
        <f t="shared" ref="CL97" si="579">DATE(YEAR(CK97)+1,MONTH(CK97),DAY(CK97))</f>
        <v>70767</v>
      </c>
      <c r="CM97" s="289">
        <f t="shared" ref="CM97" si="580">DATE(YEAR(CL97)+1,MONTH(CL97),DAY(CL97))</f>
        <v>71132</v>
      </c>
      <c r="CN97" s="289">
        <f t="shared" ref="CN97" si="581">DATE(YEAR(CM97)+1,MONTH(CM97),DAY(CM97))</f>
        <v>71497</v>
      </c>
      <c r="CO97" s="289">
        <f t="shared" ref="CO97" si="582">DATE(YEAR(CN97)+1,MONTH(CN97),DAY(CN97))</f>
        <v>71863</v>
      </c>
      <c r="CP97" s="289">
        <f t="shared" ref="CP97" si="583">DATE(YEAR(CO97)+1,MONTH(CO97),DAY(CO97))</f>
        <v>72228</v>
      </c>
      <c r="CQ97" s="289">
        <f t="shared" ref="CQ97" si="584">DATE(YEAR(CP97)+1,MONTH(CP97),DAY(CP97))</f>
        <v>72593</v>
      </c>
      <c r="CR97" s="289">
        <f t="shared" ref="CR97" si="585">DATE(YEAR(CQ97)+1,MONTH(CQ97),DAY(CQ97))</f>
        <v>72958</v>
      </c>
      <c r="CS97" s="289">
        <f t="shared" ref="CS97" si="586">DATE(YEAR(CR97)+1,MONTH(CR97),DAY(CR97))</f>
        <v>73323</v>
      </c>
      <c r="CT97" s="289">
        <f t="shared" ref="CT97" si="587">DATE(YEAR(CS97)+1,MONTH(CS97),DAY(CS97))</f>
        <v>73688</v>
      </c>
      <c r="CU97" s="289">
        <f t="shared" ref="CU97" si="588">DATE(YEAR(CT97)+1,MONTH(CT97),DAY(CT97))</f>
        <v>74053</v>
      </c>
      <c r="CV97" s="289">
        <f t="shared" ref="CV97" si="589">DATE(YEAR(CU97)+1,MONTH(CU97),DAY(CU97))</f>
        <v>74418</v>
      </c>
      <c r="CW97" s="289">
        <f t="shared" ref="CW97" si="590">DATE(YEAR(CV97)+1,MONTH(CV97),DAY(CV97))</f>
        <v>74784</v>
      </c>
      <c r="CX97" s="289">
        <f t="shared" ref="CX97" si="591">DATE(YEAR(CW97)+1,MONTH(CW97),DAY(CW97))</f>
        <v>75149</v>
      </c>
      <c r="CY97" s="289">
        <f t="shared" ref="CY97" si="592">DATE(YEAR(CX97)+1,MONTH(CX97),DAY(CX97))</f>
        <v>75514</v>
      </c>
      <c r="CZ97" s="289">
        <f t="shared" ref="CZ97" si="593">DATE(YEAR(CY97)+1,MONTH(CY97),DAY(CY97))</f>
        <v>75879</v>
      </c>
      <c r="DA97" s="289">
        <f t="shared" ref="DA97" si="594">DATE(YEAR(CZ97)+1,MONTH(CZ97),DAY(CZ97))</f>
        <v>76245</v>
      </c>
      <c r="DB97" s="289">
        <f t="shared" ref="DB97" si="595">DATE(YEAR(DA97)+1,MONTH(DA97),DAY(DA97))</f>
        <v>76610</v>
      </c>
      <c r="DC97" s="289">
        <f t="shared" ref="DC97" si="596">DATE(YEAR(DB97)+1,MONTH(DB97),DAY(DB97))</f>
        <v>76975</v>
      </c>
      <c r="DD97" s="289">
        <f t="shared" ref="DD97" si="597">DATE(YEAR(DC97)+1,MONTH(DC97),DAY(DC97))</f>
        <v>77340</v>
      </c>
      <c r="DE97" s="289">
        <f t="shared" ref="DE97" si="598">DATE(YEAR(DD97)+1,MONTH(DD97),DAY(DD97))</f>
        <v>77706</v>
      </c>
      <c r="DF97" s="289">
        <f t="shared" ref="DF97" si="599">DATE(YEAR(DE97)+1,MONTH(DE97),DAY(DE97))</f>
        <v>78071</v>
      </c>
      <c r="DG97" s="289">
        <f t="shared" ref="DG97" si="600">DATE(YEAR(DF97)+1,MONTH(DF97),DAY(DF97))</f>
        <v>78436</v>
      </c>
      <c r="DH97" s="289">
        <f t="shared" ref="DH97" si="601">DATE(YEAR(DG97)+1,MONTH(DG97),DAY(DG97))</f>
        <v>78801</v>
      </c>
      <c r="DI97" s="289">
        <f t="shared" ref="DI97" si="602">DATE(YEAR(DH97)+1,MONTH(DH97),DAY(DH97))</f>
        <v>79167</v>
      </c>
      <c r="DJ97" s="289">
        <f t="shared" ref="DJ97" si="603">DATE(YEAR(DI97)+1,MONTH(DI97),DAY(DI97))</f>
        <v>79532</v>
      </c>
      <c r="DK97" s="289">
        <f t="shared" ref="DK97" si="604">DATE(YEAR(DJ97)+1,MONTH(DJ97),DAY(DJ97))</f>
        <v>79897</v>
      </c>
      <c r="DL97" s="289">
        <f t="shared" ref="DL97" si="605">DATE(YEAR(DK97)+1,MONTH(DK97),DAY(DK97))</f>
        <v>80262</v>
      </c>
      <c r="DM97" s="289">
        <f t="shared" ref="DM97" si="606">DATE(YEAR(DL97)+1,MONTH(DL97),DAY(DL97))</f>
        <v>80628</v>
      </c>
      <c r="DN97" s="289">
        <f t="shared" ref="DN97" si="607">DATE(YEAR(DM97)+1,MONTH(DM97),DAY(DM97))</f>
        <v>80993</v>
      </c>
      <c r="DO97" s="289">
        <f t="shared" ref="DO97" si="608">DATE(YEAR(DN97)+1,MONTH(DN97),DAY(DN97))</f>
        <v>81358</v>
      </c>
      <c r="DP97" s="289">
        <f t="shared" ref="DP97" si="609">DATE(YEAR(DO97)+1,MONTH(DO97),DAY(DO97))</f>
        <v>81723</v>
      </c>
      <c r="DQ97" s="289">
        <f t="shared" ref="DQ97" si="610">DATE(YEAR(DP97)+1,MONTH(DP97),DAY(DP97))</f>
        <v>82089</v>
      </c>
      <c r="DR97" s="289">
        <f t="shared" ref="DR97" si="611">DATE(YEAR(DQ97)+1,MONTH(DQ97),DAY(DQ97))</f>
        <v>82454</v>
      </c>
      <c r="DS97" s="289">
        <f t="shared" ref="DS97" si="612">DATE(YEAR(DR97)+1,MONTH(DR97),DAY(DR97))</f>
        <v>82819</v>
      </c>
      <c r="DT97" s="289">
        <f t="shared" ref="DT97" si="613">DATE(YEAR(DS97)+1,MONTH(DS97),DAY(DS97))</f>
        <v>83184</v>
      </c>
      <c r="DU97" s="289">
        <f t="shared" ref="DU97" si="614">DATE(YEAR(DT97)+1,MONTH(DT97),DAY(DT97))</f>
        <v>83550</v>
      </c>
      <c r="DV97" s="289">
        <f t="shared" ref="DV97" si="615">DATE(YEAR(DU97)+1,MONTH(DU97),DAY(DU97))</f>
        <v>83915</v>
      </c>
      <c r="DW97" s="289">
        <f t="shared" ref="DW97" si="616">DATE(YEAR(DV97)+1,MONTH(DV97),DAY(DV97))</f>
        <v>84280</v>
      </c>
      <c r="DX97" s="289">
        <f t="shared" ref="DX97" si="617">DATE(YEAR(DW97)+1,MONTH(DW97),DAY(DW97))</f>
        <v>84645</v>
      </c>
      <c r="DY97" s="289">
        <f t="shared" ref="DY97" si="618">DATE(YEAR(DX97)+1,MONTH(DX97),DAY(DX97))</f>
        <v>85011</v>
      </c>
      <c r="DZ97" s="289">
        <f t="shared" ref="DZ97" si="619">DATE(YEAR(DY97)+1,MONTH(DY97),DAY(DY97))</f>
        <v>85376</v>
      </c>
      <c r="EA97" s="289">
        <f t="shared" ref="EA97" si="620">DATE(YEAR(DZ97)+1,MONTH(DZ97),DAY(DZ97))</f>
        <v>85741</v>
      </c>
      <c r="EB97" s="289">
        <f t="shared" ref="EB97" si="621">DATE(YEAR(EA97)+1,MONTH(EA97),DAY(EA97))</f>
        <v>86106</v>
      </c>
      <c r="EC97" s="289">
        <f t="shared" ref="EC97" si="622">DATE(YEAR(EB97)+1,MONTH(EB97),DAY(EB97))</f>
        <v>86472</v>
      </c>
      <c r="ED97" s="289">
        <f t="shared" ref="ED97" si="623">DATE(YEAR(EC97)+1,MONTH(EC97),DAY(EC97))</f>
        <v>86837</v>
      </c>
      <c r="EE97" s="289">
        <f t="shared" ref="EE97" si="624">DATE(YEAR(ED97)+1,MONTH(ED97),DAY(ED97))</f>
        <v>87202</v>
      </c>
      <c r="EF97" s="289">
        <f t="shared" ref="EF97" si="625">DATE(YEAR(EE97)+1,MONTH(EE97),DAY(EE97))</f>
        <v>87567</v>
      </c>
      <c r="EG97" s="289">
        <f t="shared" ref="EG97" si="626">DATE(YEAR(EF97)+1,MONTH(EF97),DAY(EF97))</f>
        <v>87933</v>
      </c>
      <c r="EH97" s="289">
        <f t="shared" ref="EH97" si="627">DATE(YEAR(EG97)+1,MONTH(EG97),DAY(EG97))</f>
        <v>88298</v>
      </c>
      <c r="EI97" s="289">
        <f t="shared" ref="EI97" si="628">DATE(YEAR(EH97)+1,MONTH(EH97),DAY(EH97))</f>
        <v>88663</v>
      </c>
      <c r="EJ97" s="289">
        <f t="shared" ref="EJ97" si="629">DATE(YEAR(EI97)+1,MONTH(EI97),DAY(EI97))</f>
        <v>89028</v>
      </c>
      <c r="EK97" s="289">
        <f t="shared" ref="EK97" si="630">DATE(YEAR(EJ97)+1,MONTH(EJ97),DAY(EJ97))</f>
        <v>89394</v>
      </c>
      <c r="EL97" s="289">
        <f t="shared" ref="EL97" si="631">DATE(YEAR(EK97)+1,MONTH(EK97),DAY(EK97))</f>
        <v>89759</v>
      </c>
      <c r="EM97" s="289">
        <f t="shared" ref="EM97" si="632">DATE(YEAR(EL97)+1,MONTH(EL97),DAY(EL97))</f>
        <v>90124</v>
      </c>
      <c r="EN97" s="289">
        <f t="shared" ref="EN97" si="633">DATE(YEAR(EM97)+1,MONTH(EM97),DAY(EM97))</f>
        <v>90489</v>
      </c>
      <c r="EO97" s="289">
        <f t="shared" ref="EO97" si="634">DATE(YEAR(EN97)+1,MONTH(EN97),DAY(EN97))</f>
        <v>90855</v>
      </c>
      <c r="EP97" s="289">
        <f t="shared" ref="EP97" si="635">DATE(YEAR(EO97)+1,MONTH(EO97),DAY(EO97))</f>
        <v>91220</v>
      </c>
      <c r="EQ97" s="289">
        <f t="shared" ref="EQ97" si="636">DATE(YEAR(EP97)+1,MONTH(EP97),DAY(EP97))</f>
        <v>91585</v>
      </c>
      <c r="ER97" s="289">
        <f t="shared" ref="ER97" si="637">DATE(YEAR(EQ97)+1,MONTH(EQ97),DAY(EQ97))</f>
        <v>91950</v>
      </c>
      <c r="ES97" s="289">
        <f t="shared" ref="ES97" si="638">DATE(YEAR(ER97)+1,MONTH(ER97),DAY(ER97))</f>
        <v>92316</v>
      </c>
      <c r="ET97" s="289">
        <f t="shared" ref="ET97" si="639">DATE(YEAR(ES97)+1,MONTH(ES97),DAY(ES97))</f>
        <v>92681</v>
      </c>
      <c r="EU97" s="289">
        <f t="shared" ref="EU97" si="640">DATE(YEAR(ET97)+1,MONTH(ET97),DAY(ET97))</f>
        <v>93046</v>
      </c>
      <c r="EV97" s="289">
        <f t="shared" ref="EV97" si="641">DATE(YEAR(EU97)+1,MONTH(EU97),DAY(EU97))</f>
        <v>93411</v>
      </c>
      <c r="EW97" s="289">
        <f t="shared" ref="EW97" si="642">DATE(YEAR(EV97)+1,MONTH(EV97),DAY(EV97))</f>
        <v>93777</v>
      </c>
      <c r="EX97" s="289">
        <f t="shared" ref="EX97" si="643">DATE(YEAR(EW97)+1,MONTH(EW97),DAY(EW97))</f>
        <v>94142</v>
      </c>
      <c r="EY97" s="289">
        <f t="shared" ref="EY97" si="644">DATE(YEAR(EX97)+1,MONTH(EX97),DAY(EX97))</f>
        <v>94507</v>
      </c>
      <c r="EZ97" s="289">
        <f t="shared" ref="EZ97" si="645">DATE(YEAR(EY97)+1,MONTH(EY97),DAY(EY97))</f>
        <v>94872</v>
      </c>
      <c r="FA97" s="289">
        <f t="shared" ref="FA97" si="646">DATE(YEAR(EZ97)+1,MONTH(EZ97),DAY(EZ97))</f>
        <v>95238</v>
      </c>
      <c r="FB97" s="289">
        <f t="shared" ref="FB97" si="647">DATE(YEAR(FA97)+1,MONTH(FA97),DAY(FA97))</f>
        <v>95603</v>
      </c>
      <c r="FC97" s="289">
        <f t="shared" ref="FC97" si="648">DATE(YEAR(FB97)+1,MONTH(FB97),DAY(FB97))</f>
        <v>95968</v>
      </c>
      <c r="FD97" s="289">
        <f t="shared" ref="FD97" si="649">DATE(YEAR(FC97)+1,MONTH(FC97),DAY(FC97))</f>
        <v>96333</v>
      </c>
      <c r="FE97" s="289">
        <f t="shared" ref="FE97" si="650">DATE(YEAR(FD97)+1,MONTH(FD97),DAY(FD97))</f>
        <v>96699</v>
      </c>
      <c r="FF97" s="289">
        <f t="shared" ref="FF97" si="651">DATE(YEAR(FE97)+1,MONTH(FE97),DAY(FE97))</f>
        <v>97064</v>
      </c>
      <c r="FG97" s="289">
        <f t="shared" ref="FG97" si="652">DATE(YEAR(FF97)+1,MONTH(FF97),DAY(FF97))</f>
        <v>97429</v>
      </c>
      <c r="FH97" s="289">
        <f t="shared" ref="FH97" si="653">DATE(YEAR(FG97)+1,MONTH(FG97),DAY(FG97))</f>
        <v>97794</v>
      </c>
      <c r="FI97" s="289">
        <f t="shared" ref="FI97" si="654">DATE(YEAR(FH97)+1,MONTH(FH97),DAY(FH97))</f>
        <v>98160</v>
      </c>
      <c r="FJ97" s="289">
        <f t="shared" ref="FJ97" si="655">DATE(YEAR(FI97)+1,MONTH(FI97),DAY(FI97))</f>
        <v>98525</v>
      </c>
      <c r="FK97" s="289">
        <f t="shared" ref="FK97" si="656">DATE(YEAR(FJ97)+1,MONTH(FJ97),DAY(FJ97))</f>
        <v>98890</v>
      </c>
      <c r="FL97" s="289">
        <f t="shared" ref="FL97" si="657">DATE(YEAR(FK97)+1,MONTH(FK97),DAY(FK97))</f>
        <v>99255</v>
      </c>
      <c r="FM97" s="289">
        <f t="shared" ref="FM97" si="658">DATE(YEAR(FL97)+1,MONTH(FL97),DAY(FL97))</f>
        <v>99621</v>
      </c>
      <c r="FN97" s="289">
        <f t="shared" ref="FN97" si="659">DATE(YEAR(FM97)+1,MONTH(FM97),DAY(FM97))</f>
        <v>99986</v>
      </c>
      <c r="FO97" s="289">
        <f t="shared" ref="FO97" si="660">DATE(YEAR(FN97)+1,MONTH(FN97),DAY(FN97))</f>
        <v>100351</v>
      </c>
      <c r="FP97" s="289">
        <f t="shared" ref="FP97" si="661">DATE(YEAR(FO97)+1,MONTH(FO97),DAY(FO97))</f>
        <v>100716</v>
      </c>
      <c r="FQ97" s="289">
        <f t="shared" ref="FQ97" si="662">DATE(YEAR(FP97)+1,MONTH(FP97),DAY(FP97))</f>
        <v>101082</v>
      </c>
      <c r="FR97" s="289">
        <f t="shared" ref="FR97" si="663">DATE(YEAR(FQ97)+1,MONTH(FQ97),DAY(FQ97))</f>
        <v>101447</v>
      </c>
      <c r="FS97" s="289">
        <f t="shared" ref="FS97" si="664">DATE(YEAR(FR97)+1,MONTH(FR97),DAY(FR97))</f>
        <v>101812</v>
      </c>
      <c r="FT97" s="289">
        <f t="shared" ref="FT97" si="665">DATE(YEAR(FS97)+1,MONTH(FS97),DAY(FS97))</f>
        <v>102177</v>
      </c>
      <c r="FU97" s="289">
        <f t="shared" ref="FU97" si="666">DATE(YEAR(FT97)+1,MONTH(FT97),DAY(FT97))</f>
        <v>102543</v>
      </c>
      <c r="FV97" s="289">
        <f t="shared" ref="FV97" si="667">DATE(YEAR(FU97)+1,MONTH(FU97),DAY(FU97))</f>
        <v>102908</v>
      </c>
      <c r="FW97" s="289">
        <f t="shared" ref="FW97" si="668">DATE(YEAR(FV97)+1,MONTH(FV97),DAY(FV97))</f>
        <v>103273</v>
      </c>
      <c r="FX97" s="289">
        <f t="shared" ref="FX97" si="669">DATE(YEAR(FW97)+1,MONTH(FW97),DAY(FW97))</f>
        <v>103638</v>
      </c>
      <c r="FY97" s="289">
        <f t="shared" ref="FY97" si="670">DATE(YEAR(FX97)+1,MONTH(FX97),DAY(FX97))</f>
        <v>104004</v>
      </c>
      <c r="FZ97" s="289">
        <f t="shared" ref="FZ97" si="671">DATE(YEAR(FY97)+1,MONTH(FY97),DAY(FY97))</f>
        <v>104369</v>
      </c>
      <c r="GA97" s="289">
        <f t="shared" ref="GA97" si="672">DATE(YEAR(FZ97)+1,MONTH(FZ97),DAY(FZ97))</f>
        <v>104734</v>
      </c>
      <c r="GB97" s="289">
        <f t="shared" ref="GB97" si="673">DATE(YEAR(GA97)+1,MONTH(GA97),DAY(GA97))</f>
        <v>105099</v>
      </c>
      <c r="GC97" s="289">
        <f t="shared" ref="GC97" si="674">DATE(YEAR(GB97)+1,MONTH(GB97),DAY(GB97))</f>
        <v>105465</v>
      </c>
      <c r="GD97" s="289">
        <f t="shared" ref="GD97" si="675">DATE(YEAR(GC97)+1,MONTH(GC97),DAY(GC97))</f>
        <v>105830</v>
      </c>
      <c r="GE97" s="289">
        <f t="shared" ref="GE97" si="676">DATE(YEAR(GD97)+1,MONTH(GD97),DAY(GD97))</f>
        <v>106195</v>
      </c>
      <c r="GF97" s="289">
        <f t="shared" ref="GF97" si="677">DATE(YEAR(GE97)+1,MONTH(GE97),DAY(GE97))</f>
        <v>106560</v>
      </c>
      <c r="GG97" s="289">
        <f t="shared" ref="GG97" si="678">DATE(YEAR(GF97)+1,MONTH(GF97),DAY(GF97))</f>
        <v>106926</v>
      </c>
      <c r="GH97" s="289">
        <f t="shared" ref="GH97" si="679">DATE(YEAR(GG97)+1,MONTH(GG97),DAY(GG97))</f>
        <v>107291</v>
      </c>
      <c r="GI97" s="289">
        <f t="shared" ref="GI97" si="680">DATE(YEAR(GH97)+1,MONTH(GH97),DAY(GH97))</f>
        <v>107656</v>
      </c>
      <c r="GJ97" s="289">
        <f t="shared" ref="GJ97" si="681">DATE(YEAR(GI97)+1,MONTH(GI97),DAY(GI97))</f>
        <v>108021</v>
      </c>
      <c r="GK97" s="289">
        <f t="shared" ref="GK97" si="682">DATE(YEAR(GJ97)+1,MONTH(GJ97),DAY(GJ97))</f>
        <v>108387</v>
      </c>
      <c r="GL97" s="289">
        <f t="shared" ref="GL97" si="683">DATE(YEAR(GK97)+1,MONTH(GK97),DAY(GK97))</f>
        <v>108752</v>
      </c>
      <c r="GM97" s="289">
        <f t="shared" ref="GM97" si="684">DATE(YEAR(GL97)+1,MONTH(GL97),DAY(GL97))</f>
        <v>109117</v>
      </c>
      <c r="GN97" s="289">
        <f t="shared" ref="GN97" si="685">DATE(YEAR(GM97)+1,MONTH(GM97),DAY(GM97))</f>
        <v>109482</v>
      </c>
      <c r="GO97" s="289">
        <f t="shared" ref="GO97" si="686">DATE(YEAR(GN97)+1,MONTH(GN97),DAY(GN97))</f>
        <v>109847</v>
      </c>
      <c r="GP97" s="289">
        <f t="shared" ref="GP97" si="687">DATE(YEAR(GO97)+1,MONTH(GO97),DAY(GO97))</f>
        <v>110212</v>
      </c>
      <c r="GQ97" s="289">
        <f t="shared" ref="GQ97" si="688">DATE(YEAR(GP97)+1,MONTH(GP97),DAY(GP97))</f>
        <v>110577</v>
      </c>
      <c r="GR97" s="289">
        <f t="shared" ref="GR97" si="689">DATE(YEAR(GQ97)+1,MONTH(GQ97),DAY(GQ97))</f>
        <v>110942</v>
      </c>
      <c r="GS97" s="289">
        <f t="shared" ref="GS97" si="690">DATE(YEAR(GR97)+1,MONTH(GR97),DAY(GR97))</f>
        <v>111308</v>
      </c>
      <c r="GT97" s="289">
        <f t="shared" ref="GT97" si="691">DATE(YEAR(GS97)+1,MONTH(GS97),DAY(GS97))</f>
        <v>111673</v>
      </c>
      <c r="GU97" s="289">
        <f t="shared" ref="GU97" si="692">DATE(YEAR(GT97)+1,MONTH(GT97),DAY(GT97))</f>
        <v>112038</v>
      </c>
      <c r="GV97" s="289">
        <f t="shared" ref="GV97" si="693">DATE(YEAR(GU97)+1,MONTH(GU97),DAY(GU97))</f>
        <v>112403</v>
      </c>
      <c r="GW97" s="289">
        <f t="shared" ref="GW97" si="694">DATE(YEAR(GV97)+1,MONTH(GV97),DAY(GV97))</f>
        <v>112769</v>
      </c>
      <c r="GX97" s="289">
        <f t="shared" ref="GX97" si="695">DATE(YEAR(GW97)+1,MONTH(GW97),DAY(GW97))</f>
        <v>113134</v>
      </c>
      <c r="GY97" s="289">
        <f t="shared" ref="GY97" si="696">DATE(YEAR(GX97)+1,MONTH(GX97),DAY(GX97))</f>
        <v>113499</v>
      </c>
      <c r="GZ97" s="289">
        <f t="shared" ref="GZ97" si="697">DATE(YEAR(GY97)+1,MONTH(GY97),DAY(GY97))</f>
        <v>113864</v>
      </c>
      <c r="HA97" s="289">
        <f t="shared" ref="HA97" si="698">DATE(YEAR(GZ97)+1,MONTH(GZ97),DAY(GZ97))</f>
        <v>114230</v>
      </c>
      <c r="HB97" s="289">
        <f t="shared" ref="HB97" si="699">DATE(YEAR(HA97)+1,MONTH(HA97),DAY(HA97))</f>
        <v>114595</v>
      </c>
      <c r="HC97" s="289">
        <f t="shared" ref="HC97" si="700">DATE(YEAR(HB97)+1,MONTH(HB97),DAY(HB97))</f>
        <v>114960</v>
      </c>
      <c r="HD97" s="289">
        <f t="shared" ref="HD97" si="701">DATE(YEAR(HC97)+1,MONTH(HC97),DAY(HC97))</f>
        <v>115325</v>
      </c>
      <c r="HE97" s="289">
        <f t="shared" ref="HE97" si="702">DATE(YEAR(HD97)+1,MONTH(HD97),DAY(HD97))</f>
        <v>115691</v>
      </c>
      <c r="HF97" s="289">
        <f t="shared" ref="HF97" si="703">DATE(YEAR(HE97)+1,MONTH(HE97),DAY(HE97))</f>
        <v>116056</v>
      </c>
      <c r="HG97" s="289">
        <f t="shared" ref="HG97" si="704">DATE(YEAR(HF97)+1,MONTH(HF97),DAY(HF97))</f>
        <v>116421</v>
      </c>
      <c r="HH97" s="289">
        <f t="shared" ref="HH97" si="705">DATE(YEAR(HG97)+1,MONTH(HG97),DAY(HG97))</f>
        <v>116786</v>
      </c>
      <c r="HI97" s="289">
        <f t="shared" ref="HI97" si="706">DATE(YEAR(HH97)+1,MONTH(HH97),DAY(HH97))</f>
        <v>117152</v>
      </c>
    </row>
    <row r="98" spans="1:217" s="278" customFormat="1" ht="12.75" customHeight="1">
      <c r="A98"/>
      <c r="B98" s="390"/>
      <c r="C98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</row>
    <row r="99" spans="1:217" s="278" customFormat="1" ht="12.75" customHeight="1">
      <c r="A99" s="10" t="str">
        <f>'JJR-4 Constant DCF'!A89</f>
        <v>ALLETE, Inc.</v>
      </c>
      <c r="B99" s="389" t="str">
        <f>'JJR-4 Constant DCF'!B89</f>
        <v>ALE</v>
      </c>
      <c r="C99" s="239">
        <f>'JJR-4 Constant DCF'!D89</f>
        <v>59.31594444444444</v>
      </c>
      <c r="D99" s="239">
        <f>'JJR-4 Constant DCF'!C89</f>
        <v>2.52</v>
      </c>
      <c r="E99" s="3">
        <f>'JJR-4 Constant DCF'!G89</f>
        <v>0.06</v>
      </c>
      <c r="F99" s="3">
        <f>'JJR-4 Constant DCF'!H89</f>
        <v>7.0000000000000007E-2</v>
      </c>
      <c r="G99" s="3" t="str">
        <f>'JJR-4 Constant DCF'!I89</f>
        <v>NA%</v>
      </c>
      <c r="H99" s="3">
        <f>AVERAGE(E99:G99)</f>
        <v>6.5000000000000002E-2</v>
      </c>
      <c r="I99" s="3">
        <f t="shared" ref="I99:I116" si="707">H99+($N99-$H99)/6</f>
        <v>6.3315901100319386E-2</v>
      </c>
      <c r="J99" s="3">
        <f t="shared" ref="J99:J116" si="708">I99+($N99-$H99)/6</f>
        <v>6.1631802200638762E-2</v>
      </c>
      <c r="K99" s="3">
        <f t="shared" ref="K99:K116" si="709">J99+($N99-$H99)/6</f>
        <v>5.9947703300958138E-2</v>
      </c>
      <c r="L99" s="3">
        <f t="shared" ref="L99:L116" si="710">K99+($N99-$H99)/6</f>
        <v>5.8263604401277515E-2</v>
      </c>
      <c r="M99" s="3">
        <f t="shared" ref="M99:M116" si="711">L99+($N99-$H99)/6</f>
        <v>5.6579505501596891E-2</v>
      </c>
      <c r="N99" s="3">
        <f>'JJR-5.4 GDP Growth'!$D$25</f>
        <v>5.4895406601916275E-2</v>
      </c>
      <c r="O99" s="3">
        <f>IFERROR(XIRR($Q99:$HI99,$Q$7:$HI$7),"")</f>
        <v>0.10491247773170473</v>
      </c>
      <c r="Q99" s="239">
        <f t="shared" ref="Q99:Q116" si="712">-C99</f>
        <v>-59.31594444444444</v>
      </c>
      <c r="R99" s="239">
        <f t="shared" ref="R99:R116" si="713">D99*(1+$H99)</f>
        <v>2.6837999999999997</v>
      </c>
      <c r="S99" s="239">
        <f t="shared" ref="S99:S116" si="714">R99*(1+$H99)</f>
        <v>2.8582469999999995</v>
      </c>
      <c r="T99" s="239">
        <f t="shared" ref="T99:T116" si="715">S99*(1+$H99)</f>
        <v>3.0440330549999994</v>
      </c>
      <c r="U99" s="239">
        <f t="shared" ref="U99:U116" si="716">T99*(1+$H99)</f>
        <v>3.2418952035749991</v>
      </c>
      <c r="V99" s="239">
        <f t="shared" ref="V99:V116" si="717">U99*(1+$H99)</f>
        <v>3.4526183918073738</v>
      </c>
      <c r="W99" s="239">
        <f t="shared" ref="W99:W116" si="718">V99*(1+I99)</f>
        <v>3.6712240364401936</v>
      </c>
      <c r="X99" s="239">
        <f t="shared" ref="X99:X116" si="719">W99*(1+J99)</f>
        <v>3.8974881900883065</v>
      </c>
      <c r="Y99" s="239">
        <f t="shared" ref="Y99:Y116" si="720">X99*(1+K99)</f>
        <v>4.1311336557267087</v>
      </c>
      <c r="Z99" s="239">
        <f t="shared" ref="Z99:Z116" si="721">Y99*(1+L99)</f>
        <v>4.3718283927727724</v>
      </c>
      <c r="AA99" s="239">
        <f t="shared" ref="AA99:AA116" si="722">Z99*(1+M99)</f>
        <v>4.6191842813736974</v>
      </c>
      <c r="AB99" s="239">
        <f t="shared" ref="AB99:AQ115" si="723">AA99*(1+$N99)</f>
        <v>4.8727562806688871</v>
      </c>
      <c r="AC99" s="239">
        <f t="shared" si="723"/>
        <v>5.1402482179682467</v>
      </c>
      <c r="AD99" s="239">
        <f t="shared" si="723"/>
        <v>5.422424233928389</v>
      </c>
      <c r="AE99" s="239">
        <f t="shared" si="723"/>
        <v>5.7200904170179721</v>
      </c>
      <c r="AF99" s="239">
        <f t="shared" si="723"/>
        <v>6.0340971062598987</v>
      </c>
      <c r="AG99" s="239">
        <f t="shared" si="723"/>
        <v>6.3653413203834823</v>
      </c>
      <c r="AH99" s="239">
        <f t="shared" si="723"/>
        <v>6.714769320325912</v>
      </c>
      <c r="AI99" s="239">
        <f t="shared" si="723"/>
        <v>7.0833793124032756</v>
      </c>
      <c r="AJ99" s="239">
        <f t="shared" si="723"/>
        <v>7.4722242998732558</v>
      </c>
      <c r="AK99" s="239">
        <f t="shared" si="723"/>
        <v>7.8824150910355169</v>
      </c>
      <c r="AL99" s="239">
        <f t="shared" si="723"/>
        <v>8.315123472462993</v>
      </c>
      <c r="AM99" s="239">
        <f t="shared" si="723"/>
        <v>8.7715855564289864</v>
      </c>
      <c r="AN99" s="239">
        <f t="shared" si="723"/>
        <v>9.2531053120926519</v>
      </c>
      <c r="AO99" s="239">
        <f t="shared" si="723"/>
        <v>9.7610582905303289</v>
      </c>
      <c r="AP99" s="239">
        <f t="shared" si="723"/>
        <v>10.296895554253997</v>
      </c>
      <c r="AQ99" s="239">
        <f t="shared" si="723"/>
        <v>10.862147822442234</v>
      </c>
      <c r="AR99" s="239">
        <f t="shared" ref="AR99:AR116" si="724">AQ99*(1+$N99)</f>
        <v>11.45842984372532</v>
      </c>
      <c r="AS99" s="239">
        <f t="shared" ref="AS99:AS116" si="725">AR99*(1+$N99)</f>
        <v>12.087445009016154</v>
      </c>
      <c r="AT99" s="239">
        <f t="shared" ref="AT99:AT116" si="726">AS99*(1+$N99)</f>
        <v>12.750990217564398</v>
      </c>
      <c r="AU99" s="239">
        <f t="shared" ref="AU99:AU116" si="727">AT99*(1+$N99)</f>
        <v>13.450961010134654</v>
      </c>
      <c r="AV99" s="239">
        <f t="shared" ref="AV99:AV116" si="728">AU99*(1+$N99)</f>
        <v>14.189356983972518</v>
      </c>
      <c r="AW99" s="239">
        <f t="shared" ref="AW99:AW116" si="729">AV99*(1+$N99)</f>
        <v>14.96828750502743</v>
      </c>
      <c r="AX99" s="239">
        <f t="shared" ref="AX99:AX116" si="730">AW99*(1+$N99)</f>
        <v>15.789977733750293</v>
      </c>
      <c r="AY99" s="239">
        <f t="shared" ref="AY99:AY116" si="731">AX99*(1+$N99)</f>
        <v>16.656774981679721</v>
      </c>
      <c r="AZ99" s="239">
        <f t="shared" ref="AZ99:AZ116" si="732">AY99*(1+$N99)</f>
        <v>17.571155416975657</v>
      </c>
      <c r="BA99" s="239">
        <f t="shared" ref="BA99:BA116" si="733">AZ99*(1+$N99)</f>
        <v>18.535731138056001</v>
      </c>
      <c r="BB99" s="239">
        <f t="shared" ref="BB99:BB116" si="734">BA99*(1+$N99)</f>
        <v>19.553257635543385</v>
      </c>
      <c r="BC99" s="239">
        <f t="shared" ref="BC99:BC116" si="735">BB99*(1+$N99)</f>
        <v>20.626641663838562</v>
      </c>
      <c r="BD99" s="239">
        <f t="shared" ref="BD99:BD116" si="736">BC99*(1+$N99)</f>
        <v>21.758949544807006</v>
      </c>
      <c r="BE99" s="239">
        <f t="shared" ref="BE99:BE116" si="737">BD99*(1+$N99)</f>
        <v>22.953415927299769</v>
      </c>
      <c r="BF99" s="239">
        <f t="shared" ref="BF99:BF116" si="738">BE99*(1+$N99)</f>
        <v>24.213453027531791</v>
      </c>
      <c r="BG99" s="239">
        <f t="shared" ref="BG99:BV115" si="739">BF99*(1+$N99)</f>
        <v>25.542660376714551</v>
      </c>
      <c r="BH99" s="239">
        <f t="shared" si="739"/>
        <v>26.944835103788954</v>
      </c>
      <c r="BI99" s="239">
        <f t="shared" si="739"/>
        <v>28.423982782633036</v>
      </c>
      <c r="BJ99" s="239">
        <f t="shared" si="739"/>
        <v>29.984328874731546</v>
      </c>
      <c r="BK99" s="239">
        <f t="shared" si="739"/>
        <v>31.630330799995512</v>
      </c>
      <c r="BL99" s="239">
        <f t="shared" si="739"/>
        <v>33.366690670214382</v>
      </c>
      <c r="BM99" s="239">
        <f t="shared" si="739"/>
        <v>35.198368721516168</v>
      </c>
      <c r="BN99" s="239">
        <f t="shared" si="739"/>
        <v>37.130597484207968</v>
      </c>
      <c r="BO99" s="239">
        <f t="shared" si="739"/>
        <v>39.168896730475652</v>
      </c>
      <c r="BP99" s="239">
        <f t="shared" si="739"/>
        <v>41.319089242643578</v>
      </c>
      <c r="BQ99" s="239">
        <f t="shared" si="739"/>
        <v>43.587317447039361</v>
      </c>
      <c r="BR99" s="239">
        <f t="shared" si="739"/>
        <v>45.980060960981383</v>
      </c>
      <c r="BS99" s="239">
        <f t="shared" si="739"/>
        <v>48.50415510301535</v>
      </c>
      <c r="BT99" s="239">
        <f t="shared" si="739"/>
        <v>51.166810419277788</v>
      </c>
      <c r="BU99" s="239">
        <f t="shared" si="739"/>
        <v>53.975633281767209</v>
      </c>
      <c r="BV99" s="239">
        <f t="shared" si="739"/>
        <v>56.938647617365746</v>
      </c>
      <c r="BW99" s="239">
        <f t="shared" ref="BH99:BW115" si="740">BV99*(1+$N99)</f>
        <v>60.064317829684271</v>
      </c>
      <c r="BX99" s="239">
        <f t="shared" ref="BX99:BX116" si="741">BW99*(1+$N99)</f>
        <v>63.361572979211516</v>
      </c>
      <c r="BY99" s="239">
        <f t="shared" ref="BY99:BY116" si="742">BX99*(1+$N99)</f>
        <v>66.839832290842324</v>
      </c>
      <c r="BZ99" s="239">
        <f t="shared" ref="BZ99:BZ116" si="743">BY99*(1+$N99)</f>
        <v>70.509032061652007</v>
      </c>
      <c r="CA99" s="239">
        <f t="shared" ref="CA99:CA116" si="744">BZ99*(1+$N99)</f>
        <v>74.379654045783951</v>
      </c>
      <c r="CB99" s="239">
        <f t="shared" ref="CB99:CB116" si="745">CA99*(1+$N99)</f>
        <v>78.462755397537123</v>
      </c>
      <c r="CC99" s="239">
        <f t="shared" ref="CC99:CC116" si="746">CB99*(1+$N99)</f>
        <v>82.770000258191629</v>
      </c>
      <c r="CD99" s="239">
        <f t="shared" ref="CD99:CD116" si="747">CC99*(1+$N99)</f>
        <v>87.313693076805777</v>
      </c>
      <c r="CE99" s="239">
        <f t="shared" ref="CE99:CE116" si="748">CD99*(1+$N99)</f>
        <v>92.106813760171946</v>
      </c>
      <c r="CF99" s="239">
        <f t="shared" ref="CF99:CF116" si="749">CE99*(1+$N99)</f>
        <v>97.163054752343555</v>
      </c>
      <c r="CG99" s="239">
        <f t="shared" ref="CG99:CG116" si="750">CF99*(1+$N99)</f>
        <v>102.49686014965771</v>
      </c>
      <c r="CH99" s="239">
        <f t="shared" ref="CH99:CH116" si="751">CG99*(1+$N99)</f>
        <v>108.12346696299292</v>
      </c>
      <c r="CI99" s="239">
        <f t="shared" ref="CI99:CI116" si="752">CH99*(1+$N99)</f>
        <v>114.05894864513527</v>
      </c>
      <c r="CJ99" s="239">
        <f t="shared" ref="CJ99:CJ116" si="753">CI99*(1+$N99)</f>
        <v>120.32026100759707</v>
      </c>
      <c r="CK99" s="239">
        <f t="shared" ref="CK99:CK116" si="754">CJ99*(1+$N99)</f>
        <v>126.9252906580578</v>
      </c>
      <c r="CL99" s="239">
        <f t="shared" ref="CL99:CL116" si="755">CK99*(1+$N99)</f>
        <v>133.8929060967983</v>
      </c>
      <c r="CM99" s="239">
        <f t="shared" ref="CM99:DB115" si="756">CL99*(1+$N99)</f>
        <v>141.24301161809424</v>
      </c>
      <c r="CN99" s="239">
        <f t="shared" si="756"/>
        <v>148.99660417054872</v>
      </c>
      <c r="CO99" s="239">
        <f t="shared" si="756"/>
        <v>157.17583333879577</v>
      </c>
      <c r="CP99" s="239">
        <f t="shared" si="756"/>
        <v>165.80406461792398</v>
      </c>
      <c r="CQ99" s="239">
        <f t="shared" si="756"/>
        <v>174.90594616137531</v>
      </c>
      <c r="CR99" s="239">
        <f t="shared" si="756"/>
        <v>184.5074791929969</v>
      </c>
      <c r="CS99" s="239">
        <f t="shared" si="756"/>
        <v>194.63609228439105</v>
      </c>
      <c r="CT99" s="239">
        <f t="shared" si="756"/>
        <v>205.32071970975079</v>
      </c>
      <c r="CU99" s="239">
        <f t="shared" si="756"/>
        <v>216.59188410201565</v>
      </c>
      <c r="CV99" s="239">
        <f t="shared" si="756"/>
        <v>228.48178364647092</v>
      </c>
      <c r="CW99" s="239">
        <f t="shared" si="756"/>
        <v>241.02438406087501</v>
      </c>
      <c r="CX99" s="239">
        <f t="shared" si="756"/>
        <v>254.25551562487317</v>
      </c>
      <c r="CY99" s="239">
        <f t="shared" si="756"/>
        <v>268.21297553588045</v>
      </c>
      <c r="CZ99" s="239">
        <f t="shared" si="756"/>
        <v>282.93663588383242</v>
      </c>
      <c r="DA99" s="239">
        <f t="shared" si="756"/>
        <v>298.46855755325373</v>
      </c>
      <c r="DB99" s="239">
        <f t="shared" si="756"/>
        <v>314.85311037802705</v>
      </c>
      <c r="DC99" s="239">
        <f t="shared" ref="CN99:DC115" si="757">DB99*(1+$N99)</f>
        <v>332.13709989210685</v>
      </c>
      <c r="DD99" s="239">
        <f t="shared" ref="DD99:DD116" si="758">DC99*(1+$N99)</f>
        <v>350.36990103826531</v>
      </c>
      <c r="DE99" s="239">
        <f t="shared" ref="DE99:DE116" si="759">DD99*(1+$N99)</f>
        <v>369.60359921683403</v>
      </c>
      <c r="DF99" s="239">
        <f t="shared" ref="DF99:DF116" si="760">DE99*(1+$N99)</f>
        <v>389.89313907737386</v>
      </c>
      <c r="DG99" s="239">
        <f t="shared" ref="DG99:DG116" si="761">DF99*(1+$N99)</f>
        <v>411.29648147832381</v>
      </c>
      <c r="DH99" s="239">
        <f t="shared" ref="DH99:DH116" si="762">DG99*(1+$N99)</f>
        <v>433.8747690630139</v>
      </c>
      <c r="DI99" s="239">
        <f t="shared" ref="DI99:DI116" si="763">DH99*(1+$N99)</f>
        <v>457.69250092504058</v>
      </c>
      <c r="DJ99" s="239">
        <f t="shared" ref="DJ99:DJ116" si="764">DI99*(1+$N99)</f>
        <v>482.81771686196862</v>
      </c>
      <c r="DK99" s="239">
        <f t="shared" ref="DK99:DK116" si="765">DJ99*(1+$N99)</f>
        <v>509.32219174371528</v>
      </c>
      <c r="DL99" s="239">
        <f t="shared" ref="DL99:DL116" si="766">DK99*(1+$N99)</f>
        <v>537.28164055086575</v>
      </c>
      <c r="DM99" s="239">
        <f t="shared" ref="DM99:DM116" si="767">DL99*(1+$N99)</f>
        <v>566.77593466865017</v>
      </c>
      <c r="DN99" s="239">
        <f t="shared" ref="DN99:DN116" si="768">DM99*(1+$N99)</f>
        <v>597.88933005446688</v>
      </c>
      <c r="DO99" s="239">
        <f t="shared" ref="DO99:DO116" si="769">DN99*(1+$N99)</f>
        <v>630.71070793075421</v>
      </c>
      <c r="DP99" s="239">
        <f t="shared" ref="DP99:DP116" si="770">DO99*(1+$N99)</f>
        <v>665.33382869079537</v>
      </c>
      <c r="DQ99" s="239">
        <f t="shared" ref="DQ99:DQ116" si="771">DP99*(1+$N99)</f>
        <v>701.85759974278631</v>
      </c>
      <c r="DR99" s="239">
        <f t="shared" ref="DR99:DR116" si="772">DQ99*(1+$N99)</f>
        <v>740.38635805731155</v>
      </c>
      <c r="DS99" s="239">
        <f t="shared" ref="DS99:EH115" si="773">DR99*(1+$N99)</f>
        <v>781.03016822537961</v>
      </c>
      <c r="DT99" s="239">
        <f t="shared" si="773"/>
        <v>823.90513687847488</v>
      </c>
      <c r="DU99" s="239">
        <f t="shared" si="773"/>
        <v>869.13374436882623</v>
      </c>
      <c r="DV99" s="239">
        <f t="shared" si="773"/>
        <v>916.84519465739891</v>
      </c>
      <c r="DW99" s="239">
        <f t="shared" si="773"/>
        <v>967.17578440912985</v>
      </c>
      <c r="DX99" s="239">
        <f t="shared" si="773"/>
        <v>1020.2692923497964</v>
      </c>
      <c r="DY99" s="239">
        <f t="shared" si="773"/>
        <v>1076.2773899967879</v>
      </c>
      <c r="DZ99" s="239">
        <f t="shared" si="773"/>
        <v>1135.3600749371108</v>
      </c>
      <c r="EA99" s="239">
        <f t="shared" si="773"/>
        <v>1197.6861278903657</v>
      </c>
      <c r="EB99" s="239">
        <f t="shared" si="773"/>
        <v>1263.4335948623821</v>
      </c>
      <c r="EC99" s="239">
        <f t="shared" si="773"/>
        <v>1332.7902957668732</v>
      </c>
      <c r="ED99" s="239">
        <f t="shared" si="773"/>
        <v>1405.9543609680841</v>
      </c>
      <c r="EE99" s="239">
        <f t="shared" si="773"/>
        <v>1483.1347972771644</v>
      </c>
      <c r="EF99" s="239">
        <f t="shared" si="773"/>
        <v>1564.5520850191449</v>
      </c>
      <c r="EG99" s="239">
        <f t="shared" si="773"/>
        <v>1650.4388078761467</v>
      </c>
      <c r="EH99" s="239">
        <f t="shared" si="773"/>
        <v>1741.0403173060897</v>
      </c>
      <c r="EI99" s="239">
        <f t="shared" ref="DT99:EI115" si="774">EH99*(1+$N99)</f>
        <v>1836.6154334349369</v>
      </c>
      <c r="EJ99" s="239">
        <f t="shared" ref="EJ99:EJ116" si="775">EI99*(1+$N99)</f>
        <v>1937.4371844247025</v>
      </c>
      <c r="EK99" s="239">
        <f t="shared" ref="EK99:EK116" si="776">EJ99*(1+$N99)</f>
        <v>2043.7935864293684</v>
      </c>
      <c r="EL99" s="239">
        <f t="shared" ref="EL99:EL116" si="777">EK99*(1+$N99)</f>
        <v>2155.9884663667972</v>
      </c>
      <c r="EM99" s="239">
        <f t="shared" ref="EM99:EM116" si="778">EL99*(1+$N99)</f>
        <v>2274.3423298570442</v>
      </c>
      <c r="EN99" s="239">
        <f t="shared" ref="EN99:EN116" si="779">EM99*(1+$N99)</f>
        <v>2399.1932768064962</v>
      </c>
      <c r="EO99" s="239">
        <f t="shared" ref="EO99:EO116" si="780">EN99*(1+$N99)</f>
        <v>2530.8979672533728</v>
      </c>
      <c r="EP99" s="239">
        <f t="shared" ref="EP99:EP116" si="781">EO99*(1+$N99)</f>
        <v>2669.8326402337102</v>
      </c>
      <c r="EQ99" s="239">
        <f t="shared" ref="EQ99:EQ116" si="782">EP99*(1+$N99)</f>
        <v>2816.3941885784075</v>
      </c>
      <c r="ER99" s="239">
        <f t="shared" ref="ER99:ER116" si="783">EQ99*(1+$N99)</f>
        <v>2971.0012927116932</v>
      </c>
      <c r="ES99" s="239">
        <f t="shared" ref="ES99:ES116" si="784">ER99*(1+$N99)</f>
        <v>3134.0956166899205</v>
      </c>
      <c r="ET99" s="239">
        <f t="shared" ref="ET99:ET116" si="785">ES99*(1+$N99)</f>
        <v>3306.1430698973973</v>
      </c>
      <c r="EU99" s="239">
        <f t="shared" ref="EU99:EU116" si="786">ET99*(1+$N99)</f>
        <v>3487.6351380035226</v>
      </c>
      <c r="EV99" s="239">
        <f t="shared" ref="EV99:EV116" si="787">EU99*(1+$N99)</f>
        <v>3679.0902869833562</v>
      </c>
      <c r="EW99" s="239">
        <f t="shared" ref="EW99:EW116" si="788">EV99*(1+$N99)</f>
        <v>3881.0554442124685</v>
      </c>
      <c r="EX99" s="239">
        <f t="shared" ref="EX99:EX116" si="789">EW99*(1+$N99)</f>
        <v>4094.1075608670926</v>
      </c>
      <c r="EY99" s="239">
        <f t="shared" ref="EY99:FN115" si="790">EX99*(1+$N99)</f>
        <v>4318.8552600928715</v>
      </c>
      <c r="EZ99" s="239">
        <f t="shared" si="790"/>
        <v>4555.9405756504948</v>
      </c>
      <c r="FA99" s="239">
        <f t="shared" si="790"/>
        <v>4806.0407860049972</v>
      </c>
      <c r="FB99" s="239">
        <f t="shared" si="790"/>
        <v>5069.8703490981352</v>
      </c>
      <c r="FC99" s="239">
        <f t="shared" si="790"/>
        <v>5348.1829433308767</v>
      </c>
      <c r="FD99" s="239">
        <f t="shared" si="790"/>
        <v>5641.7736205864585</v>
      </c>
      <c r="FE99" s="239">
        <f t="shared" si="790"/>
        <v>5951.4810774445177</v>
      </c>
      <c r="FF99" s="239">
        <f t="shared" si="790"/>
        <v>6278.1900510744454</v>
      </c>
      <c r="FG99" s="239">
        <f t="shared" si="790"/>
        <v>6622.8338466522828</v>
      </c>
      <c r="FH99" s="239">
        <f t="shared" si="790"/>
        <v>6986.3970035211933</v>
      </c>
      <c r="FI99" s="239">
        <f t="shared" si="790"/>
        <v>7369.9181077118983</v>
      </c>
      <c r="FJ99" s="239">
        <f t="shared" si="790"/>
        <v>7774.4927588575683</v>
      </c>
      <c r="FK99" s="239">
        <f t="shared" si="790"/>
        <v>8201.2766999787091</v>
      </c>
      <c r="FL99" s="239">
        <f t="shared" si="790"/>
        <v>8651.4891190788621</v>
      </c>
      <c r="FM99" s="239">
        <f t="shared" si="790"/>
        <v>9126.4161319827508</v>
      </c>
      <c r="FN99" s="239">
        <f t="shared" si="790"/>
        <v>9627.4144563662321</v>
      </c>
      <c r="FO99" s="239">
        <f t="shared" ref="FO99:GD115" si="791">FN99*(1+$N99)</f>
        <v>10155.915287473623</v>
      </c>
      <c r="FP99" s="239">
        <f t="shared" si="791"/>
        <v>10713.428386594105</v>
      </c>
      <c r="FQ99" s="239">
        <f t="shared" si="791"/>
        <v>11301.5463939767</v>
      </c>
      <c r="FR99" s="239">
        <f t="shared" si="791"/>
        <v>11921.949378504471</v>
      </c>
      <c r="FS99" s="239">
        <f t="shared" si="791"/>
        <v>12576.409637124936</v>
      </c>
      <c r="FT99" s="239">
        <f t="shared" si="791"/>
        <v>13266.796757747168</v>
      </c>
      <c r="FU99" s="239">
        <f t="shared" si="791"/>
        <v>13995.082960068683</v>
      </c>
      <c r="FV99" s="239">
        <f t="shared" si="791"/>
        <v>14763.348729589203</v>
      </c>
      <c r="FW99" s="239">
        <f t="shared" si="791"/>
        <v>15573.788760905885</v>
      </c>
      <c r="FX99" s="239">
        <f t="shared" si="791"/>
        <v>16428.718227268168</v>
      </c>
      <c r="FY99" s="239">
        <f t="shared" si="791"/>
        <v>17330.579394302367</v>
      </c>
      <c r="FZ99" s="239">
        <f t="shared" si="791"/>
        <v>18281.948596799386</v>
      </c>
      <c r="GA99" s="239">
        <f t="shared" si="791"/>
        <v>19285.54359849602</v>
      </c>
      <c r="GB99" s="239">
        <f t="shared" si="791"/>
        <v>20344.231355874443</v>
      </c>
      <c r="GC99" s="239">
        <f t="shared" si="791"/>
        <v>21461.036208158625</v>
      </c>
      <c r="GD99" s="239">
        <f t="shared" si="791"/>
        <v>22639.148516903941</v>
      </c>
      <c r="GE99" s="239">
        <f t="shared" ref="GE99:GT115" si="792">GD99*(1+$N99)</f>
        <v>23881.933779860552</v>
      </c>
      <c r="GF99" s="239">
        <f t="shared" si="792"/>
        <v>25192.942245146038</v>
      </c>
      <c r="GG99" s="239">
        <f t="shared" si="792"/>
        <v>26575.919053191923</v>
      </c>
      <c r="GH99" s="239">
        <f t="shared" si="792"/>
        <v>28034.814935436509</v>
      </c>
      <c r="GI99" s="239">
        <f t="shared" si="792"/>
        <v>29573.797500326771</v>
      </c>
      <c r="GJ99" s="239">
        <f t="shared" si="792"/>
        <v>31197.263138869945</v>
      </c>
      <c r="GK99" s="239">
        <f t="shared" si="792"/>
        <v>32909.849583745185</v>
      </c>
      <c r="GL99" s="239">
        <f t="shared" si="792"/>
        <v>34716.449157852781</v>
      </c>
      <c r="GM99" s="239">
        <f t="shared" si="792"/>
        <v>36622.222750147863</v>
      </c>
      <c r="GN99" s="239">
        <f t="shared" si="792"/>
        <v>38632.614558683177</v>
      </c>
      <c r="GO99" s="239">
        <f t="shared" si="792"/>
        <v>40753.367642977202</v>
      </c>
      <c r="GP99" s="239">
        <f t="shared" si="792"/>
        <v>42990.540330135816</v>
      </c>
      <c r="GQ99" s="239">
        <f t="shared" si="792"/>
        <v>45350.523521594703</v>
      </c>
      <c r="GR99" s="239">
        <f t="shared" si="792"/>
        <v>47840.058949922415</v>
      </c>
      <c r="GS99" s="239">
        <f t="shared" si="792"/>
        <v>50466.258437838049</v>
      </c>
      <c r="GT99" s="239">
        <f t="shared" si="792"/>
        <v>53236.624214460557</v>
      </c>
      <c r="GU99" s="239">
        <f t="shared" ref="GF99:GU115" si="793">GT99*(1+$N99)</f>
        <v>56159.070346826789</v>
      </c>
      <c r="GV99" s="239">
        <f t="shared" ref="GV99:GV116" si="794">GU99*(1+$N99)</f>
        <v>59241.945347901463</v>
      </c>
      <c r="GW99" s="239">
        <f t="shared" ref="GW99:GW116" si="795">GV99*(1+$N99)</f>
        <v>62494.056025663012</v>
      </c>
      <c r="GX99" s="239">
        <f t="shared" ref="GX99:GX116" si="796">GW99*(1+$N99)</f>
        <v>65924.692641394722</v>
      </c>
      <c r="GY99" s="239">
        <f t="shared" ref="GY99:GY116" si="797">GX99*(1+$N99)</f>
        <v>69543.65544905045</v>
      </c>
      <c r="GZ99" s="239">
        <f t="shared" ref="GZ99:GZ116" si="798">GY99*(1+$N99)</f>
        <v>73361.282691509638</v>
      </c>
      <c r="HA99" s="239">
        <f t="shared" ref="HA99:HA116" si="799">GZ99*(1+$N99)</f>
        <v>77388.480133698176</v>
      </c>
      <c r="HB99" s="239">
        <f t="shared" ref="HB99:HB116" si="800">HA99*(1+$N99)</f>
        <v>81636.752216941852</v>
      </c>
      <c r="HC99" s="239">
        <f t="shared" ref="HC99:HC116" si="801">HB99*(1+$N99)</f>
        <v>86118.234923550757</v>
      </c>
      <c r="HD99" s="239">
        <f t="shared" ref="HD99:HD116" si="802">HC99*(1+$N99)</f>
        <v>90845.73044551842</v>
      </c>
      <c r="HE99" s="239">
        <f t="shared" ref="HE99:HE116" si="803">HD99*(1+$N99)</f>
        <v>95832.743756373238</v>
      </c>
      <c r="HF99" s="239">
        <f t="shared" ref="HF99:HF116" si="804">HE99*(1+$N99)</f>
        <v>101093.5211906566</v>
      </c>
      <c r="HG99" s="239">
        <f t="shared" ref="HG99:HG116" si="805">HF99*(1+$N99)</f>
        <v>106643.09114123714</v>
      </c>
      <c r="HH99" s="239">
        <f t="shared" ref="HH99:HH116" si="806">HG99*(1+$N99)</f>
        <v>112497.30699072056</v>
      </c>
      <c r="HI99" s="239">
        <f t="shared" ref="HI99:HI116" si="807">HH99*(1+$N99)</f>
        <v>118672.89239959676</v>
      </c>
    </row>
    <row r="100" spans="1:217" s="278" customFormat="1" ht="12.75" customHeight="1">
      <c r="A100" s="10" t="str">
        <f>'JJR-4 Constant DCF'!A90</f>
        <v>Alliant Energy Corporation</v>
      </c>
      <c r="B100" s="389" t="str">
        <f>'JJR-4 Constant DCF'!B90</f>
        <v>LNT</v>
      </c>
      <c r="C100" s="239">
        <f>'JJR-4 Constant DCF'!D90</f>
        <v>52.10741666666668</v>
      </c>
      <c r="D100" s="239">
        <f>'JJR-4 Constant DCF'!C90</f>
        <v>1.61</v>
      </c>
      <c r="E100" s="3">
        <f>'JJR-4 Constant DCF'!G90</f>
        <v>5.5E-2</v>
      </c>
      <c r="F100" s="3">
        <f>'JJR-4 Constant DCF'!H90</f>
        <v>5.7000000000000002E-2</v>
      </c>
      <c r="G100" s="3">
        <f>'JJR-4 Constant DCF'!I90</f>
        <v>5.8000000000000003E-2</v>
      </c>
      <c r="H100" s="3">
        <f t="shared" ref="H100:H116" si="808">AVERAGE(E100:G100)</f>
        <v>5.6666666666666671E-2</v>
      </c>
      <c r="I100" s="3">
        <f t="shared" si="707"/>
        <v>5.6371456655874938E-2</v>
      </c>
      <c r="J100" s="3">
        <f t="shared" si="708"/>
        <v>5.6076246645083205E-2</v>
      </c>
      <c r="K100" s="3">
        <f t="shared" si="709"/>
        <v>5.5781036634291473E-2</v>
      </c>
      <c r="L100" s="3">
        <f t="shared" si="710"/>
        <v>5.548582662349974E-2</v>
      </c>
      <c r="M100" s="3">
        <f t="shared" si="711"/>
        <v>5.5190616612708007E-2</v>
      </c>
      <c r="N100" s="3">
        <f>'JJR-5.4 GDP Growth'!$D$25</f>
        <v>5.4895406601916275E-2</v>
      </c>
      <c r="O100" s="3">
        <f t="shared" ref="O100:O116" si="809">IFERROR(XIRR($Q100:$HI100,$Q$7:$HI$7),"")</f>
        <v>8.9177516102790857E-2</v>
      </c>
      <c r="Q100" s="239">
        <f t="shared" si="712"/>
        <v>-52.10741666666668</v>
      </c>
      <c r="R100" s="239">
        <f t="shared" si="713"/>
        <v>1.7012333333333334</v>
      </c>
      <c r="S100" s="239">
        <f t="shared" si="714"/>
        <v>1.7976365555555556</v>
      </c>
      <c r="T100" s="239">
        <f t="shared" si="715"/>
        <v>1.899502627037037</v>
      </c>
      <c r="U100" s="239">
        <f t="shared" si="716"/>
        <v>2.0071411092358025</v>
      </c>
      <c r="V100" s="239">
        <f t="shared" si="717"/>
        <v>2.1208791054258311</v>
      </c>
      <c r="W100" s="239">
        <f t="shared" si="718"/>
        <v>2.2404361499896939</v>
      </c>
      <c r="X100" s="239">
        <f t="shared" si="719"/>
        <v>2.3660714001290768</v>
      </c>
      <c r="Y100" s="239">
        <f t="shared" si="720"/>
        <v>2.4980533155790261</v>
      </c>
      <c r="Z100" s="239">
        <f t="shared" si="721"/>
        <v>2.6366598687435023</v>
      </c>
      <c r="AA100" s="239">
        <f t="shared" si="722"/>
        <v>2.7821787526974382</v>
      </c>
      <c r="AB100" s="239">
        <f t="shared" si="723"/>
        <v>2.9349075865659762</v>
      </c>
      <c r="AC100" s="239">
        <f t="shared" si="723"/>
        <v>3.0960205318695642</v>
      </c>
      <c r="AD100" s="239">
        <f t="shared" si="723"/>
        <v>3.2659778378144249</v>
      </c>
      <c r="AE100" s="239">
        <f t="shared" si="723"/>
        <v>3.4452650191740952</v>
      </c>
      <c r="AF100" s="239">
        <f t="shared" si="723"/>
        <v>3.6343942432530159</v>
      </c>
      <c r="AG100" s="239">
        <f t="shared" si="723"/>
        <v>3.833905792988054</v>
      </c>
      <c r="AH100" s="239">
        <f t="shared" si="723"/>
        <v>4.0443696103675757</v>
      </c>
      <c r="AI100" s="239">
        <f t="shared" si="723"/>
        <v>4.2663869245771373</v>
      </c>
      <c r="AJ100" s="239">
        <f t="shared" si="723"/>
        <v>4.5005919695228984</v>
      </c>
      <c r="AK100" s="239">
        <f t="shared" si="723"/>
        <v>4.7476537956391773</v>
      </c>
      <c r="AL100" s="239">
        <f t="shared" si="723"/>
        <v>5.0082781811559212</v>
      </c>
      <c r="AM100" s="239">
        <f t="shared" si="723"/>
        <v>5.2832096482859807</v>
      </c>
      <c r="AN100" s="239">
        <f t="shared" si="723"/>
        <v>5.5732335900918066</v>
      </c>
      <c r="AO100" s="239">
        <f t="shared" si="723"/>
        <v>5.8791785141073536</v>
      </c>
      <c r="AP100" s="239">
        <f t="shared" si="723"/>
        <v>6.2019184091245263</v>
      </c>
      <c r="AQ100" s="239">
        <f t="shared" si="723"/>
        <v>6.5423752419053267</v>
      </c>
      <c r="AR100" s="239">
        <f t="shared" si="724"/>
        <v>6.9015215909520302</v>
      </c>
      <c r="AS100" s="239">
        <f t="shared" si="725"/>
        <v>7.2803834248592461</v>
      </c>
      <c r="AT100" s="239">
        <f t="shared" si="726"/>
        <v>7.680043033184746</v>
      </c>
      <c r="AU100" s="239">
        <f t="shared" si="727"/>
        <v>8.1016421182116378</v>
      </c>
      <c r="AV100" s="239">
        <f t="shared" si="728"/>
        <v>8.546385056434076</v>
      </c>
      <c r="AW100" s="239">
        <f t="shared" si="729"/>
        <v>9.0155423390835665</v>
      </c>
      <c r="AX100" s="239">
        <f t="shared" si="730"/>
        <v>9.5104542015243503</v>
      </c>
      <c r="AY100" s="239">
        <f t="shared" si="731"/>
        <v>10.032534451885933</v>
      </c>
      <c r="AZ100" s="239">
        <f t="shared" si="732"/>
        <v>10.583274509869945</v>
      </c>
      <c r="BA100" s="239">
        <f t="shared" si="733"/>
        <v>11.164247667268951</v>
      </c>
      <c r="BB100" s="239">
        <f t="shared" si="734"/>
        <v>11.777113582368175</v>
      </c>
      <c r="BC100" s="239">
        <f t="shared" si="735"/>
        <v>12.423623021069227</v>
      </c>
      <c r="BD100" s="239">
        <f t="shared" si="736"/>
        <v>13.10562285827975</v>
      </c>
      <c r="BE100" s="239">
        <f t="shared" si="737"/>
        <v>13.825061353856384</v>
      </c>
      <c r="BF100" s="239">
        <f t="shared" si="738"/>
        <v>14.583993718172769</v>
      </c>
      <c r="BG100" s="239">
        <f t="shared" si="739"/>
        <v>15.384587983211656</v>
      </c>
      <c r="BH100" s="239">
        <f t="shared" si="740"/>
        <v>16.229131195953016</v>
      </c>
      <c r="BI100" s="239">
        <f t="shared" si="740"/>
        <v>17.120035951750701</v>
      </c>
      <c r="BJ100" s="239">
        <f t="shared" si="740"/>
        <v>18.059847286361482</v>
      </c>
      <c r="BK100" s="239">
        <f t="shared" si="740"/>
        <v>19.051249946314808</v>
      </c>
      <c r="BL100" s="239">
        <f t="shared" si="740"/>
        <v>20.097076058392496</v>
      </c>
      <c r="BM100" s="239">
        <f t="shared" si="740"/>
        <v>21.20031322012759</v>
      </c>
      <c r="BN100" s="239">
        <f t="shared" si="740"/>
        <v>22.364113034434475</v>
      </c>
      <c r="BO100" s="239">
        <f t="shared" si="740"/>
        <v>23.59180011275097</v>
      </c>
      <c r="BP100" s="239">
        <f t="shared" si="740"/>
        <v>24.886881572411568</v>
      </c>
      <c r="BQ100" s="239">
        <f t="shared" si="740"/>
        <v>26.25305705538284</v>
      </c>
      <c r="BR100" s="239">
        <f t="shared" si="740"/>
        <v>27.694229296981387</v>
      </c>
      <c r="BS100" s="239">
        <f t="shared" si="740"/>
        <v>29.214515274765883</v>
      </c>
      <c r="BT100" s="239">
        <f t="shared" si="740"/>
        <v>30.818257969452052</v>
      </c>
      <c r="BU100" s="239">
        <f t="shared" si="740"/>
        <v>32.510038771447867</v>
      </c>
      <c r="BV100" s="239">
        <f t="shared" si="740"/>
        <v>34.294690568450562</v>
      </c>
      <c r="BW100" s="239">
        <f t="shared" si="740"/>
        <v>36.177311551492558</v>
      </c>
      <c r="BX100" s="239">
        <f t="shared" si="741"/>
        <v>38.163279778875946</v>
      </c>
      <c r="BY100" s="239">
        <f t="shared" si="742"/>
        <v>40.258268539600031</v>
      </c>
      <c r="BZ100" s="239">
        <f t="shared" si="743"/>
        <v>42.468262560170508</v>
      </c>
      <c r="CA100" s="239">
        <f t="shared" si="744"/>
        <v>44.799575101088003</v>
      </c>
      <c r="CB100" s="239">
        <f t="shared" si="745"/>
        <v>47.258865991855316</v>
      </c>
      <c r="CC100" s="239">
        <f t="shared" si="746"/>
        <v>49.85316065602369</v>
      </c>
      <c r="CD100" s="239">
        <f t="shared" si="747"/>
        <v>52.589870180626768</v>
      </c>
      <c r="CE100" s="239">
        <f t="shared" si="748"/>
        <v>55.476812487334264</v>
      </c>
      <c r="CF100" s="239">
        <f t="shared" si="749"/>
        <v>58.522234665804746</v>
      </c>
      <c r="CG100" s="239">
        <f t="shared" si="750"/>
        <v>61.734836533036855</v>
      </c>
      <c r="CH100" s="239">
        <f t="shared" si="751"/>
        <v>65.123795486020754</v>
      </c>
      <c r="CI100" s="239">
        <f t="shared" si="752"/>
        <v>68.698792718685908</v>
      </c>
      <c r="CJ100" s="239">
        <f t="shared" si="753"/>
        <v>72.47004087803893</v>
      </c>
      <c r="CK100" s="239">
        <f t="shared" si="754"/>
        <v>76.448313238496368</v>
      </c>
      <c r="CL100" s="239">
        <f t="shared" si="755"/>
        <v>80.644974477754289</v>
      </c>
      <c r="CM100" s="239">
        <f t="shared" si="756"/>
        <v>85.072013142111771</v>
      </c>
      <c r="CN100" s="239">
        <f t="shared" si="757"/>
        <v>89.742075893991569</v>
      </c>
      <c r="CO100" s="239">
        <f t="shared" si="757"/>
        <v>94.668503639492258</v>
      </c>
      <c r="CP100" s="239">
        <f t="shared" si="757"/>
        <v>99.865369639177175</v>
      </c>
      <c r="CQ100" s="239">
        <f t="shared" si="757"/>
        <v>105.34751971097047</v>
      </c>
      <c r="CR100" s="239">
        <f t="shared" si="757"/>
        <v>111.13061464000759</v>
      </c>
      <c r="CS100" s="239">
        <f t="shared" si="757"/>
        <v>117.23117491659168</v>
      </c>
      <c r="CT100" s="239">
        <f t="shared" si="757"/>
        <v>123.66662793005835</v>
      </c>
      <c r="CU100" s="239">
        <f t="shared" si="757"/>
        <v>130.4553577533668</v>
      </c>
      <c r="CV100" s="239">
        <f t="shared" si="757"/>
        <v>137.61675766063632</v>
      </c>
      <c r="CW100" s="239">
        <f t="shared" si="757"/>
        <v>145.17128552765433</v>
      </c>
      <c r="CX100" s="239">
        <f t="shared" si="757"/>
        <v>153.14052227361779</v>
      </c>
      <c r="CY100" s="239">
        <f t="shared" si="757"/>
        <v>161.54723351105787</v>
      </c>
      <c r="CZ100" s="239">
        <f t="shared" si="757"/>
        <v>170.41543458006211</v>
      </c>
      <c r="DA100" s="239">
        <f t="shared" si="757"/>
        <v>179.77045915257688</v>
      </c>
      <c r="DB100" s="239">
        <f t="shared" si="757"/>
        <v>189.63903160277076</v>
      </c>
      <c r="DC100" s="239">
        <f t="shared" si="757"/>
        <v>200.04934335019851</v>
      </c>
      <c r="DD100" s="239">
        <f t="shared" si="758"/>
        <v>211.03113339385402</v>
      </c>
      <c r="DE100" s="239">
        <f t="shared" si="759"/>
        <v>222.61577326717287</v>
      </c>
      <c r="DF100" s="239">
        <f t="shared" si="760"/>
        <v>234.83635665667433</v>
      </c>
      <c r="DG100" s="239">
        <f t="shared" si="761"/>
        <v>247.72779394025508</v>
      </c>
      <c r="DH100" s="239">
        <f t="shared" si="762"/>
        <v>261.32691191520109</v>
      </c>
      <c r="DI100" s="239">
        <f t="shared" si="763"/>
        <v>275.6725590008092</v>
      </c>
      <c r="DJ100" s="239">
        <f t="shared" si="764"/>
        <v>290.80571621614939</v>
      </c>
      <c r="DK100" s="239">
        <f t="shared" si="765"/>
        <v>306.76961424999638</v>
      </c>
      <c r="DL100" s="239">
        <f t="shared" si="766"/>
        <v>323.60985695736292</v>
      </c>
      <c r="DM100" s="239">
        <f t="shared" si="767"/>
        <v>341.37455163542535</v>
      </c>
      <c r="DN100" s="239">
        <f t="shared" si="768"/>
        <v>360.11444645099891</v>
      </c>
      <c r="DO100" s="239">
        <f t="shared" si="769"/>
        <v>379.8830754121505</v>
      </c>
      <c r="DP100" s="239">
        <f t="shared" si="770"/>
        <v>400.73691129808691</v>
      </c>
      <c r="DQ100" s="239">
        <f t="shared" si="771"/>
        <v>422.73552698419144</v>
      </c>
      <c r="DR100" s="239">
        <f t="shared" si="772"/>
        <v>445.94176562306399</v>
      </c>
      <c r="DS100" s="239">
        <f t="shared" si="773"/>
        <v>470.42192016771855</v>
      </c>
      <c r="DT100" s="239">
        <f t="shared" si="774"/>
        <v>496.24592274977965</v>
      </c>
      <c r="DU100" s="239">
        <f t="shared" si="774"/>
        <v>523.48754445367194</v>
      </c>
      <c r="DV100" s="239">
        <f t="shared" si="774"/>
        <v>552.22460605749495</v>
      </c>
      <c r="DW100" s="239">
        <f t="shared" si="774"/>
        <v>582.5392003426042</v>
      </c>
      <c r="DX100" s="239">
        <f t="shared" si="774"/>
        <v>614.51792660696663</v>
      </c>
      <c r="DY100" s="239">
        <f t="shared" si="774"/>
        <v>648.25213805222256</v>
      </c>
      <c r="DZ100" s="239">
        <f t="shared" si="774"/>
        <v>683.83820275116091</v>
      </c>
      <c r="EA100" s="239">
        <f t="shared" si="774"/>
        <v>721.37777894110957</v>
      </c>
      <c r="EB100" s="239">
        <f t="shared" si="774"/>
        <v>760.97810542966909</v>
      </c>
      <c r="EC100" s="239">
        <f t="shared" si="774"/>
        <v>802.75230794238666</v>
      </c>
      <c r="ED100" s="239">
        <f t="shared" si="774"/>
        <v>846.81972228751067</v>
      </c>
      <c r="EE100" s="239">
        <f t="shared" si="774"/>
        <v>893.30623526100544</v>
      </c>
      <c r="EF100" s="239">
        <f t="shared" si="774"/>
        <v>942.34464426568536</v>
      </c>
      <c r="EG100" s="239">
        <f t="shared" si="774"/>
        <v>994.07503667178833</v>
      </c>
      <c r="EH100" s="239">
        <f t="shared" si="774"/>
        <v>1048.6451900027009</v>
      </c>
      <c r="EI100" s="239">
        <f t="shared" si="774"/>
        <v>1106.210994089043</v>
      </c>
      <c r="EJ100" s="239">
        <f t="shared" si="775"/>
        <v>1166.936896397071</v>
      </c>
      <c r="EK100" s="239">
        <f t="shared" si="776"/>
        <v>1230.9963718035665</v>
      </c>
      <c r="EL100" s="239">
        <f t="shared" si="777"/>
        <v>1298.572418159207</v>
      </c>
      <c r="EM100" s="239">
        <f t="shared" si="778"/>
        <v>1369.8580790560902</v>
      </c>
      <c r="EN100" s="239">
        <f t="shared" si="779"/>
        <v>1445.0569952927942</v>
      </c>
      <c r="EO100" s="239">
        <f t="shared" si="780"/>
        <v>1524.3839866123355</v>
      </c>
      <c r="EP100" s="239">
        <f t="shared" si="781"/>
        <v>1608.0656653748697</v>
      </c>
      <c r="EQ100" s="239">
        <f t="shared" si="782"/>
        <v>1696.3410839182043</v>
      </c>
      <c r="ER100" s="239">
        <f t="shared" si="783"/>
        <v>1789.4624174554294</v>
      </c>
      <c r="ES100" s="239">
        <f t="shared" si="784"/>
        <v>1887.6956844604933</v>
      </c>
      <c r="ET100" s="239">
        <f t="shared" si="785"/>
        <v>1991.3215065996349</v>
      </c>
      <c r="EU100" s="239">
        <f t="shared" si="786"/>
        <v>2100.6359103795621</v>
      </c>
      <c r="EV100" s="239">
        <f t="shared" si="787"/>
        <v>2215.9511728024349</v>
      </c>
      <c r="EW100" s="239">
        <f t="shared" si="788"/>
        <v>2337.5967134434177</v>
      </c>
      <c r="EX100" s="239">
        <f t="shared" si="789"/>
        <v>2465.9200354991972</v>
      </c>
      <c r="EY100" s="239">
        <f t="shared" si="790"/>
        <v>2601.2877184957374</v>
      </c>
      <c r="EZ100" s="239">
        <f t="shared" si="790"/>
        <v>2744.086465491132</v>
      </c>
      <c r="FA100" s="239">
        <f t="shared" si="790"/>
        <v>2894.7242077650831</v>
      </c>
      <c r="FB100" s="239">
        <f t="shared" si="790"/>
        <v>3053.6312701507572</v>
      </c>
      <c r="FC100" s="239">
        <f t="shared" si="790"/>
        <v>3221.261600338009</v>
      </c>
      <c r="FD100" s="239">
        <f t="shared" si="790"/>
        <v>3398.0940656597036</v>
      </c>
      <c r="FE100" s="239">
        <f t="shared" si="790"/>
        <v>3584.6338210656518</v>
      </c>
      <c r="FF100" s="239">
        <f t="shared" si="790"/>
        <v>3781.4137521920316</v>
      </c>
      <c r="FG100" s="239">
        <f t="shared" si="790"/>
        <v>3988.9959976486912</v>
      </c>
      <c r="FH100" s="239">
        <f t="shared" si="790"/>
        <v>4207.9735548730323</v>
      </c>
      <c r="FI100" s="239">
        <f t="shared" si="790"/>
        <v>4438.9719741378985</v>
      </c>
      <c r="FJ100" s="239">
        <f t="shared" si="790"/>
        <v>4682.6511455527097</v>
      </c>
      <c r="FK100" s="239">
        <f t="shared" si="790"/>
        <v>4939.7071841627549</v>
      </c>
      <c r="FL100" s="239">
        <f t="shared" si="790"/>
        <v>5210.8744185317764</v>
      </c>
      <c r="FM100" s="239">
        <f t="shared" si="790"/>
        <v>5496.9274884886026</v>
      </c>
      <c r="FN100" s="239">
        <f t="shared" si="790"/>
        <v>5798.6835580304351</v>
      </c>
      <c r="FO100" s="239">
        <f t="shared" si="791"/>
        <v>6117.0046497043622</v>
      </c>
      <c r="FP100" s="239">
        <f t="shared" si="791"/>
        <v>6452.8001071356957</v>
      </c>
      <c r="FQ100" s="239">
        <f t="shared" si="791"/>
        <v>6807.0291927377984</v>
      </c>
      <c r="FR100" s="239">
        <f t="shared" si="791"/>
        <v>7180.7038280242541</v>
      </c>
      <c r="FS100" s="239">
        <f t="shared" si="791"/>
        <v>7574.8914843515822</v>
      </c>
      <c r="FT100" s="239">
        <f t="shared" si="791"/>
        <v>7990.7182323504558</v>
      </c>
      <c r="FU100" s="239">
        <f t="shared" si="791"/>
        <v>8429.3719587566793</v>
      </c>
      <c r="FV100" s="239">
        <f t="shared" si="791"/>
        <v>8892.1057598314183</v>
      </c>
      <c r="FW100" s="239">
        <f t="shared" si="791"/>
        <v>9380.241521064605</v>
      </c>
      <c r="FX100" s="239">
        <f t="shared" si="791"/>
        <v>9895.1736933876236</v>
      </c>
      <c r="FY100" s="239">
        <f t="shared" si="791"/>
        <v>10438.373276682723</v>
      </c>
      <c r="FZ100" s="239">
        <f t="shared" si="791"/>
        <v>11011.392021968799</v>
      </c>
      <c r="GA100" s="239">
        <f t="shared" si="791"/>
        <v>11615.866864267873</v>
      </c>
      <c r="GB100" s="239">
        <f t="shared" si="791"/>
        <v>12253.524598815584</v>
      </c>
      <c r="GC100" s="239">
        <f t="shared" si="791"/>
        <v>12926.186813974149</v>
      </c>
      <c r="GD100" s="239">
        <f t="shared" si="791"/>
        <v>13635.775094939589</v>
      </c>
      <c r="GE100" s="239">
        <f t="shared" si="792"/>
        <v>14384.316513108581</v>
      </c>
      <c r="GF100" s="239">
        <f t="shared" si="793"/>
        <v>15173.949416786334</v>
      </c>
      <c r="GG100" s="239">
        <f t="shared" si="793"/>
        <v>16006.92953977773</v>
      </c>
      <c r="GH100" s="239">
        <f t="shared" si="793"/>
        <v>16885.636445312051</v>
      </c>
      <c r="GI100" s="239">
        <f t="shared" si="793"/>
        <v>17812.580323709593</v>
      </c>
      <c r="GJ100" s="239">
        <f t="shared" si="793"/>
        <v>18790.409163208926</v>
      </c>
      <c r="GK100" s="239">
        <f t="shared" si="793"/>
        <v>19821.916314439652</v>
      </c>
      <c r="GL100" s="239">
        <f t="shared" si="793"/>
        <v>20910.048470149974</v>
      </c>
      <c r="GM100" s="239">
        <f t="shared" si="793"/>
        <v>22057.914082984633</v>
      </c>
      <c r="GN100" s="239">
        <f t="shared" si="793"/>
        <v>23268.792245360208</v>
      </c>
      <c r="GO100" s="239">
        <f t="shared" si="793"/>
        <v>24546.142056804772</v>
      </c>
      <c r="GP100" s="239">
        <f t="shared" si="793"/>
        <v>25893.612505521469</v>
      </c>
      <c r="GQ100" s="239">
        <f t="shared" si="793"/>
        <v>27315.052892404536</v>
      </c>
      <c r="GR100" s="239">
        <f t="shared" si="793"/>
        <v>28814.523827285931</v>
      </c>
      <c r="GS100" s="239">
        <f t="shared" si="793"/>
        <v>30396.308828825397</v>
      </c>
      <c r="GT100" s="239">
        <f t="shared" si="793"/>
        <v>32064.926561181182</v>
      </c>
      <c r="GU100" s="239">
        <f t="shared" si="793"/>
        <v>33825.143742417808</v>
      </c>
      <c r="GV100" s="239">
        <f t="shared" si="794"/>
        <v>35681.988761526096</v>
      </c>
      <c r="GW100" s="239">
        <f t="shared" si="795"/>
        <v>37640.766042955082</v>
      </c>
      <c r="GX100" s="239">
        <f t="shared" si="796"/>
        <v>39707.071199690705</v>
      </c>
      <c r="GY100" s="239">
        <f t="shared" si="797"/>
        <v>41886.807018168969</v>
      </c>
      <c r="GZ100" s="239">
        <f t="shared" si="798"/>
        <v>44186.200320687356</v>
      </c>
      <c r="HA100" s="239">
        <f t="shared" si="799"/>
        <v>46611.819753485215</v>
      </c>
      <c r="HB100" s="239">
        <f t="shared" si="800"/>
        <v>49170.594551308022</v>
      </c>
      <c r="HC100" s="239">
        <f t="shared" si="801"/>
        <v>51869.834332060047</v>
      </c>
      <c r="HD100" s="239">
        <f t="shared" si="802"/>
        <v>54717.249978092521</v>
      </c>
      <c r="HE100" s="239">
        <f t="shared" si="803"/>
        <v>57720.975663778605</v>
      </c>
      <c r="HF100" s="239">
        <f t="shared" si="804"/>
        <v>60889.592092301049</v>
      </c>
      <c r="HG100" s="239">
        <f t="shared" si="805"/>
        <v>64232.151008032743</v>
      </c>
      <c r="HH100" s="239">
        <f t="shared" si="806"/>
        <v>67758.20105453438</v>
      </c>
      <c r="HI100" s="239">
        <f t="shared" si="807"/>
        <v>71477.815052037433</v>
      </c>
    </row>
    <row r="101" spans="1:217" s="278" customFormat="1" ht="12.75" customHeight="1">
      <c r="A101" s="10" t="str">
        <f>'JJR-4 Constant DCF'!A91</f>
        <v>Ameren Corporation</v>
      </c>
      <c r="B101" s="389" t="str">
        <f>'JJR-4 Constant DCF'!B91</f>
        <v>AEE</v>
      </c>
      <c r="C101" s="239">
        <f>'JJR-4 Constant DCF'!D91</f>
        <v>78.07027777777779</v>
      </c>
      <c r="D101" s="239">
        <f>'JJR-4 Constant DCF'!C91</f>
        <v>2.2000000000000002</v>
      </c>
      <c r="E101" s="3">
        <f>'JJR-4 Constant DCF'!G91</f>
        <v>0.06</v>
      </c>
      <c r="F101" s="3">
        <f>'JJR-4 Constant DCF'!H91</f>
        <v>7.4999999999999997E-2</v>
      </c>
      <c r="G101" s="3">
        <f>'JJR-4 Constant DCF'!I91</f>
        <v>7.2999999999999995E-2</v>
      </c>
      <c r="H101" s="3">
        <f t="shared" si="808"/>
        <v>6.9333333333333344E-2</v>
      </c>
      <c r="I101" s="3">
        <f t="shared" si="707"/>
        <v>6.6927012211430492E-2</v>
      </c>
      <c r="J101" s="3">
        <f t="shared" si="708"/>
        <v>6.4520691089527654E-2</v>
      </c>
      <c r="K101" s="3">
        <f t="shared" si="709"/>
        <v>6.2114369967624809E-2</v>
      </c>
      <c r="L101" s="3">
        <f t="shared" si="710"/>
        <v>5.9708048845721964E-2</v>
      </c>
      <c r="M101" s="3">
        <f t="shared" si="711"/>
        <v>5.7301727723819119E-2</v>
      </c>
      <c r="N101" s="3">
        <f>'JJR-5.4 GDP Growth'!$D$25</f>
        <v>5.4895406601916275E-2</v>
      </c>
      <c r="O101" s="3">
        <f t="shared" si="809"/>
        <v>8.8778772950172447E-2</v>
      </c>
      <c r="Q101" s="239">
        <f t="shared" si="712"/>
        <v>-78.07027777777779</v>
      </c>
      <c r="R101" s="239">
        <f t="shared" si="713"/>
        <v>2.3525333333333331</v>
      </c>
      <c r="S101" s="239">
        <f t="shared" si="714"/>
        <v>2.5156423111111108</v>
      </c>
      <c r="T101" s="239">
        <f t="shared" si="715"/>
        <v>2.6900601780148143</v>
      </c>
      <c r="U101" s="239">
        <f t="shared" si="716"/>
        <v>2.8765710170238412</v>
      </c>
      <c r="V101" s="239">
        <f t="shared" si="717"/>
        <v>3.0760132742041608</v>
      </c>
      <c r="W101" s="239">
        <f t="shared" si="718"/>
        <v>3.281881652169345</v>
      </c>
      <c r="X101" s="239">
        <f t="shared" si="719"/>
        <v>3.4936309244413524</v>
      </c>
      <c r="Y101" s="239">
        <f t="shared" si="720"/>
        <v>3.7106356082124377</v>
      </c>
      <c r="Z101" s="239">
        <f t="shared" si="721"/>
        <v>3.9321904203562612</v>
      </c>
      <c r="AA101" s="239">
        <f t="shared" si="722"/>
        <v>4.1575117251817248</v>
      </c>
      <c r="AB101" s="239">
        <f t="shared" si="723"/>
        <v>4.38574002178781</v>
      </c>
      <c r="AC101" s="239">
        <f t="shared" si="723"/>
        <v>4.6264970035341486</v>
      </c>
      <c r="AD101" s="239">
        <f t="shared" si="723"/>
        <v>4.8804704376857027</v>
      </c>
      <c r="AE101" s="239">
        <f t="shared" si="723"/>
        <v>5.1483858467710917</v>
      </c>
      <c r="AF101" s="239">
        <f t="shared" si="723"/>
        <v>5.4310085811731419</v>
      </c>
      <c r="AG101" s="239">
        <f t="shared" si="723"/>
        <v>5.7291460054951378</v>
      </c>
      <c r="AH101" s="239">
        <f t="shared" si="723"/>
        <v>6.0436498049485374</v>
      </c>
      <c r="AI101" s="239">
        <f t="shared" si="723"/>
        <v>6.3754184183507796</v>
      </c>
      <c r="AJ101" s="239">
        <f t="shared" si="723"/>
        <v>6.7253996046834912</v>
      </c>
      <c r="AK101" s="239">
        <f t="shared" si="723"/>
        <v>7.0945931505429582</v>
      </c>
      <c r="AL101" s="239">
        <f t="shared" si="723"/>
        <v>7.4840537262171845</v>
      </c>
      <c r="AM101" s="239">
        <f t="shared" si="723"/>
        <v>7.8948938985484638</v>
      </c>
      <c r="AN101" s="239">
        <f t="shared" si="723"/>
        <v>8.3282873091882692</v>
      </c>
      <c r="AO101" s="239">
        <f t="shared" si="723"/>
        <v>8.7854720273237383</v>
      </c>
      <c r="AP101" s="239">
        <f t="shared" si="723"/>
        <v>9.2677540864534365</v>
      </c>
      <c r="AQ101" s="239">
        <f t="shared" si="723"/>
        <v>9.7765112153158693</v>
      </c>
      <c r="AR101" s="239">
        <f t="shared" si="724"/>
        <v>10.313196773628828</v>
      </c>
      <c r="AS101" s="239">
        <f t="shared" si="725"/>
        <v>10.879343903882754</v>
      </c>
      <c r="AT101" s="239">
        <f t="shared" si="726"/>
        <v>11.476569911048477</v>
      </c>
      <c r="AU101" s="239">
        <f t="shared" si="727"/>
        <v>12.106580882710801</v>
      </c>
      <c r="AV101" s="239">
        <f t="shared" si="728"/>
        <v>12.771176562826197</v>
      </c>
      <c r="AW101" s="239">
        <f t="shared" si="729"/>
        <v>13.472255493027404</v>
      </c>
      <c r="AX101" s="239">
        <f t="shared" si="730"/>
        <v>14.211820436162043</v>
      </c>
      <c r="AY101" s="239">
        <f t="shared" si="731"/>
        <v>14.991984097558582</v>
      </c>
      <c r="AZ101" s="239">
        <f t="shared" si="732"/>
        <v>15.814975160363524</v>
      </c>
      <c r="BA101" s="239">
        <f t="shared" si="733"/>
        <v>16.683144652190887</v>
      </c>
      <c r="BB101" s="239">
        <f t="shared" si="734"/>
        <v>17.598972661271489</v>
      </c>
      <c r="BC101" s="239">
        <f t="shared" si="735"/>
        <v>18.565075421287997</v>
      </c>
      <c r="BD101" s="239">
        <f t="shared" si="736"/>
        <v>19.584212785134845</v>
      </c>
      <c r="BE101" s="239">
        <f t="shared" si="737"/>
        <v>20.659296108953271</v>
      </c>
      <c r="BF101" s="239">
        <f t="shared" si="738"/>
        <v>21.793396568963647</v>
      </c>
      <c r="BG101" s="239">
        <f t="shared" si="739"/>
        <v>22.989753934853713</v>
      </c>
      <c r="BH101" s="239">
        <f t="shared" si="740"/>
        <v>24.251785824785511</v>
      </c>
      <c r="BI101" s="239">
        <f t="shared" si="740"/>
        <v>25.583097468459702</v>
      </c>
      <c r="BJ101" s="239">
        <f t="shared" si="740"/>
        <v>26.987492006127251</v>
      </c>
      <c r="BK101" s="239">
        <f t="shared" si="740"/>
        <v>28.468981352969571</v>
      </c>
      <c r="BL101" s="239">
        <f t="shared" si="740"/>
        <v>30.031797659883207</v>
      </c>
      <c r="BM101" s="239">
        <f t="shared" si="740"/>
        <v>31.680405403408972</v>
      </c>
      <c r="BN101" s="239">
        <f t="shared" si="740"/>
        <v>33.419514139342652</v>
      </c>
      <c r="BO101" s="239">
        <f t="shared" si="740"/>
        <v>35.254091956460357</v>
      </c>
      <c r="BP101" s="239">
        <f t="shared" si="740"/>
        <v>37.189379668791595</v>
      </c>
      <c r="BQ101" s="239">
        <f t="shared" si="740"/>
        <v>39.230905786982952</v>
      </c>
      <c r="BR101" s="239">
        <f t="shared" si="740"/>
        <v>41.384502311520848</v>
      </c>
      <c r="BS101" s="239">
        <f t="shared" si="740"/>
        <v>43.656321392929726</v>
      </c>
      <c r="BT101" s="239">
        <f t="shared" si="740"/>
        <v>46.05285290653854</v>
      </c>
      <c r="BU101" s="239">
        <f t="shared" si="740"/>
        <v>48.580942992021214</v>
      </c>
      <c r="BV101" s="239">
        <f t="shared" si="740"/>
        <v>51.247813610672736</v>
      </c>
      <c r="BW101" s="239">
        <f t="shared" si="740"/>
        <v>54.061083176289834</v>
      </c>
      <c r="BX101" s="239">
        <f t="shared" si="741"/>
        <v>57.028788318592277</v>
      </c>
      <c r="BY101" s="239">
        <f t="shared" si="742"/>
        <v>60.159406841356009</v>
      </c>
      <c r="BZ101" s="239">
        <f t="shared" si="743"/>
        <v>63.461881940842353</v>
      </c>
      <c r="CA101" s="239">
        <f t="shared" si="744"/>
        <v>66.945647753707703</v>
      </c>
      <c r="CB101" s="239">
        <f t="shared" si="745"/>
        <v>70.620656307376152</v>
      </c>
      <c r="CC101" s="239">
        <f t="shared" si="746"/>
        <v>74.497405949863747</v>
      </c>
      <c r="CD101" s="239">
        <f t="shared" si="747"/>
        <v>78.586971340269528</v>
      </c>
      <c r="CE101" s="239">
        <f t="shared" si="748"/>
        <v>82.901035085606765</v>
      </c>
      <c r="CF101" s="239">
        <f t="shared" si="749"/>
        <v>87.451921114350881</v>
      </c>
      <c r="CG101" s="239">
        <f t="shared" si="750"/>
        <v>92.252629882041873</v>
      </c>
      <c r="CH101" s="239">
        <f t="shared" si="751"/>
        <v>97.316875509512656</v>
      </c>
      <c r="CI101" s="239">
        <f t="shared" si="752"/>
        <v>102.65912495983542</v>
      </c>
      <c r="CJ101" s="239">
        <f t="shared" si="753"/>
        <v>108.29463936590253</v>
      </c>
      <c r="CK101" s="239">
        <f t="shared" si="754"/>
        <v>114.23951762670163</v>
      </c>
      <c r="CL101" s="239">
        <f t="shared" si="755"/>
        <v>120.51074239682619</v>
      </c>
      <c r="CM101" s="239">
        <f t="shared" si="756"/>
        <v>127.12622860059875</v>
      </c>
      <c r="CN101" s="239">
        <f t="shared" si="757"/>
        <v>134.10487460939677</v>
      </c>
      <c r="CO101" s="239">
        <f t="shared" si="757"/>
        <v>141.4666162283786</v>
      </c>
      <c r="CP101" s="239">
        <f t="shared" si="757"/>
        <v>149.23248364683269</v>
      </c>
      <c r="CQ101" s="239">
        <f t="shared" si="757"/>
        <v>157.42466151483939</v>
      </c>
      <c r="CR101" s="239">
        <f t="shared" si="757"/>
        <v>166.06655231786553</v>
      </c>
      <c r="CS101" s="239">
        <f t="shared" si="757"/>
        <v>175.18284323033316</v>
      </c>
      <c r="CT101" s="239">
        <f t="shared" si="757"/>
        <v>184.79957663914206</v>
      </c>
      <c r="CU101" s="239">
        <f t="shared" si="757"/>
        <v>194.94422453860975</v>
      </c>
      <c r="CV101" s="239">
        <f t="shared" si="757"/>
        <v>205.645767009352</v>
      </c>
      <c r="CW101" s="239">
        <f t="shared" si="757"/>
        <v>216.93477500529332</v>
      </c>
      <c r="CX101" s="239">
        <f t="shared" si="757"/>
        <v>228.84349768530413</v>
      </c>
      <c r="CY101" s="239">
        <f t="shared" si="757"/>
        <v>241.40595453894358</v>
      </c>
      <c r="CZ101" s="239">
        <f t="shared" si="757"/>
        <v>254.6580325694826</v>
      </c>
      <c r="DA101" s="239">
        <f t="shared" si="757"/>
        <v>268.63758881182838</v>
      </c>
      <c r="DB101" s="239">
        <f t="shared" si="757"/>
        <v>283.38455847821211</v>
      </c>
      <c r="DC101" s="239">
        <f t="shared" si="757"/>
        <v>298.9410690405781</v>
      </c>
      <c r="DD101" s="239">
        <f t="shared" si="758"/>
        <v>315.35156057557214</v>
      </c>
      <c r="DE101" s="239">
        <f t="shared" si="759"/>
        <v>332.662912715917</v>
      </c>
      <c r="DF101" s="239">
        <f t="shared" si="760"/>
        <v>350.92457857083502</v>
      </c>
      <c r="DG101" s="239">
        <f t="shared" si="761"/>
        <v>370.18872599808714</v>
      </c>
      <c r="DH101" s="239">
        <f t="shared" si="762"/>
        <v>390.51038663119749</v>
      </c>
      <c r="DI101" s="239">
        <f t="shared" si="763"/>
        <v>411.94761308758859</v>
      </c>
      <c r="DJ101" s="239">
        <f t="shared" si="764"/>
        <v>434.56164480672066</v>
      </c>
      <c r="DK101" s="239">
        <f t="shared" si="765"/>
        <v>458.41708299198314</v>
      </c>
      <c r="DL101" s="239">
        <f t="shared" si="766"/>
        <v>483.58207515609246</v>
      </c>
      <c r="DM101" s="239">
        <f t="shared" si="767"/>
        <v>510.12850979718456</v>
      </c>
      <c r="DN101" s="239">
        <f t="shared" si="768"/>
        <v>538.13222176173065</v>
      </c>
      <c r="DO101" s="239">
        <f t="shared" si="769"/>
        <v>567.67320888093343</v>
      </c>
      <c r="DP101" s="239">
        <f t="shared" si="770"/>
        <v>598.83586049946678</v>
      </c>
      <c r="DQ101" s="239">
        <f t="shared" si="771"/>
        <v>631.70919854939336</v>
      </c>
      <c r="DR101" s="239">
        <f t="shared" si="772"/>
        <v>666.38713185793301</v>
      </c>
      <c r="DS101" s="239">
        <f t="shared" si="773"/>
        <v>702.968724415559</v>
      </c>
      <c r="DT101" s="239">
        <f t="shared" si="774"/>
        <v>741.55847837078159</v>
      </c>
      <c r="DU101" s="239">
        <f t="shared" si="774"/>
        <v>782.26663256004394</v>
      </c>
      <c r="DV101" s="239">
        <f t="shared" si="774"/>
        <v>825.20947742553938</v>
      </c>
      <c r="DW101" s="239">
        <f t="shared" si="774"/>
        <v>870.50968722056916</v>
      </c>
      <c r="DX101" s="239">
        <f t="shared" si="774"/>
        <v>918.29667045144924</v>
      </c>
      <c r="DY101" s="239">
        <f t="shared" si="774"/>
        <v>968.70693955706747</v>
      </c>
      <c r="DZ101" s="239">
        <f t="shared" si="774"/>
        <v>1021.8845008821506</v>
      </c>
      <c r="EA101" s="239">
        <f t="shared" si="774"/>
        <v>1077.9812660582725</v>
      </c>
      <c r="EB101" s="239">
        <f t="shared" si="774"/>
        <v>1137.1574859677899</v>
      </c>
      <c r="EC101" s="239">
        <f t="shared" si="774"/>
        <v>1199.5822085304046</v>
      </c>
      <c r="ED101" s="239">
        <f t="shared" si="774"/>
        <v>1265.433761620106</v>
      </c>
      <c r="EE101" s="239">
        <f t="shared" si="774"/>
        <v>1334.900262492034</v>
      </c>
      <c r="EF101" s="239">
        <f t="shared" si="774"/>
        <v>1408.1801551745391</v>
      </c>
      <c r="EG101" s="239">
        <f t="shared" si="774"/>
        <v>1485.482777361595</v>
      </c>
      <c r="EH101" s="239">
        <f t="shared" si="774"/>
        <v>1567.0289584250036</v>
      </c>
      <c r="EI101" s="239">
        <f t="shared" si="774"/>
        <v>1653.0516502547214</v>
      </c>
      <c r="EJ101" s="239">
        <f t="shared" si="775"/>
        <v>1743.7965927294231</v>
      </c>
      <c r="EK101" s="239">
        <f t="shared" si="776"/>
        <v>1839.523015718341</v>
      </c>
      <c r="EL101" s="239">
        <f t="shared" si="777"/>
        <v>1940.5043796197824</v>
      </c>
      <c r="EM101" s="239">
        <f t="shared" si="778"/>
        <v>2047.0291565518096</v>
      </c>
      <c r="EN101" s="239">
        <f t="shared" si="779"/>
        <v>2159.4016544266988</v>
      </c>
      <c r="EO101" s="239">
        <f t="shared" si="780"/>
        <v>2277.9428862633031</v>
      </c>
      <c r="EP101" s="239">
        <f t="shared" si="781"/>
        <v>2402.99148722067</v>
      </c>
      <c r="EQ101" s="239">
        <f t="shared" si="782"/>
        <v>2534.9046819725922</v>
      </c>
      <c r="ER101" s="239">
        <f t="shared" si="783"/>
        <v>2674.059305186579</v>
      </c>
      <c r="ES101" s="239">
        <f t="shared" si="784"/>
        <v>2820.8528780224337</v>
      </c>
      <c r="ET101" s="239">
        <f t="shared" si="785"/>
        <v>2975.704743725661</v>
      </c>
      <c r="EU101" s="239">
        <f t="shared" si="786"/>
        <v>3139.0572655597321</v>
      </c>
      <c r="EV101" s="239">
        <f t="shared" si="787"/>
        <v>3311.377090499333</v>
      </c>
      <c r="EW101" s="239">
        <f t="shared" si="788"/>
        <v>3493.1564822945643</v>
      </c>
      <c r="EX101" s="239">
        <f t="shared" si="789"/>
        <v>3684.9147277142438</v>
      </c>
      <c r="EY101" s="239">
        <f t="shared" si="790"/>
        <v>3887.1996199855066</v>
      </c>
      <c r="EZ101" s="239">
        <f t="shared" si="790"/>
        <v>4100.5890236674259</v>
      </c>
      <c r="FA101" s="239">
        <f t="shared" si="790"/>
        <v>4325.6925254290045</v>
      </c>
      <c r="FB101" s="239">
        <f t="shared" si="790"/>
        <v>4563.1531754472999</v>
      </c>
      <c r="FC101" s="239">
        <f t="shared" si="790"/>
        <v>4813.649324400305</v>
      </c>
      <c r="FD101" s="239">
        <f t="shared" si="790"/>
        <v>5077.8965613022992</v>
      </c>
      <c r="FE101" s="239">
        <f t="shared" si="790"/>
        <v>5356.6497577174614</v>
      </c>
      <c r="FF101" s="239">
        <f t="shared" si="790"/>
        <v>5650.705224191418</v>
      </c>
      <c r="FG101" s="239">
        <f t="shared" si="790"/>
        <v>5960.9029850609786</v>
      </c>
      <c r="FH101" s="239">
        <f t="shared" si="790"/>
        <v>6288.1291781404771</v>
      </c>
      <c r="FI101" s="239">
        <f t="shared" si="790"/>
        <v>6633.3185861398724</v>
      </c>
      <c r="FJ101" s="239">
        <f t="shared" si="790"/>
        <v>6997.4573070460692</v>
      </c>
      <c r="FK101" s="239">
        <f t="shared" si="790"/>
        <v>7381.5855710959131</v>
      </c>
      <c r="FL101" s="239">
        <f t="shared" si="790"/>
        <v>7786.8007123880616</v>
      </c>
      <c r="FM101" s="239">
        <f t="shared" si="790"/>
        <v>8214.2603036226956</v>
      </c>
      <c r="FN101" s="239">
        <f t="shared" si="790"/>
        <v>8665.1854629240443</v>
      </c>
      <c r="FO101" s="239">
        <f t="shared" si="791"/>
        <v>9140.8643421922734</v>
      </c>
      <c r="FP101" s="239">
        <f t="shared" si="791"/>
        <v>9642.6558069498769</v>
      </c>
      <c r="FQ101" s="239">
        <f t="shared" si="791"/>
        <v>10171.99331819472</v>
      </c>
      <c r="FR101" s="239">
        <f t="shared" si="791"/>
        <v>10730.389027348994</v>
      </c>
      <c r="FS101" s="239">
        <f t="shared" si="791"/>
        <v>11319.438096002059</v>
      </c>
      <c r="FT101" s="239">
        <f t="shared" si="791"/>
        <v>11940.823252787313</v>
      </c>
      <c r="FU101" s="239">
        <f t="shared" si="791"/>
        <v>12596.319600410689</v>
      </c>
      <c r="FV101" s="239">
        <f t="shared" si="791"/>
        <v>13287.799686562921</v>
      </c>
      <c r="FW101" s="239">
        <f t="shared" si="791"/>
        <v>14017.238853201608</v>
      </c>
      <c r="FX101" s="239">
        <f t="shared" si="791"/>
        <v>14786.72087948429</v>
      </c>
      <c r="FY101" s="239">
        <f t="shared" si="791"/>
        <v>15598.443934472625</v>
      </c>
      <c r="FZ101" s="239">
        <f t="shared" si="791"/>
        <v>16454.726856612695</v>
      </c>
      <c r="GA101" s="239">
        <f t="shared" si="791"/>
        <v>17358.015777929919</v>
      </c>
      <c r="GB101" s="239">
        <f t="shared" si="791"/>
        <v>18310.89111186186</v>
      </c>
      <c r="GC101" s="239">
        <f t="shared" si="791"/>
        <v>19316.074924690933</v>
      </c>
      <c r="GD101" s="239">
        <f t="shared" si="791"/>
        <v>20376.438711634921</v>
      </c>
      <c r="GE101" s="239">
        <f t="shared" si="792"/>
        <v>21495.011599809146</v>
      </c>
      <c r="GF101" s="239">
        <f t="shared" si="793"/>
        <v>22674.989001493577</v>
      </c>
      <c r="GG101" s="239">
        <f t="shared" si="793"/>
        <v>23919.741742424547</v>
      </c>
      <c r="GH101" s="239">
        <f t="shared" si="793"/>
        <v>25232.825691187772</v>
      </c>
      <c r="GI101" s="239">
        <f t="shared" si="793"/>
        <v>26617.991917220803</v>
      </c>
      <c r="GJ101" s="239">
        <f t="shared" si="793"/>
        <v>28079.19740644316</v>
      </c>
      <c r="GK101" s="239">
        <f t="shared" si="793"/>
        <v>29620.61636512533</v>
      </c>
      <c r="GL101" s="239">
        <f t="shared" si="793"/>
        <v>31246.652144288259</v>
      </c>
      <c r="GM101" s="239">
        <f t="shared" si="793"/>
        <v>32961.949818697598</v>
      </c>
      <c r="GN101" s="239">
        <f t="shared" si="793"/>
        <v>34771.409456386966</v>
      </c>
      <c r="GO101" s="239">
        <f t="shared" si="793"/>
        <v>36680.200116617045</v>
      </c>
      <c r="GP101" s="239">
        <f t="shared" si="793"/>
        <v>38693.774616258394</v>
      </c>
      <c r="GQ101" s="239">
        <f t="shared" si="793"/>
        <v>40817.885106780806</v>
      </c>
      <c r="GR101" s="239">
        <f t="shared" si="793"/>
        <v>43058.59950634784</v>
      </c>
      <c r="GS101" s="239">
        <f t="shared" si="793"/>
        <v>45422.318833957877</v>
      </c>
      <c r="GT101" s="239">
        <f t="shared" si="793"/>
        <v>47915.795495149876</v>
      </c>
      <c r="GU101" s="239">
        <f t="shared" si="793"/>
        <v>50546.1525715104</v>
      </c>
      <c r="GV101" s="239">
        <f t="shared" si="794"/>
        <v>53320.904169085959</v>
      </c>
      <c r="GW101" s="239">
        <f t="shared" si="795"/>
        <v>56247.976883829746</v>
      </c>
      <c r="GX101" s="239">
        <f t="shared" si="796"/>
        <v>59335.732445402769</v>
      </c>
      <c r="GY101" s="239">
        <f t="shared" si="797"/>
        <v>62592.991604015668</v>
      </c>
      <c r="GZ101" s="239">
        <f t="shared" si="798"/>
        <v>66029.059328548436</v>
      </c>
      <c r="HA101" s="239">
        <f t="shared" si="799"/>
        <v>69653.751387931159</v>
      </c>
      <c r="HB101" s="239">
        <f t="shared" si="800"/>
        <v>73477.422391720436</v>
      </c>
      <c r="HC101" s="239">
        <f t="shared" si="801"/>
        <v>77510.995369974684</v>
      </c>
      <c r="HD101" s="239">
        <f t="shared" si="802"/>
        <v>81765.992976928697</v>
      </c>
      <c r="HE101" s="239">
        <f t="shared" si="803"/>
        <v>86254.570407606632</v>
      </c>
      <c r="HF101" s="239">
        <f t="shared" si="804"/>
        <v>90989.550121405817</v>
      </c>
      <c r="HG101" s="239">
        <f t="shared" si="805"/>
        <v>95984.458471845835</v>
      </c>
      <c r="HH101" s="239">
        <f t="shared" si="806"/>
        <v>101253.56434712256</v>
      </c>
      <c r="HI101" s="239">
        <f t="shared" si="807"/>
        <v>106811.91993185115</v>
      </c>
    </row>
    <row r="102" spans="1:217" s="278" customFormat="1" ht="12.75" customHeight="1">
      <c r="A102" s="10" t="str">
        <f>'JJR-4 Constant DCF'!A92</f>
        <v>American Electric Power Company, Inc.</v>
      </c>
      <c r="B102" s="389" t="str">
        <f>'JJR-4 Constant DCF'!B92</f>
        <v>AEP</v>
      </c>
      <c r="C102" s="239">
        <f>'JJR-4 Constant DCF'!D92</f>
        <v>83.306277777777765</v>
      </c>
      <c r="D102" s="239">
        <f>'JJR-4 Constant DCF'!C92</f>
        <v>2.96</v>
      </c>
      <c r="E102" s="3">
        <f>'JJR-4 Constant DCF'!G92</f>
        <v>6.5000000000000002E-2</v>
      </c>
      <c r="F102" s="3">
        <f>'JJR-4 Constant DCF'!H92</f>
        <v>6.1499999999999999E-2</v>
      </c>
      <c r="G102" s="3">
        <f>'JJR-4 Constant DCF'!I92</f>
        <v>5.7000000000000002E-2</v>
      </c>
      <c r="H102" s="3">
        <f t="shared" si="808"/>
        <v>6.1166666666666668E-2</v>
      </c>
      <c r="I102" s="3">
        <f t="shared" si="707"/>
        <v>6.0121456655874934E-2</v>
      </c>
      <c r="J102" s="3">
        <f t="shared" si="708"/>
        <v>5.9076246645083201E-2</v>
      </c>
      <c r="K102" s="3">
        <f t="shared" si="709"/>
        <v>5.8031036634291468E-2</v>
      </c>
      <c r="L102" s="3">
        <f t="shared" si="710"/>
        <v>5.6985826623499734E-2</v>
      </c>
      <c r="M102" s="3">
        <f t="shared" si="711"/>
        <v>5.5940616612708001E-2</v>
      </c>
      <c r="N102" s="3">
        <f>'JJR-5.4 GDP Growth'!$D$25</f>
        <v>5.4895406601916275E-2</v>
      </c>
      <c r="O102" s="3">
        <f t="shared" si="809"/>
        <v>9.5608738064765927E-2</v>
      </c>
      <c r="Q102" s="239">
        <f t="shared" si="712"/>
        <v>-83.306277777777765</v>
      </c>
      <c r="R102" s="239">
        <f t="shared" si="713"/>
        <v>3.1410533333333333</v>
      </c>
      <c r="S102" s="239">
        <f t="shared" si="714"/>
        <v>3.3331810955555552</v>
      </c>
      <c r="T102" s="239">
        <f t="shared" si="715"/>
        <v>3.5370606725670366</v>
      </c>
      <c r="U102" s="239">
        <f t="shared" si="716"/>
        <v>3.7534108837057203</v>
      </c>
      <c r="V102" s="239">
        <f t="shared" si="717"/>
        <v>3.9829945160923867</v>
      </c>
      <c r="W102" s="239">
        <f t="shared" si="718"/>
        <v>4.2224579482522229</v>
      </c>
      <c r="X102" s="239">
        <f t="shared" si="719"/>
        <v>4.4719049154516632</v>
      </c>
      <c r="Y102" s="239">
        <f t="shared" si="720"/>
        <v>4.7314141934253069</v>
      </c>
      <c r="Z102" s="239">
        <f t="shared" si="721"/>
        <v>5.0010377423358072</v>
      </c>
      <c r="AA102" s="239">
        <f t="shared" si="722"/>
        <v>5.2807988773454984</v>
      </c>
      <c r="AB102" s="239">
        <f t="shared" si="723"/>
        <v>5.5706904789003229</v>
      </c>
      <c r="AC102" s="239">
        <f t="shared" si="723"/>
        <v>5.8764957977929795</v>
      </c>
      <c r="AD102" s="239">
        <f t="shared" si="723"/>
        <v>6.1990884240072779</v>
      </c>
      <c r="AE102" s="239">
        <f t="shared" si="723"/>
        <v>6.5393899036043894</v>
      </c>
      <c r="AF102" s="239">
        <f t="shared" si="723"/>
        <v>6.8983723712912184</v>
      </c>
      <c r="AG102" s="239">
        <f t="shared" si="723"/>
        <v>7.2770613275046756</v>
      </c>
      <c r="AH102" s="239">
        <f t="shared" si="723"/>
        <v>7.6765385679451255</v>
      </c>
      <c r="AI102" s="239">
        <f t="shared" si="723"/>
        <v>8.0979452739277651</v>
      </c>
      <c r="AJ102" s="239">
        <f t="shared" si="723"/>
        <v>8.5424852723800964</v>
      </c>
      <c r="AK102" s="239">
        <f t="shared" si="723"/>
        <v>9.0114284747982829</v>
      </c>
      <c r="AL102" s="239">
        <f t="shared" si="723"/>
        <v>9.5061145049864209</v>
      </c>
      <c r="AM102" s="239">
        <f t="shared" si="723"/>
        <v>10.027956525942024</v>
      </c>
      <c r="AN102" s="239">
        <f t="shared" si="723"/>
        <v>10.57844527681995</v>
      </c>
      <c r="AO102" s="239">
        <f t="shared" si="723"/>
        <v>11.159153331507103</v>
      </c>
      <c r="AP102" s="239">
        <f t="shared" si="723"/>
        <v>11.771739590973313</v>
      </c>
      <c r="AQ102" s="239">
        <f t="shared" si="723"/>
        <v>12.417954022231669</v>
      </c>
      <c r="AR102" s="239">
        <f t="shared" si="724"/>
        <v>13.099642657445978</v>
      </c>
      <c r="AS102" s="239">
        <f t="shared" si="725"/>
        <v>13.818752867466282</v>
      </c>
      <c r="AT102" s="239">
        <f t="shared" si="726"/>
        <v>14.577338924857241</v>
      </c>
      <c r="AU102" s="239">
        <f t="shared" si="727"/>
        <v>15.37756787231122</v>
      </c>
      <c r="AV102" s="239">
        <f t="shared" si="728"/>
        <v>16.221725713210308</v>
      </c>
      <c r="AW102" s="239">
        <f t="shared" si="729"/>
        <v>17.11222394202175</v>
      </c>
      <c r="AX102" s="239">
        <f t="shared" si="730"/>
        <v>18.05160643318208</v>
      </c>
      <c r="AY102" s="239">
        <f t="shared" si="731"/>
        <v>19.042556708149377</v>
      </c>
      <c r="AZ102" s="239">
        <f t="shared" si="732"/>
        <v>20.087905601383284</v>
      </c>
      <c r="BA102" s="239">
        <f t="shared" si="733"/>
        <v>21.190639347152132</v>
      </c>
      <c r="BB102" s="239">
        <f t="shared" si="734"/>
        <v>22.353908110268613</v>
      </c>
      <c r="BC102" s="239">
        <f t="shared" si="735"/>
        <v>23.581034985123683</v>
      </c>
      <c r="BD102" s="239">
        <f t="shared" si="736"/>
        <v>24.875525488726058</v>
      </c>
      <c r="BE102" s="239">
        <f t="shared" si="737"/>
        <v>26.241077574866008</v>
      </c>
      <c r="BF102" s="239">
        <f t="shared" si="738"/>
        <v>27.681592198010705</v>
      </c>
      <c r="BG102" s="239">
        <f t="shared" si="739"/>
        <v>29.201184457108937</v>
      </c>
      <c r="BH102" s="239">
        <f t="shared" si="740"/>
        <v>30.804195351139491</v>
      </c>
      <c r="BI102" s="239">
        <f t="shared" si="740"/>
        <v>32.495204179985151</v>
      </c>
      <c r="BJ102" s="239">
        <f t="shared" si="740"/>
        <v>34.279041626057726</v>
      </c>
      <c r="BK102" s="239">
        <f t="shared" si="740"/>
        <v>36.160803554044179</v>
      </c>
      <c r="BL102" s="239">
        <f t="shared" si="740"/>
        <v>38.145865568195454</v>
      </c>
      <c r="BM102" s="239">
        <f t="shared" si="740"/>
        <v>40.239898368743582</v>
      </c>
      <c r="BN102" s="239">
        <f t="shared" si="740"/>
        <v>42.448883951315551</v>
      </c>
      <c r="BO102" s="239">
        <f t="shared" si="740"/>
        <v>44.779132695620575</v>
      </c>
      <c r="BP102" s="239">
        <f t="shared" si="740"/>
        <v>47.237301392227828</v>
      </c>
      <c r="BQ102" s="239">
        <f t="shared" si="740"/>
        <v>49.830412258931439</v>
      </c>
      <c r="BR102" s="239">
        <f t="shared" si="740"/>
        <v>52.565873001026596</v>
      </c>
      <c r="BS102" s="239">
        <f t="shared" si="740"/>
        <v>55.451497972802642</v>
      </c>
      <c r="BT102" s="239">
        <f t="shared" si="740"/>
        <v>58.49553050070498</v>
      </c>
      <c r="BU102" s="239">
        <f t="shared" si="740"/>
        <v>61.706666431935972</v>
      </c>
      <c r="BV102" s="239">
        <f t="shared" si="740"/>
        <v>65.09407897576591</v>
      </c>
      <c r="BW102" s="239">
        <f t="shared" si="740"/>
        <v>68.667444908517837</v>
      </c>
      <c r="BX102" s="239">
        <f t="shared" si="741"/>
        <v>72.436972217085611</v>
      </c>
      <c r="BY102" s="239">
        <f t="shared" si="742"/>
        <v>76.413429259954242</v>
      </c>
      <c r="BZ102" s="239">
        <f t="shared" si="743"/>
        <v>80.608175529026198</v>
      </c>
      <c r="CA102" s="239">
        <f t="shared" si="744"/>
        <v>85.033194100130729</v>
      </c>
      <c r="CB102" s="239">
        <f t="shared" si="745"/>
        <v>89.701125864917074</v>
      </c>
      <c r="CC102" s="239">
        <f t="shared" si="746"/>
        <v>94.625305641921372</v>
      </c>
      <c r="CD102" s="239">
        <f t="shared" si="747"/>
        <v>99.819800269965242</v>
      </c>
      <c r="CE102" s="239">
        <f t="shared" si="748"/>
        <v>105.29944879270705</v>
      </c>
      <c r="CF102" s="239">
        <f t="shared" si="749"/>
        <v>111.07990484914036</v>
      </c>
      <c r="CG102" s="239">
        <f t="shared" si="750"/>
        <v>117.17768139113609</v>
      </c>
      <c r="CH102" s="239">
        <f t="shared" si="751"/>
        <v>123.6101978557723</v>
      </c>
      <c r="CI102" s="239">
        <f t="shared" si="752"/>
        <v>130.39582992720824</v>
      </c>
      <c r="CJ102" s="239">
        <f t="shared" si="753"/>
        <v>137.55396203025666</v>
      </c>
      <c r="CK102" s="239">
        <f t="shared" si="754"/>
        <v>145.10504270561214</v>
      </c>
      <c r="CL102" s="239">
        <f t="shared" si="755"/>
        <v>153.07064302492515</v>
      </c>
      <c r="CM102" s="239">
        <f t="shared" si="756"/>
        <v>161.4735182125952</v>
      </c>
      <c r="CN102" s="239">
        <f t="shared" si="757"/>
        <v>170.33767265031753</v>
      </c>
      <c r="CO102" s="239">
        <f t="shared" si="757"/>
        <v>179.68842845008083</v>
      </c>
      <c r="CP102" s="239">
        <f t="shared" si="757"/>
        <v>189.55249779150736</v>
      </c>
      <c r="CQ102" s="239">
        <f t="shared" si="757"/>
        <v>199.95805923018099</v>
      </c>
      <c r="CR102" s="239">
        <f t="shared" si="757"/>
        <v>210.93483819495182</v>
      </c>
      <c r="CS102" s="239">
        <f t="shared" si="757"/>
        <v>222.51419190417312</v>
      </c>
      <c r="CT102" s="239">
        <f t="shared" si="757"/>
        <v>234.72919894344952</v>
      </c>
      <c r="CU102" s="239">
        <f t="shared" si="757"/>
        <v>247.61475376079227</v>
      </c>
      <c r="CV102" s="239">
        <f t="shared" si="757"/>
        <v>261.20766634912434</v>
      </c>
      <c r="CW102" s="239">
        <f t="shared" si="757"/>
        <v>275.54676740089718</v>
      </c>
      <c r="CX102" s="239">
        <f t="shared" si="757"/>
        <v>290.67301923521308</v>
      </c>
      <c r="CY102" s="239">
        <f t="shared" si="757"/>
        <v>306.62963281433673</v>
      </c>
      <c r="CZ102" s="239">
        <f t="shared" si="757"/>
        <v>323.46219118387603</v>
      </c>
      <c r="DA102" s="239">
        <f t="shared" si="757"/>
        <v>341.21877968926168</v>
      </c>
      <c r="DB102" s="239">
        <f t="shared" si="757"/>
        <v>359.95012334051341</v>
      </c>
      <c r="DC102" s="239">
        <f t="shared" si="757"/>
        <v>379.70973171770083</v>
      </c>
      <c r="DD102" s="239">
        <f t="shared" si="758"/>
        <v>400.55405183104858</v>
      </c>
      <c r="DE102" s="239">
        <f t="shared" si="759"/>
        <v>422.54262937235904</v>
      </c>
      <c r="DF102" s="239">
        <f t="shared" si="760"/>
        <v>445.73827881839753</v>
      </c>
      <c r="DG102" s="239">
        <f t="shared" si="761"/>
        <v>470.20726287217178</v>
      </c>
      <c r="DH102" s="239">
        <f t="shared" si="762"/>
        <v>496.01948175471381</v>
      </c>
      <c r="DI102" s="239">
        <f t="shared" si="763"/>
        <v>523.2486728881106</v>
      </c>
      <c r="DJ102" s="239">
        <f t="shared" si="764"/>
        <v>551.97262154021655</v>
      </c>
      <c r="DK102" s="239">
        <f t="shared" si="765"/>
        <v>582.27338303279237</v>
      </c>
      <c r="DL102" s="239">
        <f t="shared" si="766"/>
        <v>614.23751714785089</v>
      </c>
      <c r="DM102" s="239">
        <f t="shared" si="767"/>
        <v>647.95633540183371</v>
      </c>
      <c r="DN102" s="239">
        <f t="shared" si="768"/>
        <v>683.52616189400499</v>
      </c>
      <c r="DO102" s="239">
        <f t="shared" si="769"/>
        <v>721.04860847422367</v>
      </c>
      <c r="DP102" s="239">
        <f t="shared" si="770"/>
        <v>760.63086501616215</v>
      </c>
      <c r="DQ102" s="239">
        <f t="shared" si="771"/>
        <v>802.38600562519161</v>
      </c>
      <c r="DR102" s="239">
        <f t="shared" si="772"/>
        <v>846.43331165567395</v>
      </c>
      <c r="DS102" s="239">
        <f t="shared" si="773"/>
        <v>892.89861246041869</v>
      </c>
      <c r="DT102" s="239">
        <f t="shared" si="774"/>
        <v>941.9146448457202</v>
      </c>
      <c r="DU102" s="239">
        <f t="shared" si="774"/>
        <v>993.62143225882562</v>
      </c>
      <c r="DV102" s="239">
        <f t="shared" si="774"/>
        <v>1048.1666847910521</v>
      </c>
      <c r="DW102" s="239">
        <f t="shared" si="774"/>
        <v>1105.7062211392395</v>
      </c>
      <c r="DX102" s="239">
        <f t="shared" si="774"/>
        <v>1166.4044137309463</v>
      </c>
      <c r="DY102" s="239">
        <f t="shared" si="774"/>
        <v>1230.4346582849764</v>
      </c>
      <c r="DZ102" s="239">
        <f t="shared" si="774"/>
        <v>1297.9798691486201</v>
      </c>
      <c r="EA102" s="239">
        <f t="shared" si="774"/>
        <v>1369.2330018266357</v>
      </c>
      <c r="EB102" s="239">
        <f t="shared" si="774"/>
        <v>1444.3976041946712</v>
      </c>
      <c r="EC102" s="239">
        <f t="shared" si="774"/>
        <v>1523.6883979717713</v>
      </c>
      <c r="ED102" s="239">
        <f t="shared" si="774"/>
        <v>1607.3318921130542</v>
      </c>
      <c r="EE102" s="239">
        <f t="shared" si="774"/>
        <v>1695.5670298748278</v>
      </c>
      <c r="EF102" s="239">
        <f t="shared" si="774"/>
        <v>1788.6458714006098</v>
      </c>
      <c r="EG102" s="239">
        <f t="shared" si="774"/>
        <v>1886.8343137779852</v>
      </c>
      <c r="EH102" s="239">
        <f t="shared" si="774"/>
        <v>1990.4128506232755</v>
      </c>
      <c r="EI102" s="239">
        <f t="shared" si="774"/>
        <v>2099.6773733639193</v>
      </c>
      <c r="EJ102" s="239">
        <f t="shared" si="775"/>
        <v>2214.9400165075754</v>
      </c>
      <c r="EK102" s="239">
        <f t="shared" si="776"/>
        <v>2336.5300493126138</v>
      </c>
      <c r="EL102" s="239">
        <f t="shared" si="777"/>
        <v>2464.794816407225</v>
      </c>
      <c r="EM102" s="239">
        <f t="shared" si="778"/>
        <v>2600.1007300441952</v>
      </c>
      <c r="EN102" s="239">
        <f t="shared" si="779"/>
        <v>2742.8343168259107</v>
      </c>
      <c r="EO102" s="239">
        <f t="shared" si="780"/>
        <v>2893.4033218897584</v>
      </c>
      <c r="EP102" s="239">
        <f t="shared" si="781"/>
        <v>3052.2378737082317</v>
      </c>
      <c r="EQ102" s="239">
        <f t="shared" si="782"/>
        <v>3219.7917128312133</v>
      </c>
      <c r="ER102" s="239">
        <f t="shared" si="783"/>
        <v>3396.5434880805633</v>
      </c>
      <c r="ES102" s="239">
        <f t="shared" si="784"/>
        <v>3582.9981238998366</v>
      </c>
      <c r="ET102" s="239">
        <f t="shared" si="785"/>
        <v>3779.6882627652212</v>
      </c>
      <c r="EU102" s="239">
        <f t="shared" si="786"/>
        <v>3987.1757867782085</v>
      </c>
      <c r="EV102" s="239">
        <f t="shared" si="787"/>
        <v>4206.0534227867138</v>
      </c>
      <c r="EW102" s="239">
        <f t="shared" si="788"/>
        <v>4436.9464356199724</v>
      </c>
      <c r="EX102" s="239">
        <f t="shared" si="789"/>
        <v>4680.5144142742538</v>
      </c>
      <c r="EY102" s="239">
        <f t="shared" si="790"/>
        <v>4937.4531561519689</v>
      </c>
      <c r="EZ102" s="239">
        <f t="shared" si="790"/>
        <v>5208.4966547368458</v>
      </c>
      <c r="FA102" s="239">
        <f t="shared" si="790"/>
        <v>5494.4191963833455</v>
      </c>
      <c r="FB102" s="239">
        <f t="shared" si="790"/>
        <v>5796.0375722101835</v>
      </c>
      <c r="FC102" s="239">
        <f t="shared" si="790"/>
        <v>6114.2134114166456</v>
      </c>
      <c r="FD102" s="239">
        <f t="shared" si="790"/>
        <v>6449.8556426872519</v>
      </c>
      <c r="FE102" s="239">
        <f t="shared" si="790"/>
        <v>6803.9230907162328</v>
      </c>
      <c r="FF102" s="239">
        <f t="shared" si="790"/>
        <v>7177.4272152692674</v>
      </c>
      <c r="FG102" s="239">
        <f t="shared" si="790"/>
        <v>7571.4350006071336</v>
      </c>
      <c r="FH102" s="239">
        <f t="shared" si="790"/>
        <v>7987.0720035254426</v>
      </c>
      <c r="FI102" s="239">
        <f t="shared" si="790"/>
        <v>8425.5255687177541</v>
      </c>
      <c r="FJ102" s="239">
        <f t="shared" si="790"/>
        <v>8888.0482206473571</v>
      </c>
      <c r="FK102" s="239">
        <f t="shared" si="790"/>
        <v>9375.9612416172331</v>
      </c>
      <c r="FL102" s="239">
        <f t="shared" si="790"/>
        <v>9890.6584462596184</v>
      </c>
      <c r="FM102" s="239">
        <f t="shared" si="790"/>
        <v>10433.610163227717</v>
      </c>
      <c r="FN102" s="239">
        <f t="shared" si="790"/>
        <v>11006.367435463988</v>
      </c>
      <c r="FO102" s="239">
        <f t="shared" si="791"/>
        <v>11610.566451043875</v>
      </c>
      <c r="FP102" s="239">
        <f t="shared" si="791"/>
        <v>12247.933217252496</v>
      </c>
      <c r="FQ102" s="239">
        <f t="shared" si="791"/>
        <v>12920.288491246687</v>
      </c>
      <c r="FR102" s="239">
        <f t="shared" si="791"/>
        <v>13629.552981387733</v>
      </c>
      <c r="FS102" s="239">
        <f t="shared" si="791"/>
        <v>14377.752834103372</v>
      </c>
      <c r="FT102" s="239">
        <f t="shared" si="791"/>
        <v>15167.025421953331</v>
      </c>
      <c r="FU102" s="239">
        <f t="shared" si="791"/>
        <v>15999.625449433059</v>
      </c>
      <c r="FV102" s="239">
        <f t="shared" si="791"/>
        <v>16877.931393958053</v>
      </c>
      <c r="FW102" s="239">
        <f t="shared" si="791"/>
        <v>17804.452300428627</v>
      </c>
      <c r="FX102" s="239">
        <f t="shared" si="791"/>
        <v>18781.834948785079</v>
      </c>
      <c r="FY102" s="239">
        <f t="shared" si="791"/>
        <v>19812.871415028716</v>
      </c>
      <c r="FZ102" s="239">
        <f t="shared" si="791"/>
        <v>20900.507047308201</v>
      </c>
      <c r="GA102" s="239">
        <f t="shared" si="791"/>
        <v>22047.848879856403</v>
      </c>
      <c r="GB102" s="239">
        <f t="shared" si="791"/>
        <v>23258.174508813725</v>
      </c>
      <c r="GC102" s="239">
        <f t="shared" si="791"/>
        <v>24534.941455293378</v>
      </c>
      <c r="GD102" s="239">
        <f t="shared" si="791"/>
        <v>25881.797042435919</v>
      </c>
      <c r="GE102" s="239">
        <f t="shared" si="792"/>
        <v>27302.588814668714</v>
      </c>
      <c r="GF102" s="239">
        <f t="shared" si="793"/>
        <v>28801.375528934885</v>
      </c>
      <c r="GG102" s="239">
        <f t="shared" si="793"/>
        <v>30382.438749290246</v>
      </c>
      <c r="GH102" s="239">
        <f t="shared" si="793"/>
        <v>32050.295077990351</v>
      </c>
      <c r="GI102" s="239">
        <f t="shared" si="793"/>
        <v>33809.709058008026</v>
      </c>
      <c r="GJ102" s="239">
        <f t="shared" si="793"/>
        <v>35665.706783839865</v>
      </c>
      <c r="GK102" s="239">
        <f t="shared" si="793"/>
        <v>37623.590259483477</v>
      </c>
      <c r="GL102" s="239">
        <f t="shared" si="793"/>
        <v>39688.952544601721</v>
      </c>
      <c r="GM102" s="239">
        <f t="shared" si="793"/>
        <v>41867.693732141794</v>
      </c>
      <c r="GN102" s="239">
        <f t="shared" si="793"/>
        <v>44166.037803052219</v>
      </c>
      <c r="GO102" s="239">
        <f t="shared" si="793"/>
        <v>46590.550406246373</v>
      </c>
      <c r="GP102" s="239">
        <f t="shared" si="793"/>
        <v>49148.157614604344</v>
      </c>
      <c r="GQ102" s="239">
        <f t="shared" si="793"/>
        <v>51846.165710593115</v>
      </c>
      <c r="GR102" s="239">
        <f t="shared" si="793"/>
        <v>54692.282058026452</v>
      </c>
      <c r="GS102" s="239">
        <f t="shared" si="793"/>
        <v>57694.637119588508</v>
      </c>
      <c r="GT102" s="239">
        <f t="shared" si="793"/>
        <v>60861.807683018327</v>
      </c>
      <c r="GU102" s="239">
        <f t="shared" si="793"/>
        <v>64202.841362305247</v>
      </c>
      <c r="GV102" s="239">
        <f t="shared" si="794"/>
        <v>67727.282443887321</v>
      </c>
      <c r="GW102" s="239">
        <f t="shared" si="795"/>
        <v>71445.199151687339</v>
      </c>
      <c r="GX102" s="239">
        <f t="shared" si="796"/>
        <v>75367.212408874097</v>
      </c>
      <c r="GY102" s="239">
        <f t="shared" si="797"/>
        <v>79504.526178512227</v>
      </c>
      <c r="GZ102" s="239">
        <f t="shared" si="798"/>
        <v>83868.95946977436</v>
      </c>
      <c r="HA102" s="239">
        <f t="shared" si="799"/>
        <v>88472.980101147259</v>
      </c>
      <c r="HB102" s="239">
        <f t="shared" si="800"/>
        <v>93329.740317082978</v>
      </c>
      <c r="HC102" s="239">
        <f t="shared" si="801"/>
        <v>98453.114359840503</v>
      </c>
      <c r="HD102" s="239">
        <f t="shared" si="802"/>
        <v>103857.73810384891</v>
      </c>
      <c r="HE102" s="239">
        <f t="shared" si="803"/>
        <v>109559.05086581504</v>
      </c>
      <c r="HF102" s="239">
        <f t="shared" si="804"/>
        <v>115573.33951001398</v>
      </c>
      <c r="HG102" s="239">
        <f t="shared" si="805"/>
        <v>121917.78497475751</v>
      </c>
      <c r="HH102" s="239">
        <f t="shared" si="806"/>
        <v>128610.51135295183</v>
      </c>
      <c r="HI102" s="239">
        <f t="shared" si="807"/>
        <v>135670.63766695248</v>
      </c>
    </row>
    <row r="103" spans="1:217" s="278" customFormat="1" ht="12.75" customHeight="1">
      <c r="A103" s="10" t="str">
        <f>'JJR-4 Constant DCF'!A93</f>
        <v>Duke Energy Corporation</v>
      </c>
      <c r="B103" s="389" t="str">
        <f>'JJR-4 Constant DCF'!B93</f>
        <v>DUK</v>
      </c>
      <c r="C103" s="239">
        <f>'JJR-4 Constant DCF'!D93</f>
        <v>89.069499999999977</v>
      </c>
      <c r="D103" s="239">
        <f>'JJR-4 Constant DCF'!C93</f>
        <v>3.86</v>
      </c>
      <c r="E103" s="3">
        <f>'JJR-4 Constant DCF'!G93</f>
        <v>0.05</v>
      </c>
      <c r="F103" s="3">
        <f>'JJR-4 Constant DCF'!H93</f>
        <v>4.99E-2</v>
      </c>
      <c r="G103" s="3">
        <f>'JJR-4 Constant DCF'!I93</f>
        <v>5.1999999999999998E-2</v>
      </c>
      <c r="H103" s="3">
        <f t="shared" si="808"/>
        <v>5.0633333333333336E-2</v>
      </c>
      <c r="I103" s="3">
        <f t="shared" si="707"/>
        <v>5.1343678878097161E-2</v>
      </c>
      <c r="J103" s="3">
        <f t="shared" si="708"/>
        <v>5.2054024422860987E-2</v>
      </c>
      <c r="K103" s="3">
        <f t="shared" si="709"/>
        <v>5.2764369967624812E-2</v>
      </c>
      <c r="L103" s="3">
        <f t="shared" si="710"/>
        <v>5.3474715512388638E-2</v>
      </c>
      <c r="M103" s="3">
        <f t="shared" si="711"/>
        <v>5.4185061057152463E-2</v>
      </c>
      <c r="N103" s="3">
        <f>'JJR-5.4 GDP Growth'!$D$25</f>
        <v>5.4895406601916275E-2</v>
      </c>
      <c r="O103" s="3">
        <f t="shared" si="809"/>
        <v>0.10155064463615418</v>
      </c>
      <c r="Q103" s="239">
        <f t="shared" si="712"/>
        <v>-89.069499999999977</v>
      </c>
      <c r="R103" s="239">
        <f t="shared" si="713"/>
        <v>4.0554446666666664</v>
      </c>
      <c r="S103" s="239">
        <f t="shared" si="714"/>
        <v>4.2607853482888887</v>
      </c>
      <c r="T103" s="239">
        <f t="shared" si="715"/>
        <v>4.4765231130905825</v>
      </c>
      <c r="U103" s="239">
        <f t="shared" si="716"/>
        <v>4.7031844000500689</v>
      </c>
      <c r="V103" s="239">
        <f t="shared" si="717"/>
        <v>4.9413223035059373</v>
      </c>
      <c r="W103" s="239">
        <f t="shared" si="718"/>
        <v>5.1950279690903258</v>
      </c>
      <c r="X103" s="239">
        <f t="shared" si="719"/>
        <v>5.4654500818707987</v>
      </c>
      <c r="Y103" s="239">
        <f t="shared" si="720"/>
        <v>5.7538311120302144</v>
      </c>
      <c r="Z103" s="239">
        <f t="shared" si="721"/>
        <v>6.0615155938523611</v>
      </c>
      <c r="AA103" s="239">
        <f t="shared" si="722"/>
        <v>6.3899591864041323</v>
      </c>
      <c r="AB103" s="239">
        <f t="shared" si="723"/>
        <v>6.7407385941114368</v>
      </c>
      <c r="AC103" s="239">
        <f t="shared" si="723"/>
        <v>7.110774180032414</v>
      </c>
      <c r="AD103" s="239">
        <f t="shared" si="723"/>
        <v>7.5011230198997012</v>
      </c>
      <c r="AE103" s="239">
        <f t="shared" si="723"/>
        <v>7.9129002180480894</v>
      </c>
      <c r="AF103" s="239">
        <f t="shared" si="723"/>
        <v>8.3472820929182312</v>
      </c>
      <c r="AG103" s="239">
        <f t="shared" si="723"/>
        <v>8.805509537429872</v>
      </c>
      <c r="AH103" s="239">
        <f t="shared" si="723"/>
        <v>9.2888915638241372</v>
      </c>
      <c r="AI103" s="239">
        <f t="shared" si="723"/>
        <v>9.7988090431013735</v>
      </c>
      <c r="AJ103" s="239">
        <f t="shared" si="723"/>
        <v>10.336718649736957</v>
      </c>
      <c r="AK103" s="239">
        <f t="shared" si="723"/>
        <v>10.904157022943878</v>
      </c>
      <c r="AL103" s="239">
        <f t="shared" si="723"/>
        <v>11.502745156369523</v>
      </c>
      <c r="AM103" s="239">
        <f t="shared" si="723"/>
        <v>12.134193028766651</v>
      </c>
      <c r="AN103" s="239">
        <f t="shared" si="723"/>
        <v>12.800304488866935</v>
      </c>
      <c r="AO103" s="239">
        <f t="shared" si="723"/>
        <v>13.50298240841162</v>
      </c>
      <c r="AP103" s="239">
        <f t="shared" si="723"/>
        <v>14.244234118059898</v>
      </c>
      <c r="AQ103" s="239">
        <f t="shared" si="723"/>
        <v>15.026177141703684</v>
      </c>
      <c r="AR103" s="239">
        <f t="shared" si="724"/>
        <v>15.851045245569928</v>
      </c>
      <c r="AS103" s="239">
        <f t="shared" si="725"/>
        <v>16.72119481939086</v>
      </c>
      <c r="AT103" s="239">
        <f t="shared" si="726"/>
        <v>17.639111607871175</v>
      </c>
      <c r="AU103" s="239">
        <f t="shared" si="727"/>
        <v>18.607417811681845</v>
      </c>
      <c r="AV103" s="239">
        <f t="shared" si="728"/>
        <v>19.62887957826586</v>
      </c>
      <c r="AW103" s="239">
        <f t="shared" si="729"/>
        <v>20.706414903854814</v>
      </c>
      <c r="AX103" s="239">
        <f t="shared" si="730"/>
        <v>21.843101969269902</v>
      </c>
      <c r="AY103" s="239">
        <f t="shared" si="731"/>
        <v>23.042187933320093</v>
      </c>
      <c r="AZ103" s="239">
        <f t="shared" si="732"/>
        <v>24.30709820891747</v>
      </c>
      <c r="BA103" s="239">
        <f t="shared" si="733"/>
        <v>25.641446248408705</v>
      </c>
      <c r="BB103" s="239">
        <f t="shared" si="734"/>
        <v>27.049043866076282</v>
      </c>
      <c r="BC103" s="239">
        <f t="shared" si="735"/>
        <v>28.533912127297608</v>
      </c>
      <c r="BD103" s="239">
        <f t="shared" si="736"/>
        <v>30.100292835468959</v>
      </c>
      <c r="BE103" s="239">
        <f t="shared" si="737"/>
        <v>31.752660649508776</v>
      </c>
      <c r="BF103" s="239">
        <f t="shared" si="738"/>
        <v>33.495735866556224</v>
      </c>
      <c r="BG103" s="239">
        <f t="shared" si="739"/>
        <v>35.334497906381216</v>
      </c>
      <c r="BH103" s="239">
        <f t="shared" si="740"/>
        <v>37.274199536026572</v>
      </c>
      <c r="BI103" s="239">
        <f t="shared" si="740"/>
        <v>39.320381875317707</v>
      </c>
      <c r="BJ103" s="239">
        <f t="shared" si="740"/>
        <v>41.478890226105889</v>
      </c>
      <c r="BK103" s="239">
        <f t="shared" si="740"/>
        <v>43.755890770464227</v>
      </c>
      <c r="BL103" s="239">
        <f t="shared" si="740"/>
        <v>46.157888185537892</v>
      </c>
      <c r="BM103" s="239">
        <f t="shared" si="740"/>
        <v>48.69174422536878</v>
      </c>
      <c r="BN103" s="239">
        <f t="shared" si="740"/>
        <v>51.364697322776905</v>
      </c>
      <c r="BO103" s="239">
        <f t="shared" si="740"/>
        <v>54.184383267295104</v>
      </c>
      <c r="BP103" s="239">
        <f t="shared" si="740"/>
        <v>57.158857018227337</v>
      </c>
      <c r="BQ103" s="239">
        <f t="shared" si="740"/>
        <v>60.296615715143723</v>
      </c>
      <c r="BR103" s="239">
        <f t="shared" si="740"/>
        <v>63.606622951546029</v>
      </c>
      <c r="BS103" s="239">
        <f t="shared" si="740"/>
        <v>67.09833438104593</v>
      </c>
      <c r="BT103" s="239">
        <f t="shared" si="740"/>
        <v>70.781724729204782</v>
      </c>
      <c r="BU103" s="239">
        <f t="shared" si="740"/>
        <v>74.667316288199387</v>
      </c>
      <c r="BV103" s="239">
        <f t="shared" si="740"/>
        <v>78.76620897571398</v>
      </c>
      <c r="BW103" s="239">
        <f t="shared" si="740"/>
        <v>83.090112043927306</v>
      </c>
      <c r="BX103" s="239">
        <f t="shared" si="741"/>
        <v>87.651377529177481</v>
      </c>
      <c r="BY103" s="239">
        <f t="shared" si="742"/>
        <v>92.463035537859753</v>
      </c>
      <c r="BZ103" s="239">
        <f t="shared" si="743"/>
        <v>97.538831469358001</v>
      </c>
      <c r="CA103" s="239">
        <f t="shared" si="744"/>
        <v>102.89326528234419</v>
      </c>
      <c r="CB103" s="239">
        <f t="shared" si="745"/>
        <v>108.5416329166173</v>
      </c>
      <c r="CC103" s="239">
        <f t="shared" si="746"/>
        <v>114.50006998881095</v>
      </c>
      <c r="CD103" s="239">
        <f t="shared" si="747"/>
        <v>120.78559788679459</v>
      </c>
      <c r="CE103" s="239">
        <f t="shared" si="748"/>
        <v>127.41617239444574</v>
      </c>
      <c r="CF103" s="239">
        <f t="shared" si="749"/>
        <v>134.4107349856987</v>
      </c>
      <c r="CG103" s="239">
        <f t="shared" si="750"/>
        <v>141.78926693440104</v>
      </c>
      <c r="CH103" s="239">
        <f t="shared" si="751"/>
        <v>149.57284639455264</v>
      </c>
      <c r="CI103" s="239">
        <f t="shared" si="752"/>
        <v>157.78370861398759</v>
      </c>
      <c r="CJ103" s="239">
        <f t="shared" si="753"/>
        <v>166.4453094535107</v>
      </c>
      <c r="CK103" s="239">
        <f t="shared" si="754"/>
        <v>175.58239239294295</v>
      </c>
      <c r="CL103" s="239">
        <f t="shared" si="755"/>
        <v>185.22105921549075</v>
      </c>
      <c r="CM103" s="239">
        <f t="shared" si="756"/>
        <v>195.38884457236273</v>
      </c>
      <c r="CN103" s="239">
        <f t="shared" si="757"/>
        <v>206.11479464064121</v>
      </c>
      <c r="CO103" s="239">
        <f t="shared" si="757"/>
        <v>217.42955009910969</v>
      </c>
      <c r="CP103" s="239">
        <f t="shared" si="757"/>
        <v>229.36543365907204</v>
      </c>
      <c r="CQ103" s="239">
        <f t="shared" si="757"/>
        <v>241.95654240021165</v>
      </c>
      <c r="CR103" s="239">
        <f t="shared" si="757"/>
        <v>255.23884517526506</v>
      </c>
      <c r="CS103" s="239">
        <f t="shared" si="757"/>
        <v>269.25028536176478</v>
      </c>
      <c r="CT103" s="239">
        <f t="shared" si="757"/>
        <v>284.03088925438084</v>
      </c>
      <c r="CU103" s="239">
        <f t="shared" si="757"/>
        <v>299.62288040750394</v>
      </c>
      <c r="CV103" s="239">
        <f t="shared" si="757"/>
        <v>316.07080025471123</v>
      </c>
      <c r="CW103" s="239">
        <f t="shared" si="757"/>
        <v>333.42163534968665</v>
      </c>
      <c r="CX103" s="239">
        <f t="shared" si="757"/>
        <v>351.72495159208358</v>
      </c>
      <c r="CY103" s="239">
        <f t="shared" si="757"/>
        <v>371.03303582177034</v>
      </c>
      <c r="CZ103" s="239">
        <f t="shared" si="757"/>
        <v>391.40104518594978</v>
      </c>
      <c r="DA103" s="239">
        <f t="shared" si="757"/>
        <v>412.88716470584751</v>
      </c>
      <c r="DB103" s="239">
        <f t="shared" si="757"/>
        <v>435.55277349308739</v>
      </c>
      <c r="DC103" s="239">
        <f t="shared" si="757"/>
        <v>459.46262009058273</v>
      </c>
      <c r="DD103" s="239">
        <f t="shared" si="758"/>
        <v>484.68500743883703</v>
      </c>
      <c r="DE103" s="239">
        <f t="shared" si="759"/>
        <v>511.29198799604478</v>
      </c>
      <c r="DF103" s="239">
        <f t="shared" si="760"/>
        <v>539.35956956938981</v>
      </c>
      <c r="DG103" s="239">
        <f t="shared" si="761"/>
        <v>568.96793244553601</v>
      </c>
      <c r="DH103" s="239">
        <f t="shared" si="762"/>
        <v>600.20165844058533</v>
      </c>
      <c r="DI103" s="239">
        <f t="shared" si="763"/>
        <v>633.1499725238258</v>
      </c>
      <c r="DJ103" s="239">
        <f t="shared" si="764"/>
        <v>667.90699770551328</v>
      </c>
      <c r="DK103" s="239">
        <f t="shared" si="765"/>
        <v>704.57202391682256</v>
      </c>
      <c r="DL103" s="239">
        <f t="shared" si="766"/>
        <v>743.24979165007164</v>
      </c>
      <c r="DM103" s="239">
        <f t="shared" si="767"/>
        <v>784.05079116949184</v>
      </c>
      <c r="DN103" s="239">
        <f t="shared" si="768"/>
        <v>827.09157814729519</v>
      </c>
      <c r="DO103" s="239">
        <f t="shared" si="769"/>
        <v>872.49510662671162</v>
      </c>
      <c r="DP103" s="239">
        <f t="shared" si="770"/>
        <v>920.39108026316728</v>
      </c>
      <c r="DQ103" s="239">
        <f t="shared" si="771"/>
        <v>970.91632284699085</v>
      </c>
      <c r="DR103" s="239">
        <f t="shared" si="772"/>
        <v>1024.2151691661138</v>
      </c>
      <c r="DS103" s="239">
        <f t="shared" si="773"/>
        <v>1080.4398773253381</v>
      </c>
      <c r="DT103" s="239">
        <f t="shared" si="774"/>
        <v>1139.7510637000371</v>
      </c>
      <c r="DU103" s="239">
        <f t="shared" si="774"/>
        <v>1202.3181617668172</v>
      </c>
      <c r="DV103" s="239">
        <f t="shared" si="774"/>
        <v>1268.3199061218752</v>
      </c>
      <c r="DW103" s="239">
        <f t="shared" si="774"/>
        <v>1337.9448430697398</v>
      </c>
      <c r="DX103" s="239">
        <f t="shared" si="774"/>
        <v>1411.3918692409902</v>
      </c>
      <c r="DY103" s="239">
        <f t="shared" si="774"/>
        <v>1488.870799777613</v>
      </c>
      <c r="DZ103" s="239">
        <f t="shared" si="774"/>
        <v>1570.6029677091253</v>
      </c>
      <c r="EA103" s="239">
        <f t="shared" si="774"/>
        <v>1656.821856231694</v>
      </c>
      <c r="EB103" s="239">
        <f t="shared" si="774"/>
        <v>1747.7737656964746</v>
      </c>
      <c r="EC103" s="239">
        <f t="shared" si="774"/>
        <v>1843.7185172125448</v>
      </c>
      <c r="ED103" s="239">
        <f t="shared" si="774"/>
        <v>1944.9301948744096</v>
      </c>
      <c r="EE103" s="239">
        <f t="shared" si="774"/>
        <v>2051.6979287343847</v>
      </c>
      <c r="EF103" s="239">
        <f t="shared" si="774"/>
        <v>2164.3267207565682</v>
      </c>
      <c r="EG103" s="239">
        <f t="shared" si="774"/>
        <v>2283.138316111892</v>
      </c>
      <c r="EH103" s="239">
        <f t="shared" si="774"/>
        <v>2408.4721223032689</v>
      </c>
      <c r="EI103" s="239">
        <f t="shared" si="774"/>
        <v>2540.6861787464868</v>
      </c>
      <c r="EJ103" s="239">
        <f t="shared" si="775"/>
        <v>2680.1581795766442</v>
      </c>
      <c r="EK103" s="239">
        <f t="shared" si="776"/>
        <v>2827.2865526019559</v>
      </c>
      <c r="EL103" s="239">
        <f t="shared" si="777"/>
        <v>2982.4915974871706</v>
      </c>
      <c r="EM103" s="239">
        <f t="shared" si="778"/>
        <v>3146.2166864180276</v>
      </c>
      <c r="EN103" s="239">
        <f t="shared" si="779"/>
        <v>3318.929530676679</v>
      </c>
      <c r="EO103" s="239">
        <f t="shared" si="780"/>
        <v>3501.1235167462823</v>
      </c>
      <c r="EP103" s="239">
        <f t="shared" si="781"/>
        <v>3693.3191157616006</v>
      </c>
      <c r="EQ103" s="239">
        <f t="shared" si="782"/>
        <v>3896.0653703319635</v>
      </c>
      <c r="ER103" s="239">
        <f t="shared" si="783"/>
        <v>4109.9414629839821</v>
      </c>
      <c r="ES103" s="239">
        <f t="shared" si="784"/>
        <v>4335.5583707045625</v>
      </c>
      <c r="ET103" s="239">
        <f t="shared" si="785"/>
        <v>4573.5606103107311</v>
      </c>
      <c r="EU103" s="239">
        <f t="shared" si="786"/>
        <v>4824.6280796322471</v>
      </c>
      <c r="EV103" s="239">
        <f t="shared" si="787"/>
        <v>5089.4779997666819</v>
      </c>
      <c r="EW103" s="239">
        <f t="shared" si="788"/>
        <v>5368.8669639553818</v>
      </c>
      <c r="EX103" s="239">
        <f t="shared" si="789"/>
        <v>5663.5930989333083</v>
      </c>
      <c r="EY103" s="239">
        <f t="shared" si="790"/>
        <v>5974.4983449270594</v>
      </c>
      <c r="EZ103" s="239">
        <f t="shared" si="790"/>
        <v>6302.4708608143064</v>
      </c>
      <c r="FA103" s="239">
        <f t="shared" si="790"/>
        <v>6648.4475613154373</v>
      </c>
      <c r="FB103" s="239">
        <f t="shared" si="790"/>
        <v>7013.4167934653669</v>
      </c>
      <c r="FC103" s="239">
        <f t="shared" si="790"/>
        <v>7398.4211600113558</v>
      </c>
      <c r="FD103" s="239">
        <f t="shared" si="790"/>
        <v>7804.5604978024003</v>
      </c>
      <c r="FE103" s="239">
        <f t="shared" si="790"/>
        <v>8232.9950196785176</v>
      </c>
      <c r="FF103" s="239">
        <f t="shared" si="790"/>
        <v>8684.9486288353219</v>
      </c>
      <c r="FG103" s="239">
        <f t="shared" si="790"/>
        <v>9161.7124151319913</v>
      </c>
      <c r="FH103" s="239">
        <f t="shared" si="790"/>
        <v>9664.6483433304857</v>
      </c>
      <c r="FI103" s="239">
        <f t="shared" si="790"/>
        <v>10195.193143802149</v>
      </c>
      <c r="FJ103" s="239">
        <f t="shared" si="790"/>
        <v>10754.862416816237</v>
      </c>
      <c r="FK103" s="239">
        <f t="shared" si="790"/>
        <v>11345.254962135032</v>
      </c>
      <c r="FL103" s="239">
        <f t="shared" si="790"/>
        <v>11968.057346283842</v>
      </c>
      <c r="FM103" s="239">
        <f t="shared" si="790"/>
        <v>12625.048720543145</v>
      </c>
      <c r="FN103" s="239">
        <f t="shared" si="790"/>
        <v>13318.105903426364</v>
      </c>
      <c r="FO103" s="239">
        <f t="shared" si="791"/>
        <v>14049.208742162335</v>
      </c>
      <c r="FP103" s="239">
        <f t="shared" si="791"/>
        <v>14820.445768498532</v>
      </c>
      <c r="FQ103" s="239">
        <f t="shared" si="791"/>
        <v>15634.020164981908</v>
      </c>
      <c r="FR103" s="239">
        <f t="shared" si="791"/>
        <v>16492.256058761148</v>
      </c>
      <c r="FS103" s="239">
        <f t="shared" si="791"/>
        <v>17397.605160889758</v>
      </c>
      <c r="FT103" s="239">
        <f t="shared" si="791"/>
        <v>18352.653770096396</v>
      </c>
      <c r="FU103" s="239">
        <f t="shared" si="791"/>
        <v>19360.130161030029</v>
      </c>
      <c r="FV103" s="239">
        <f t="shared" si="791"/>
        <v>20422.912378085795</v>
      </c>
      <c r="FW103" s="239">
        <f t="shared" si="791"/>
        <v>21544.036457076123</v>
      </c>
      <c r="FX103" s="239">
        <f t="shared" si="791"/>
        <v>22726.705098233826</v>
      </c>
      <c r="FY103" s="239">
        <f t="shared" si="791"/>
        <v>23974.296815323214</v>
      </c>
      <c r="FZ103" s="239">
        <f t="shared" si="791"/>
        <v>25290.375586995408</v>
      </c>
      <c r="GA103" s="239">
        <f t="shared" si="791"/>
        <v>26678.701037958697</v>
      </c>
      <c r="GB103" s="239">
        <f t="shared" si="791"/>
        <v>28143.239179048407</v>
      </c>
      <c r="GC103" s="239">
        <f t="shared" si="791"/>
        <v>29688.173736877248</v>
      </c>
      <c r="GD103" s="239">
        <f t="shared" si="791"/>
        <v>31317.918105431458</v>
      </c>
      <c r="GE103" s="239">
        <f t="shared" si="792"/>
        <v>33037.127953754636</v>
      </c>
      <c r="GF103" s="239">
        <f t="shared" si="793"/>
        <v>34850.71452573553</v>
      </c>
      <c r="GG103" s="239">
        <f t="shared" si="793"/>
        <v>36763.858669993089</v>
      </c>
      <c r="GH103" s="239">
        <f t="shared" si="793"/>
        <v>38782.025639937747</v>
      </c>
      <c r="GI103" s="239">
        <f t="shared" si="793"/>
        <v>40910.980706288072</v>
      </c>
      <c r="GJ103" s="239">
        <f t="shared" si="793"/>
        <v>43156.805626642905</v>
      </c>
      <c r="GK103" s="239">
        <f t="shared" si="793"/>
        <v>45525.916019157332</v>
      </c>
      <c r="GL103" s="239">
        <f t="shared" si="793"/>
        <v>48025.079689953665</v>
      </c>
      <c r="GM103" s="239">
        <f t="shared" si="793"/>
        <v>50661.435966623103</v>
      </c>
      <c r="GN103" s="239">
        <f t="shared" si="793"/>
        <v>53442.516093047823</v>
      </c>
      <c r="GO103" s="239">
        <f t="shared" si="793"/>
        <v>56376.264743805135</v>
      </c>
      <c r="GP103" s="239">
        <f t="shared" si="793"/>
        <v>59471.062719613597</v>
      </c>
      <c r="GQ103" s="239">
        <f t="shared" si="793"/>
        <v>62735.750888654853</v>
      </c>
      <c r="GR103" s="239">
        <f t="shared" si="793"/>
        <v>66179.65544216409</v>
      </c>
      <c r="GS103" s="239">
        <f t="shared" si="793"/>
        <v>69812.614536436406</v>
      </c>
      <c r="GT103" s="239">
        <f t="shared" si="793"/>
        <v>73645.006397356934</v>
      </c>
      <c r="GU103" s="239">
        <f t="shared" si="793"/>
        <v>77687.778967740567</v>
      </c>
      <c r="GV103" s="239">
        <f t="shared" si="794"/>
        <v>81952.481182174481</v>
      </c>
      <c r="GW103" s="239">
        <f t="shared" si="795"/>
        <v>86451.295958705843</v>
      </c>
      <c r="GX103" s="239">
        <f t="shared" si="796"/>
        <v>91197.075001621604</v>
      </c>
      <c r="GY103" s="239">
        <f t="shared" si="797"/>
        <v>96203.37551474107</v>
      </c>
      <c r="GZ103" s="239">
        <f t="shared" si="798"/>
        <v>101484.49893009962</v>
      </c>
      <c r="HA103" s="239">
        <f t="shared" si="799"/>
        <v>107055.53176265919</v>
      </c>
      <c r="HB103" s="239">
        <f t="shared" si="800"/>
        <v>112932.38870775473</v>
      </c>
      <c r="HC103" s="239">
        <f t="shared" si="801"/>
        <v>119131.85810439258</v>
      </c>
      <c r="HD103" s="239">
        <f t="shared" si="802"/>
        <v>125671.649894275</v>
      </c>
      <c r="HE103" s="239">
        <f t="shared" si="803"/>
        <v>132570.44621355491</v>
      </c>
      <c r="HF103" s="239">
        <f t="shared" si="804"/>
        <v>139847.95476184547</v>
      </c>
      <c r="HG103" s="239">
        <f t="shared" si="805"/>
        <v>147524.96510094337</v>
      </c>
      <c r="HH103" s="239">
        <f t="shared" si="806"/>
        <v>155623.40804409317</v>
      </c>
      <c r="HI103" s="239">
        <f t="shared" si="807"/>
        <v>164166.4183054496</v>
      </c>
    </row>
    <row r="104" spans="1:217" s="278" customFormat="1" ht="12.75" customHeight="1">
      <c r="A104" s="10" t="str">
        <f>'JJR-4 Constant DCF'!A94</f>
        <v>Edison International</v>
      </c>
      <c r="B104" s="419" t="str">
        <f>'JJR-4 Constant DCF'!B94</f>
        <v>EIX</v>
      </c>
      <c r="C104" s="239">
        <f>'JJR-4 Constant DCF'!D94</f>
        <v>57.471444444444501</v>
      </c>
      <c r="D104" s="239">
        <f>'JJR-4 Constant DCF'!C94</f>
        <v>2.65</v>
      </c>
      <c r="E104" s="3">
        <f>'JJR-4 Constant DCF'!G94</f>
        <v>0.12</v>
      </c>
      <c r="F104" s="3" t="str">
        <f>'JJR-4 Constant DCF'!H94</f>
        <v>Negative</v>
      </c>
      <c r="G104" s="3">
        <f>'JJR-4 Constant DCF'!I94</f>
        <v>4.2999999999999997E-2</v>
      </c>
      <c r="H104" s="3">
        <f t="shared" ref="H104" si="810">AVERAGE(E104:G104)</f>
        <v>8.1499999999999989E-2</v>
      </c>
      <c r="I104" s="3">
        <f t="shared" ref="I104" si="811">H104+($N104-$H104)/6</f>
        <v>7.706590110031937E-2</v>
      </c>
      <c r="J104" s="3">
        <f t="shared" ref="J104" si="812">I104+($N104-$H104)/6</f>
        <v>7.2631802200638751E-2</v>
      </c>
      <c r="K104" s="3">
        <f t="shared" ref="K104" si="813">J104+($N104-$H104)/6</f>
        <v>6.8197703300958132E-2</v>
      </c>
      <c r="L104" s="3">
        <f t="shared" ref="L104" si="814">K104+($N104-$H104)/6</f>
        <v>6.3763604401277513E-2</v>
      </c>
      <c r="M104" s="3">
        <f t="shared" ref="M104" si="815">L104+($N104-$H104)/6</f>
        <v>5.9329505501596894E-2</v>
      </c>
      <c r="N104" s="3">
        <f>'JJR-5.4 GDP Growth'!$D$25</f>
        <v>5.4895406601916275E-2</v>
      </c>
      <c r="O104" s="3">
        <f t="shared" si="809"/>
        <v>0.11491523385047914</v>
      </c>
      <c r="Q104" s="239">
        <f t="shared" ref="Q104" si="816">-C104</f>
        <v>-57.471444444444501</v>
      </c>
      <c r="R104" s="239">
        <f t="shared" ref="R104" si="817">D104*(1+$H104)</f>
        <v>2.8659749999999997</v>
      </c>
      <c r="S104" s="239">
        <f t="shared" ref="S104" si="818">R104*(1+$H104)</f>
        <v>3.0995519624999992</v>
      </c>
      <c r="T104" s="239">
        <f t="shared" ref="T104" si="819">S104*(1+$H104)</f>
        <v>3.352165447443749</v>
      </c>
      <c r="U104" s="239">
        <f t="shared" ref="U104" si="820">T104*(1+$H104)</f>
        <v>3.6253669314104142</v>
      </c>
      <c r="V104" s="239">
        <f t="shared" ref="V104" si="821">U104*(1+$H104)</f>
        <v>3.9208343363203628</v>
      </c>
      <c r="W104" s="239">
        <f t="shared" ref="W104" si="822">V104*(1+I104)</f>
        <v>4.2229969675139643</v>
      </c>
      <c r="X104" s="239">
        <f t="shared" ref="X104" si="823">W104*(1+J104)</f>
        <v>4.5297208479523352</v>
      </c>
      <c r="Y104" s="239">
        <f t="shared" ref="Y104" si="824">X104*(1+K104)</f>
        <v>4.8386374063771536</v>
      </c>
      <c r="Z104" s="239">
        <f t="shared" ref="Z104" si="825">Y104*(1+L104)</f>
        <v>5.1471663677986097</v>
      </c>
      <c r="AA104" s="239">
        <f t="shared" ref="AA104" si="826">Z104*(1+M104)</f>
        <v>5.4525452031345525</v>
      </c>
      <c r="AB104" s="239">
        <f t="shared" ref="AB104:AQ104" si="827">AA104*(1+$N104)</f>
        <v>5.7518648890759518</v>
      </c>
      <c r="AC104" s="239">
        <f t="shared" si="827"/>
        <v>6.0676158508810625</v>
      </c>
      <c r="AD104" s="239">
        <f t="shared" si="827"/>
        <v>6.4007000901194102</v>
      </c>
      <c r="AE104" s="239">
        <f t="shared" si="827"/>
        <v>6.7520691241034374</v>
      </c>
      <c r="AF104" s="239">
        <f t="shared" si="827"/>
        <v>7.1227267040753404</v>
      </c>
      <c r="AG104" s="239">
        <f t="shared" si="827"/>
        <v>7.5137316826098832</v>
      </c>
      <c r="AH104" s="239">
        <f t="shared" si="827"/>
        <v>7.9262010384244537</v>
      </c>
      <c r="AI104" s="239">
        <f t="shared" si="827"/>
        <v>8.3613130672372957</v>
      </c>
      <c r="AJ104" s="239">
        <f t="shared" si="827"/>
        <v>8.8203107477892022</v>
      </c>
      <c r="AK104" s="239">
        <f t="shared" si="827"/>
        <v>9.3045052926443432</v>
      </c>
      <c r="AL104" s="239">
        <f t="shared" si="827"/>
        <v>9.8152798939137362</v>
      </c>
      <c r="AM104" s="239">
        <f t="shared" si="827"/>
        <v>10.354093674601744</v>
      </c>
      <c r="AN104" s="239">
        <f t="shared" si="827"/>
        <v>10.922485856863336</v>
      </c>
      <c r="AO104" s="239">
        <f t="shared" si="827"/>
        <v>11.522080159079529</v>
      </c>
      <c r="AP104" s="239">
        <f t="shared" si="827"/>
        <v>12.154589434312072</v>
      </c>
      <c r="AQ104" s="239">
        <f t="shared" si="827"/>
        <v>12.821820563387989</v>
      </c>
      <c r="AR104" s="239">
        <f t="shared" ref="AR104" si="828">AQ104*(1+$N104)</f>
        <v>13.525679616591985</v>
      </c>
      <c r="AS104" s="239">
        <f t="shared" ref="AS104" si="829">AR104*(1+$N104)</f>
        <v>14.268177298712052</v>
      </c>
      <c r="AT104" s="239">
        <f t="shared" ref="AT104" si="830">AS104*(1+$N104)</f>
        <v>15.051434692993082</v>
      </c>
      <c r="AU104" s="239">
        <f t="shared" ref="AU104" si="831">AT104*(1+$N104)</f>
        <v>15.877689320407127</v>
      </c>
      <c r="AV104" s="239">
        <f t="shared" ref="AV104" si="832">AU104*(1+$N104)</f>
        <v>16.749301531549779</v>
      </c>
      <c r="AW104" s="239">
        <f t="shared" ref="AW104" si="833">AV104*(1+$N104)</f>
        <v>17.668761249422303</v>
      </c>
      <c r="AX104" s="239">
        <f t="shared" ref="AX104" si="834">AW104*(1+$N104)</f>
        <v>18.638695082361522</v>
      </c>
      <c r="AY104" s="239">
        <f t="shared" ref="AY104" si="835">AX104*(1+$N104)</f>
        <v>19.661873827436896</v>
      </c>
      <c r="AZ104" s="239">
        <f t="shared" ref="AZ104" si="836">AY104*(1+$N104)</f>
        <v>20.741220385749621</v>
      </c>
      <c r="BA104" s="239">
        <f t="shared" ref="BA104" si="837">AZ104*(1+$N104)</f>
        <v>21.879818112245299</v>
      </c>
      <c r="BB104" s="239">
        <f t="shared" ref="BB104" si="838">BA104*(1+$N104)</f>
        <v>23.080919623892978</v>
      </c>
      <c r="BC104" s="239">
        <f t="shared" ref="BC104" si="839">BB104*(1+$N104)</f>
        <v>24.347956091392732</v>
      </c>
      <c r="BD104" s="239">
        <f t="shared" ref="BD104" si="840">BC104*(1+$N104)</f>
        <v>25.684547040955341</v>
      </c>
      <c r="BE104" s="239">
        <f t="shared" ref="BE104" si="841">BD104*(1+$N104)</f>
        <v>27.094510694154629</v>
      </c>
      <c r="BF104" s="239">
        <f t="shared" ref="BF104" si="842">BE104*(1+$N104)</f>
        <v>28.581874875390216</v>
      </c>
      <c r="BG104" s="239">
        <f t="shared" ref="BG104" si="843">BF104*(1+$N104)</f>
        <v>30.150888518119856</v>
      </c>
      <c r="BH104" s="239">
        <f t="shared" ref="BH104" si="844">BG104*(1+$N104)</f>
        <v>31.806033802731093</v>
      </c>
      <c r="BI104" s="239">
        <f t="shared" ref="BI104" si="845">BH104*(1+$N104)</f>
        <v>33.552038960726307</v>
      </c>
      <c r="BJ104" s="239">
        <f t="shared" ref="BJ104" si="846">BI104*(1+$N104)</f>
        <v>35.393891781798715</v>
      </c>
      <c r="BK104" s="239">
        <f t="shared" ref="BK104" si="847">BJ104*(1+$N104)</f>
        <v>37.336853862384778</v>
      </c>
      <c r="BL104" s="239">
        <f t="shared" ref="BL104" si="848">BK104*(1+$N104)</f>
        <v>39.386475636396717</v>
      </c>
      <c r="BM104" s="239">
        <f t="shared" ref="BM104" si="849">BL104*(1+$N104)</f>
        <v>41.548612231073186</v>
      </c>
      <c r="BN104" s="239">
        <f t="shared" ref="BN104" si="850">BM104*(1+$N104)</f>
        <v>43.8294401932433</v>
      </c>
      <c r="BO104" s="239">
        <f t="shared" ref="BO104" si="851">BN104*(1+$N104)</f>
        <v>46.235475133785762</v>
      </c>
      <c r="BP104" s="239">
        <f t="shared" ref="BP104" si="852">BO104*(1+$N104)</f>
        <v>48.773590340687718</v>
      </c>
      <c r="BQ104" s="239">
        <f t="shared" ref="BQ104" si="853">BP104*(1+$N104)</f>
        <v>51.451036413875066</v>
      </c>
      <c r="BR104" s="239">
        <f t="shared" ref="BR104" si="854">BQ104*(1+$N104)</f>
        <v>54.27546197790474</v>
      </c>
      <c r="BS104" s="239">
        <f t="shared" ref="BS104" si="855">BR104*(1+$N104)</f>
        <v>57.254935531688666</v>
      </c>
      <c r="BT104" s="239">
        <f t="shared" ref="BT104" si="856">BS104*(1+$N104)</f>
        <v>60.397968497667222</v>
      </c>
      <c r="BU104" s="239">
        <f t="shared" ref="BU104" si="857">BT104*(1+$N104)</f>
        <v>63.713539536276393</v>
      </c>
      <c r="BV104" s="239">
        <f t="shared" ref="BV104" si="858">BU104*(1+$N104)</f>
        <v>67.211120195167553</v>
      </c>
      <c r="BW104" s="239">
        <f t="shared" ref="BW104" si="859">BV104*(1+$N104)</f>
        <v>70.900701966451535</v>
      </c>
      <c r="BX104" s="239">
        <f t="shared" ref="BX104" si="860">BW104*(1+$N104)</f>
        <v>74.792824829261178</v>
      </c>
      <c r="BY104" s="239">
        <f t="shared" ref="BY104" si="861">BX104*(1+$N104)</f>
        <v>78.898607359169375</v>
      </c>
      <c r="BZ104" s="239">
        <f t="shared" ref="BZ104" si="862">BY104*(1+$N104)</f>
        <v>83.229778490475923</v>
      </c>
      <c r="CA104" s="239">
        <f t="shared" ref="CA104" si="863">BZ104*(1+$N104)</f>
        <v>87.798711022098018</v>
      </c>
      <c r="CB104" s="239">
        <f t="shared" ref="CB104" si="864">CA104*(1+$N104)</f>
        <v>92.618456962780243</v>
      </c>
      <c r="CC104" s="239">
        <f t="shared" ref="CC104" si="865">CB104*(1+$N104)</f>
        <v>97.702784816594146</v>
      </c>
      <c r="CD104" s="239">
        <f t="shared" ref="CD104" si="866">CC104*(1+$N104)</f>
        <v>103.06621891524061</v>
      </c>
      <c r="CE104" s="239">
        <f t="shared" ref="CE104" si="867">CD104*(1+$N104)</f>
        <v>108.72408090951485</v>
      </c>
      <c r="CF104" s="239">
        <f t="shared" ref="CF104" si="868">CE104*(1+$N104)</f>
        <v>114.69253353846231</v>
      </c>
      <c r="CG104" s="239">
        <f t="shared" ref="CG104" si="869">CF104*(1+$N104)</f>
        <v>120.98862680126012</v>
      </c>
      <c r="CH104" s="239">
        <f t="shared" ref="CH104" si="870">CG104*(1+$N104)</f>
        <v>127.6303466637228</v>
      </c>
      <c r="CI104" s="239">
        <f t="shared" ref="CI104" si="871">CH104*(1+$N104)</f>
        <v>134.63666643857138</v>
      </c>
      <c r="CJ104" s="239">
        <f t="shared" ref="CJ104" si="872">CI104*(1+$N104)</f>
        <v>142.02760098624333</v>
      </c>
      <c r="CK104" s="239">
        <f t="shared" ref="CK104" si="873">CJ104*(1+$N104)</f>
        <v>149.82426389107789</v>
      </c>
      <c r="CL104" s="239">
        <f t="shared" ref="CL104" si="874">CK104*(1+$N104)</f>
        <v>158.0489277762114</v>
      </c>
      <c r="CM104" s="239">
        <f t="shared" ref="CM104" si="875">CL104*(1+$N104)</f>
        <v>166.72508792948344</v>
      </c>
      <c r="CN104" s="239">
        <f t="shared" ref="CN104" si="876">CM104*(1+$N104)</f>
        <v>175.87752942211267</v>
      </c>
      <c r="CO104" s="239">
        <f t="shared" ref="CO104" si="877">CN104*(1+$N104)</f>
        <v>185.53239791188005</v>
      </c>
      <c r="CP104" s="239">
        <f t="shared" ref="CP104" si="878">CO104*(1+$N104)</f>
        <v>195.71727433308124</v>
      </c>
      <c r="CQ104" s="239">
        <f t="shared" ref="CQ104" si="879">CP104*(1+$N104)</f>
        <v>206.46125368661453</v>
      </c>
      <c r="CR104" s="239">
        <f t="shared" ref="CR104" si="880">CQ104*(1+$N104)</f>
        <v>217.79502815528261</v>
      </c>
      <c r="CS104" s="239">
        <f t="shared" ref="CS104" si="881">CR104*(1+$N104)</f>
        <v>229.75097478174266</v>
      </c>
      <c r="CT104" s="239">
        <f t="shared" ref="CT104" si="882">CS104*(1+$N104)</f>
        <v>242.36324795957304</v>
      </c>
      <c r="CU104" s="239">
        <f t="shared" ref="CU104" si="883">CT104*(1+$N104)</f>
        <v>255.66787700167487</v>
      </c>
      <c r="CV104" s="239">
        <f t="shared" ref="CV104" si="884">CU104*(1+$N104)</f>
        <v>269.70286906473052</v>
      </c>
      <c r="CW104" s="239">
        <f t="shared" ref="CW104" si="885">CV104*(1+$N104)</f>
        <v>284.50831772374227</v>
      </c>
      <c r="CX104" s="239">
        <f t="shared" ref="CX104" si="886">CW104*(1+$N104)</f>
        <v>300.12651750681425</v>
      </c>
      <c r="CY104" s="239">
        <f t="shared" ref="CY104" si="887">CX104*(1+$N104)</f>
        <v>316.60208471736797</v>
      </c>
      <c r="CZ104" s="239">
        <f t="shared" ref="CZ104" si="888">CY104*(1+$N104)</f>
        <v>333.98208488894221</v>
      </c>
      <c r="DA104" s="239">
        <f t="shared" ref="DA104" si="889">CZ104*(1+$N104)</f>
        <v>352.31616723667639</v>
      </c>
      <c r="DB104" s="239">
        <f t="shared" ref="DB104" si="890">DA104*(1+$N104)</f>
        <v>371.65670648956245</v>
      </c>
      <c r="DC104" s="239">
        <f t="shared" ref="DC104" si="891">DB104*(1+$N104)</f>
        <v>392.05895250863603</v>
      </c>
      <c r="DD104" s="239">
        <f t="shared" ref="DD104" si="892">DC104*(1+$N104)</f>
        <v>413.58118811851898</v>
      </c>
      <c r="DE104" s="239">
        <f t="shared" ref="DE104" si="893">DD104*(1+$N104)</f>
        <v>436.28489560318872</v>
      </c>
      <c r="DF104" s="239">
        <f t="shared" ref="DF104" si="894">DE104*(1+$N104)</f>
        <v>460.23493234160037</v>
      </c>
      <c r="DG104" s="239">
        <f t="shared" ref="DG104" si="895">DF104*(1+$N104)</f>
        <v>485.49971608489795</v>
      </c>
      <c r="DH104" s="239">
        <f t="shared" ref="DH104" si="896">DG104*(1+$N104)</f>
        <v>512.15142040449336</v>
      </c>
      <c r="DI104" s="239">
        <f t="shared" ref="DI104" si="897">DH104*(1+$N104)</f>
        <v>540.26618086934695</v>
      </c>
      <c r="DJ104" s="239">
        <f t="shared" ref="DJ104" si="898">DI104*(1+$N104)</f>
        <v>569.92431254143423</v>
      </c>
      <c r="DK104" s="239">
        <f t="shared" ref="DK104" si="899">DJ104*(1+$N104)</f>
        <v>601.21053941071386</v>
      </c>
      <c r="DL104" s="239">
        <f t="shared" ref="DL104" si="900">DK104*(1+$N104)</f>
        <v>634.21423642502236</v>
      </c>
      <c r="DM104" s="239">
        <f t="shared" ref="DM104" si="901">DL104*(1+$N104)</f>
        <v>669.02968480629784</v>
      </c>
      <c r="DN104" s="239">
        <f t="shared" ref="DN104" si="902">DM104*(1+$N104)</f>
        <v>705.75634138249143</v>
      </c>
      <c r="DO104" s="239">
        <f t="shared" ref="DO104" si="903">DN104*(1+$N104)</f>
        <v>744.49912270456412</v>
      </c>
      <c r="DP104" s="239">
        <f t="shared" ref="DP104" si="904">DO104*(1+$N104)</f>
        <v>785.36870476020113</v>
      </c>
      <c r="DQ104" s="239">
        <f t="shared" ref="DQ104" si="905">DP104*(1+$N104)</f>
        <v>828.48183914043273</v>
      </c>
      <c r="DR104" s="239">
        <f t="shared" ref="DR104" si="906">DQ104*(1+$N104)</f>
        <v>873.96168656235022</v>
      </c>
      <c r="DS104" s="239">
        <f t="shared" ref="DS104" si="907">DR104*(1+$N104)</f>
        <v>921.9381687006869</v>
      </c>
      <c r="DT104" s="239">
        <f t="shared" ref="DT104" si="908">DS104*(1+$N104)</f>
        <v>972.54833933333714</v>
      </c>
      <c r="DU104" s="239">
        <f t="shared" ref="DU104" si="909">DT104*(1+$N104)</f>
        <v>1025.9367758610592</v>
      </c>
      <c r="DV104" s="239">
        <f t="shared" ref="DV104" si="910">DU104*(1+$N104)</f>
        <v>1082.2559923198112</v>
      </c>
      <c r="DW104" s="239">
        <f t="shared" ref="DW104" si="911">DV104*(1+$N104)</f>
        <v>1141.6668750655676</v>
      </c>
      <c r="DX104" s="239">
        <f t="shared" ref="DX104" si="912">DW104*(1+$N104)</f>
        <v>1204.3391423762312</v>
      </c>
      <c r="DY104" s="239">
        <f t="shared" ref="DY104" si="913">DX104*(1+$N104)</f>
        <v>1270.4518292835776</v>
      </c>
      <c r="DZ104" s="239">
        <f t="shared" ref="DZ104" si="914">DY104*(1+$N104)</f>
        <v>1340.193799020248</v>
      </c>
      <c r="EA104" s="239">
        <f t="shared" ref="EA104" si="915">DZ104*(1+$N104)</f>
        <v>1413.7642825428313</v>
      </c>
      <c r="EB104" s="239">
        <f t="shared" ref="EB104" si="916">EA104*(1+$N104)</f>
        <v>1491.3734476722866</v>
      </c>
      <c r="EC104" s="239">
        <f t="shared" ref="EC104" si="917">EB104*(1+$N104)</f>
        <v>1573.2429994775584</v>
      </c>
      <c r="ED104" s="239">
        <f t="shared" ref="ED104" si="918">EC104*(1+$N104)</f>
        <v>1659.6068136174974</v>
      </c>
      <c r="EE104" s="239">
        <f t="shared" ref="EE104" si="919">ED104*(1+$N104)</f>
        <v>1750.7116044503407</v>
      </c>
      <c r="EF104" s="239">
        <f t="shared" ref="EF104" si="920">EE104*(1+$N104)</f>
        <v>1846.8176298193355</v>
      </c>
      <c r="EG104" s="239">
        <f t="shared" ref="EG104" si="921">EF104*(1+$N104)</f>
        <v>1948.1994345278551</v>
      </c>
      <c r="EH104" s="239">
        <f t="shared" ref="EH104" si="922">EG104*(1+$N104)</f>
        <v>2055.1466346278853</v>
      </c>
      <c r="EI104" s="239">
        <f t="shared" ref="EI104" si="923">EH104*(1+$N104)</f>
        <v>2167.9647447623429</v>
      </c>
      <c r="EJ104" s="239">
        <f t="shared" ref="EJ104" si="924">EI104*(1+$N104)</f>
        <v>2286.9760509246912</v>
      </c>
      <c r="EK104" s="239">
        <f t="shared" ref="EK104" si="925">EJ104*(1+$N104)</f>
        <v>2412.520531129047</v>
      </c>
      <c r="EL104" s="239">
        <f t="shared" ref="EL104" si="926">EK104*(1+$N104)</f>
        <v>2544.9568266208471</v>
      </c>
      <c r="EM104" s="239">
        <f t="shared" ref="EM104" si="927">EL104*(1+$N104)</f>
        <v>2684.663266402521</v>
      </c>
      <c r="EN104" s="239">
        <f t="shared" ref="EN104" si="928">EM104*(1+$N104)</f>
        <v>2832.0389480009162</v>
      </c>
      <c r="EO104" s="239">
        <f t="shared" ref="EO104" si="929">EN104*(1+$N104)</f>
        <v>2987.5048775638897</v>
      </c>
      <c r="EP104" s="239">
        <f t="shared" ref="EP104" si="930">EO104*(1+$N104)</f>
        <v>3151.5051725429676</v>
      </c>
      <c r="EQ104" s="239">
        <f t="shared" ref="EQ104" si="931">EP104*(1+$N104)</f>
        <v>3324.5083303977563</v>
      </c>
      <c r="ER104" s="239">
        <f t="shared" ref="ER104" si="932">EQ104*(1+$N104)</f>
        <v>3507.0085669463988</v>
      </c>
      <c r="ES104" s="239">
        <f t="shared" ref="ES104" si="933">ER104*(1+$N104)</f>
        <v>3699.5272281853249</v>
      </c>
      <c r="ET104" s="239">
        <f t="shared" ref="ET104" si="934">ES104*(1+$N104)</f>
        <v>3902.6142796114186</v>
      </c>
      <c r="EU104" s="239">
        <f t="shared" ref="EU104" si="935">ET104*(1+$N104)</f>
        <v>4116.8498773011324</v>
      </c>
      <c r="EV104" s="239">
        <f t="shared" ref="EV104" si="936">EU104*(1+$N104)</f>
        <v>4342.8460252346276</v>
      </c>
      <c r="EW104" s="239">
        <f t="shared" ref="EW104" si="937">EV104*(1+$N104)</f>
        <v>4581.2483235993986</v>
      </c>
      <c r="EX104" s="239">
        <f t="shared" ref="EX104:GD104" si="938">EW104*(1+$N104)</f>
        <v>4832.7378130677353</v>
      </c>
      <c r="EY104" s="239">
        <f t="shared" si="938"/>
        <v>5098.0329203165438</v>
      </c>
      <c r="EZ104" s="239">
        <f t="shared" si="938"/>
        <v>5377.8915103472755</v>
      </c>
      <c r="FA104" s="239">
        <f t="shared" si="938"/>
        <v>5673.1130514687829</v>
      </c>
      <c r="FB104" s="239">
        <f t="shared" si="938"/>
        <v>5984.5408991278</v>
      </c>
      <c r="FC104" s="239">
        <f t="shared" si="938"/>
        <v>6313.0647051112182</v>
      </c>
      <c r="FD104" s="239">
        <f t="shared" si="938"/>
        <v>6659.622959002505</v>
      </c>
      <c r="FE104" s="239">
        <f t="shared" si="938"/>
        <v>7025.205669152404</v>
      </c>
      <c r="FF104" s="239">
        <f t="shared" si="938"/>
        <v>7410.8571908226122</v>
      </c>
      <c r="FG104" s="239">
        <f t="shared" si="938"/>
        <v>7817.6792095815545</v>
      </c>
      <c r="FH104" s="239">
        <f t="shared" si="938"/>
        <v>8246.833888474881</v>
      </c>
      <c r="FI104" s="239">
        <f t="shared" si="938"/>
        <v>8699.5471879611723</v>
      </c>
      <c r="FJ104" s="239">
        <f t="shared" si="938"/>
        <v>9177.1123680968576</v>
      </c>
      <c r="FK104" s="239">
        <f t="shared" si="938"/>
        <v>9680.8936829750091</v>
      </c>
      <c r="FL104" s="239">
        <f t="shared" si="938"/>
        <v>10212.330277971845</v>
      </c>
      <c r="FM104" s="239">
        <f t="shared" si="938"/>
        <v>10772.940300934169</v>
      </c>
      <c r="FN104" s="239">
        <f t="shared" si="938"/>
        <v>11364.325239052121</v>
      </c>
      <c r="FO104" s="239">
        <f t="shared" si="938"/>
        <v>11988.174493806308</v>
      </c>
      <c r="FP104" s="239">
        <f t="shared" si="938"/>
        <v>12646.270207058527</v>
      </c>
      <c r="FQ104" s="239">
        <f t="shared" si="938"/>
        <v>13340.492352072704</v>
      </c>
      <c r="FR104" s="239">
        <f t="shared" si="938"/>
        <v>14072.824104009489</v>
      </c>
      <c r="FS104" s="239">
        <f t="shared" si="938"/>
        <v>14845.357505236338</v>
      </c>
      <c r="FT104" s="239">
        <f t="shared" si="938"/>
        <v>15660.299441637097</v>
      </c>
      <c r="FU104" s="239">
        <f t="shared" si="938"/>
        <v>16519.977946993527</v>
      </c>
      <c r="FV104" s="239">
        <f t="shared" si="938"/>
        <v>17426.848853448428</v>
      </c>
      <c r="FW104" s="239">
        <f t="shared" si="938"/>
        <v>18383.502807048619</v>
      </c>
      <c r="FX104" s="239">
        <f t="shared" si="938"/>
        <v>19392.672668409021</v>
      </c>
      <c r="FY104" s="239">
        <f t="shared" si="938"/>
        <v>20457.241319639204</v>
      </c>
      <c r="FZ104" s="239">
        <f t="shared" si="938"/>
        <v>21580.249899834322</v>
      </c>
      <c r="GA104" s="239">
        <f t="shared" si="938"/>
        <v>22764.90649265669</v>
      </c>
      <c r="GB104" s="239">
        <f t="shared" si="938"/>
        <v>24014.595290825684</v>
      </c>
      <c r="GC104" s="239">
        <f t="shared" si="938"/>
        <v>25332.886263696022</v>
      </c>
      <c r="GD104" s="239">
        <f t="shared" si="938"/>
        <v>26723.545355541715</v>
      </c>
      <c r="GE104" s="239">
        <f t="shared" ref="GE104" si="939">GD104*(1+$N104)</f>
        <v>28190.545243678927</v>
      </c>
      <c r="GF104" s="239">
        <f t="shared" ref="GF104" si="940">GE104*(1+$N104)</f>
        <v>29738.076687160399</v>
      </c>
      <c r="GG104" s="239">
        <f t="shared" ref="GG104" si="941">GF104*(1+$N104)</f>
        <v>31370.560498461036</v>
      </c>
      <c r="GH104" s="239">
        <f t="shared" ref="GH104" si="942">GG104*(1+$N104)</f>
        <v>33092.660172354066</v>
      </c>
      <c r="GI104" s="239">
        <f t="shared" ref="GI104" si="943">GH104*(1+$N104)</f>
        <v>34909.295208054486</v>
      </c>
      <c r="GJ104" s="239">
        <f t="shared" ref="GJ104" si="944">GI104*(1+$N104)</f>
        <v>36825.655162686962</v>
      </c>
      <c r="GK104" s="239">
        <f t="shared" ref="GK104" si="945">GJ104*(1+$N104)</f>
        <v>38847.214476224617</v>
      </c>
      <c r="GL104" s="239">
        <f t="shared" ref="GL104" si="946">GK104*(1+$N104)</f>
        <v>40979.748110248816</v>
      </c>
      <c r="GM104" s="239">
        <f t="shared" ref="GM104" si="947">GL104*(1+$N104)</f>
        <v>43229.348045205035</v>
      </c>
      <c r="GN104" s="239">
        <f t="shared" ref="GN104" si="948">GM104*(1+$N104)</f>
        <v>45602.440683282322</v>
      </c>
      <c r="GO104" s="239">
        <f t="shared" ref="GO104" si="949">GN104*(1+$N104)</f>
        <v>48105.805206630874</v>
      </c>
      <c r="GP104" s="239">
        <f t="shared" ref="GP104" si="950">GO104*(1+$N104)</f>
        <v>50746.592943361458</v>
      </c>
      <c r="GQ104" s="239">
        <f t="shared" ref="GQ104" si="951">GP104*(1+$N104)</f>
        <v>53532.347796649221</v>
      </c>
      <c r="GR104" s="239">
        <f t="shared" ref="GR104" si="952">GQ104*(1+$N104)</f>
        <v>56471.027795301474</v>
      </c>
      <c r="GS104" s="239">
        <f t="shared" ref="GS104" si="953">GR104*(1+$N104)</f>
        <v>59571.027827352664</v>
      </c>
      <c r="GT104" s="239">
        <f t="shared" ref="GT104" si="954">GS104*(1+$N104)</f>
        <v>62841.203621629254</v>
      </c>
      <c r="GU104" s="239">
        <f t="shared" ref="GU104" si="955">GT104*(1+$N104)</f>
        <v>66290.897045792401</v>
      </c>
      <c r="GV104" s="239">
        <f t="shared" ref="GV104" si="956">GU104*(1+$N104)</f>
        <v>69929.96279312695</v>
      </c>
      <c r="GW104" s="239">
        <f t="shared" ref="GW104" si="957">GV104*(1+$N104)</f>
        <v>73768.796534312525</v>
      </c>
      <c r="GX104" s="239">
        <f t="shared" ref="GX104" si="958">GW104*(1+$N104)</f>
        <v>77818.364614597638</v>
      </c>
      <c r="GY104" s="239">
        <f t="shared" ref="GY104" si="959">GX104*(1+$N104)</f>
        <v>82090.235381212144</v>
      </c>
      <c r="GZ104" s="239">
        <f t="shared" ref="GZ104" si="960">GY104*(1+$N104)</f>
        <v>86596.6122305108</v>
      </c>
      <c r="HA104" s="239">
        <f t="shared" ref="HA104" si="961">GZ104*(1+$N104)</f>
        <v>91350.368469253168</v>
      </c>
      <c r="HB104" s="239">
        <f t="shared" ref="HB104" si="962">HA104*(1+$N104)</f>
        <v>96365.084089607699</v>
      </c>
      <c r="HC104" s="239">
        <f t="shared" ref="HC104" si="963">HB104*(1+$N104)</f>
        <v>101655.08456293457</v>
      </c>
      <c r="HD104" s="239">
        <f t="shared" ref="HD104" si="964">HC104*(1+$N104)</f>
        <v>107235.48176316905</v>
      </c>
      <c r="HE104" s="239">
        <f t="shared" ref="HE104" si="965">HD104*(1+$N104)</f>
        <v>113122.21713671059</v>
      </c>
      <c r="HF104" s="239">
        <f t="shared" ref="HF104" si="966">HE104*(1+$N104)</f>
        <v>119332.10724214058</v>
      </c>
      <c r="HG104" s="239">
        <f t="shared" ref="HG104" si="967">HF104*(1+$N104)</f>
        <v>125882.89178986137</v>
      </c>
      <c r="HH104" s="239">
        <f t="shared" ref="HH104" si="968">HG104*(1+$N104)</f>
        <v>132793.28431889083</v>
      </c>
      <c r="HI104" s="239">
        <f t="shared" ref="HI104" si="969">HH104*(1+$N104)</f>
        <v>140083.02565558022</v>
      </c>
    </row>
    <row r="105" spans="1:217" s="278" customFormat="1" ht="12.75" customHeight="1">
      <c r="A105" s="10" t="str">
        <f>'JJR-4 Constant DCF'!A95</f>
        <v>Entergy Corporation</v>
      </c>
      <c r="B105" s="389" t="str">
        <f>'JJR-4 Constant DCF'!B95</f>
        <v>ETR</v>
      </c>
      <c r="C105" s="239">
        <f>'JJR-4 Constant DCF'!D95</f>
        <v>99.806388888888904</v>
      </c>
      <c r="D105" s="239">
        <f>'JJR-4 Constant DCF'!C95</f>
        <v>3.8</v>
      </c>
      <c r="E105" s="3">
        <f>'JJR-4 Constant DCF'!G95</f>
        <v>0.03</v>
      </c>
      <c r="F105" s="3">
        <f>'JJR-4 Constant DCF'!H95</f>
        <v>5.5E-2</v>
      </c>
      <c r="G105" s="3">
        <f>'JJR-4 Constant DCF'!I95</f>
        <v>5.0999999999999997E-2</v>
      </c>
      <c r="H105" s="3">
        <f t="shared" si="808"/>
        <v>4.533333333333333E-2</v>
      </c>
      <c r="I105" s="3">
        <f t="shared" si="707"/>
        <v>4.6927012211430488E-2</v>
      </c>
      <c r="J105" s="3">
        <f t="shared" si="708"/>
        <v>4.8520691089527647E-2</v>
      </c>
      <c r="K105" s="3">
        <f t="shared" si="709"/>
        <v>5.0114369967624806E-2</v>
      </c>
      <c r="L105" s="3">
        <f t="shared" si="710"/>
        <v>5.1708048845721964E-2</v>
      </c>
      <c r="M105" s="3">
        <f t="shared" si="711"/>
        <v>5.3301727723819123E-2</v>
      </c>
      <c r="N105" s="3">
        <f>'JJR-5.4 GDP Growth'!$D$25</f>
        <v>5.4895406601916275E-2</v>
      </c>
      <c r="O105" s="3">
        <f t="shared" si="809"/>
        <v>9.4361773133277899E-2</v>
      </c>
      <c r="Q105" s="239">
        <f t="shared" si="712"/>
        <v>-99.806388888888904</v>
      </c>
      <c r="R105" s="239">
        <f t="shared" si="713"/>
        <v>3.9722666666666662</v>
      </c>
      <c r="S105" s="239">
        <f t="shared" si="714"/>
        <v>4.152342755555555</v>
      </c>
      <c r="T105" s="239">
        <f t="shared" si="715"/>
        <v>4.3405822938074063</v>
      </c>
      <c r="U105" s="239">
        <f t="shared" si="716"/>
        <v>4.5373553577933414</v>
      </c>
      <c r="V105" s="239">
        <f t="shared" si="717"/>
        <v>4.743048800679972</v>
      </c>
      <c r="W105" s="239">
        <f t="shared" si="718"/>
        <v>4.9656259096688915</v>
      </c>
      <c r="X105" s="239">
        <f t="shared" si="719"/>
        <v>5.2065615104980907</v>
      </c>
      <c r="Y105" s="239">
        <f t="shared" si="720"/>
        <v>5.4674850602943872</v>
      </c>
      <c r="Z105" s="239">
        <f t="shared" si="721"/>
        <v>5.7501980448553445</v>
      </c>
      <c r="AA105" s="239">
        <f t="shared" si="722"/>
        <v>6.0566935354002602</v>
      </c>
      <c r="AB105" s="239">
        <f t="shared" si="723"/>
        <v>6.3891781896892557</v>
      </c>
      <c r="AC105" s="239">
        <f t="shared" si="723"/>
        <v>6.7399147242643425</v>
      </c>
      <c r="AD105" s="239">
        <f t="shared" si="723"/>
        <v>7.1099050835150761</v>
      </c>
      <c r="AE105" s="239">
        <f t="shared" si="723"/>
        <v>7.5002062139756678</v>
      </c>
      <c r="AF105" s="239">
        <f t="shared" si="723"/>
        <v>7.911933083690081</v>
      </c>
      <c r="AG105" s="239">
        <f t="shared" si="723"/>
        <v>8.3462618673264011</v>
      </c>
      <c r="AH105" s="239">
        <f t="shared" si="723"/>
        <v>8.8044333061393534</v>
      </c>
      <c r="AI105" s="239">
        <f t="shared" si="723"/>
        <v>9.287756252379328</v>
      </c>
      <c r="AJ105" s="239">
        <f t="shared" si="723"/>
        <v>9.7976114082731804</v>
      </c>
      <c r="AK105" s="239">
        <f t="shared" si="723"/>
        <v>10.33545527025791</v>
      </c>
      <c r="AL105" s="239">
        <f t="shared" si="723"/>
        <v>10.902824289734637</v>
      </c>
      <c r="AM105" s="239">
        <f t="shared" si="723"/>
        <v>11.501339262228869</v>
      </c>
      <c r="AN105" s="239">
        <f t="shared" si="723"/>
        <v>12.132709957495507</v>
      </c>
      <c r="AO105" s="239">
        <f t="shared" si="723"/>
        <v>12.798740003795341</v>
      </c>
      <c r="AP105" s="239">
        <f t="shared" si="723"/>
        <v>13.501332040295898</v>
      </c>
      <c r="AQ105" s="239">
        <f t="shared" si="723"/>
        <v>14.24249315231542</v>
      </c>
      <c r="AR105" s="239">
        <f t="shared" si="724"/>
        <v>15.024340604936784</v>
      </c>
      <c r="AS105" s="239">
        <f t="shared" si="725"/>
        <v>15.849107891370469</v>
      </c>
      <c r="AT105" s="239">
        <f t="shared" si="726"/>
        <v>16.719151113344889</v>
      </c>
      <c r="AU105" s="239">
        <f t="shared" si="727"/>
        <v>17.636955711750836</v>
      </c>
      <c r="AV105" s="239">
        <f t="shared" si="728"/>
        <v>18.605143566767389</v>
      </c>
      <c r="AW105" s="239">
        <f t="shared" si="729"/>
        <v>19.626480487752112</v>
      </c>
      <c r="AX105" s="239">
        <f t="shared" si="730"/>
        <v>20.703884114291839</v>
      </c>
      <c r="AY105" s="239">
        <f t="shared" si="731"/>
        <v>21.840432250984843</v>
      </c>
      <c r="AZ105" s="239">
        <f t="shared" si="732"/>
        <v>23.03937165976426</v>
      </c>
      <c r="BA105" s="239">
        <f t="shared" si="733"/>
        <v>24.304127334879684</v>
      </c>
      <c r="BB105" s="239">
        <f t="shared" si="734"/>
        <v>25.638312287032651</v>
      </c>
      <c r="BC105" s="239">
        <f t="shared" si="735"/>
        <v>27.045737864616214</v>
      </c>
      <c r="BD105" s="239">
        <f t="shared" si="736"/>
        <v>28.530424641543163</v>
      </c>
      <c r="BE105" s="239">
        <f t="shared" si="737"/>
        <v>30.096613902766006</v>
      </c>
      <c r="BF105" s="239">
        <f t="shared" si="738"/>
        <v>31.748779760299232</v>
      </c>
      <c r="BG105" s="239">
        <f t="shared" si="739"/>
        <v>33.491641934355549</v>
      </c>
      <c r="BH105" s="239">
        <f t="shared" si="740"/>
        <v>35.330179236107789</v>
      </c>
      <c r="BI105" s="239">
        <f t="shared" si="740"/>
        <v>37.269643790592504</v>
      </c>
      <c r="BJ105" s="239">
        <f t="shared" si="740"/>
        <v>39.315576040385665</v>
      </c>
      <c r="BK105" s="239">
        <f t="shared" si="740"/>
        <v>41.473820572911194</v>
      </c>
      <c r="BL105" s="239">
        <f t="shared" si="740"/>
        <v>43.750542816596074</v>
      </c>
      <c r="BM105" s="239">
        <f t="shared" si="740"/>
        <v>46.152246653567666</v>
      </c>
      <c r="BN105" s="239">
        <f t="shared" si="740"/>
        <v>48.685792999207194</v>
      </c>
      <c r="BO105" s="239">
        <f t="shared" si="740"/>
        <v>51.358419401635402</v>
      </c>
      <c r="BP105" s="239">
        <f t="shared" si="740"/>
        <v>54.177760717119924</v>
      </c>
      <c r="BQ105" s="239">
        <f t="shared" si="740"/>
        <v>57.151870920467552</v>
      </c>
      <c r="BR105" s="239">
        <f t="shared" si="740"/>
        <v>60.289246112706856</v>
      </c>
      <c r="BS105" s="239">
        <f t="shared" si="740"/>
        <v>63.598848791786899</v>
      </c>
      <c r="BT105" s="239">
        <f t="shared" si="740"/>
        <v>67.090133455625832</v>
      </c>
      <c r="BU105" s="239">
        <f t="shared" si="740"/>
        <v>70.773073610649234</v>
      </c>
      <c r="BV105" s="239">
        <f t="shared" si="740"/>
        <v>74.658190262973179</v>
      </c>
      <c r="BW105" s="239">
        <f t="shared" si="740"/>
        <v>78.756581973622318</v>
      </c>
      <c r="BX105" s="239">
        <f t="shared" si="741"/>
        <v>83.07995656364146</v>
      </c>
      <c r="BY105" s="239">
        <f t="shared" si="742"/>
        <v>87.640664559672103</v>
      </c>
      <c r="BZ105" s="239">
        <f t="shared" si="743"/>
        <v>92.451734475537464</v>
      </c>
      <c r="CA105" s="239">
        <f t="shared" si="744"/>
        <v>97.526910030624492</v>
      </c>
      <c r="CB105" s="239">
        <f t="shared" si="745"/>
        <v>102.88068941138413</v>
      </c>
      <c r="CC105" s="239">
        <f t="shared" si="746"/>
        <v>108.52836668810752</v>
      </c>
      <c r="CD105" s="239">
        <f t="shared" si="747"/>
        <v>114.48607550529306</v>
      </c>
      <c r="CE105" s="239">
        <f t="shared" si="748"/>
        <v>120.7708351704138</v>
      </c>
      <c r="CF105" s="239">
        <f t="shared" si="749"/>
        <v>127.40059927274667</v>
      </c>
      <c r="CG105" s="239">
        <f t="shared" si="750"/>
        <v>134.39430697115191</v>
      </c>
      <c r="CH105" s="239">
        <f t="shared" si="751"/>
        <v>141.77193709731603</v>
      </c>
      <c r="CI105" s="239">
        <f t="shared" si="752"/>
        <v>149.55456522901449</v>
      </c>
      <c r="CJ105" s="239">
        <f t="shared" si="753"/>
        <v>157.76442389643404</v>
      </c>
      <c r="CK105" s="239">
        <f t="shared" si="754"/>
        <v>166.42496609354586</v>
      </c>
      <c r="CL105" s="239">
        <f t="shared" si="755"/>
        <v>175.56093227596119</v>
      </c>
      <c r="CM105" s="239">
        <f t="shared" si="756"/>
        <v>185.19842103666156</v>
      </c>
      <c r="CN105" s="239">
        <f t="shared" si="757"/>
        <v>195.36496366150197</v>
      </c>
      <c r="CO105" s="239">
        <f t="shared" si="757"/>
        <v>206.08960277746871</v>
      </c>
      <c r="CP105" s="239">
        <f t="shared" si="757"/>
        <v>217.40297531836526</v>
      </c>
      <c r="CQ105" s="239">
        <f t="shared" si="757"/>
        <v>229.3374000449333</v>
      </c>
      <c r="CR105" s="239">
        <f t="shared" si="757"/>
        <v>241.92696986942624</v>
      </c>
      <c r="CS105" s="239">
        <f t="shared" si="757"/>
        <v>255.20764924837795</v>
      </c>
      <c r="CT105" s="239">
        <f t="shared" si="757"/>
        <v>269.21737692178687</v>
      </c>
      <c r="CU105" s="239">
        <f t="shared" si="757"/>
        <v>283.99617429220973</v>
      </c>
      <c r="CV105" s="239">
        <f t="shared" si="757"/>
        <v>299.58625975336929</v>
      </c>
      <c r="CW105" s="239">
        <f t="shared" si="757"/>
        <v>316.0321692948778</v>
      </c>
      <c r="CX105" s="239">
        <f t="shared" si="757"/>
        <v>333.38088372760575</v>
      </c>
      <c r="CY105" s="239">
        <f t="shared" si="757"/>
        <v>351.68196289313886</v>
      </c>
      <c r="CZ105" s="239">
        <f t="shared" si="757"/>
        <v>370.98768724071778</v>
      </c>
      <c r="DA105" s="239">
        <f t="shared" si="757"/>
        <v>391.35320717610153</v>
      </c>
      <c r="DB105" s="239">
        <f t="shared" si="757"/>
        <v>412.8367006089976</v>
      </c>
      <c r="DC105" s="239">
        <f t="shared" si="757"/>
        <v>435.49953914912209</v>
      </c>
      <c r="DD105" s="239">
        <f t="shared" si="758"/>
        <v>459.40646342566032</v>
      </c>
      <c r="DE105" s="239">
        <f t="shared" si="759"/>
        <v>484.62576803096033</v>
      </c>
      <c r="DF105" s="239">
        <f t="shared" si="760"/>
        <v>511.22949661678587</v>
      </c>
      <c r="DG105" s="239">
        <f t="shared" si="761"/>
        <v>539.29364770045731</v>
      </c>
      <c r="DH105" s="239">
        <f t="shared" si="762"/>
        <v>568.89839176880446</v>
      </c>
      <c r="DI105" s="239">
        <f t="shared" si="763"/>
        <v>600.12830030012924</v>
      </c>
      <c r="DJ105" s="239">
        <f t="shared" si="764"/>
        <v>633.07258735842174</v>
      </c>
      <c r="DK105" s="239">
        <f t="shared" si="765"/>
        <v>667.82536444998948</v>
      </c>
      <c r="DL105" s="239">
        <f t="shared" si="766"/>
        <v>704.48590937054462</v>
      </c>
      <c r="DM105" s="239">
        <f t="shared" si="767"/>
        <v>743.15894981076144</v>
      </c>
      <c r="DN105" s="239">
        <f t="shared" si="768"/>
        <v>783.95496253047634</v>
      </c>
      <c r="DO105" s="239">
        <f t="shared" si="769"/>
        <v>826.99048895617682</v>
      </c>
      <c r="DP105" s="239">
        <f t="shared" si="770"/>
        <v>872.38846810334371</v>
      </c>
      <c r="DQ105" s="239">
        <f t="shared" si="771"/>
        <v>920.27858777469964</v>
      </c>
      <c r="DR105" s="239">
        <f t="shared" si="772"/>
        <v>970.79765503762906</v>
      </c>
      <c r="DS105" s="239">
        <f t="shared" si="773"/>
        <v>1024.0899870391065</v>
      </c>
      <c r="DT105" s="239">
        <f t="shared" si="774"/>
        <v>1080.3078232745695</v>
      </c>
      <c r="DU105" s="239">
        <f t="shared" si="774"/>
        <v>1139.611760488458</v>
      </c>
      <c r="DV105" s="239">
        <f t="shared" si="774"/>
        <v>1202.1712114487975</v>
      </c>
      <c r="DW105" s="239">
        <f t="shared" si="774"/>
        <v>1268.1648889063974</v>
      </c>
      <c r="DX105" s="239">
        <f t="shared" si="774"/>
        <v>1337.7813161211882</v>
      </c>
      <c r="DY105" s="239">
        <f t="shared" si="774"/>
        <v>1411.2193654141074</v>
      </c>
      <c r="DZ105" s="239">
        <f t="shared" si="774"/>
        <v>1488.6888262830132</v>
      </c>
      <c r="EA105" s="239">
        <f t="shared" si="774"/>
        <v>1570.4110047055487</v>
      </c>
      <c r="EB105" s="239">
        <f t="shared" si="774"/>
        <v>1656.6193553409837</v>
      </c>
      <c r="EC105" s="239">
        <f t="shared" si="774"/>
        <v>1747.5601484370313</v>
      </c>
      <c r="ED105" s="239">
        <f t="shared" si="774"/>
        <v>1843.4931733467872</v>
      </c>
      <c r="EE105" s="239">
        <f t="shared" si="774"/>
        <v>1944.6924806655161</v>
      </c>
      <c r="EF105" s="239">
        <f t="shared" si="774"/>
        <v>2051.4471651073386</v>
      </c>
      <c r="EG105" s="239">
        <f t="shared" si="774"/>
        <v>2164.0621913582545</v>
      </c>
      <c r="EH105" s="239">
        <f t="shared" si="774"/>
        <v>2282.8592652646998</v>
      </c>
      <c r="EI105" s="239">
        <f t="shared" si="774"/>
        <v>2408.1777528463572</v>
      </c>
      <c r="EJ105" s="239">
        <f t="shared" si="775"/>
        <v>2540.3756497585468</v>
      </c>
      <c r="EK105" s="239">
        <f t="shared" si="776"/>
        <v>2679.8306039736494</v>
      </c>
      <c r="EL105" s="239">
        <f t="shared" si="777"/>
        <v>2826.9409946030419</v>
      </c>
      <c r="EM105" s="239">
        <f t="shared" si="778"/>
        <v>2982.1270699414013</v>
      </c>
      <c r="EN105" s="239">
        <f t="shared" si="779"/>
        <v>3145.8321479844158</v>
      </c>
      <c r="EO105" s="239">
        <f t="shared" si="780"/>
        <v>3318.5238828493998</v>
      </c>
      <c r="EP105" s="239">
        <f t="shared" si="781"/>
        <v>3500.6956007165877</v>
      </c>
      <c r="EQ105" s="239">
        <f t="shared" si="782"/>
        <v>3692.8677091074642</v>
      </c>
      <c r="ER105" s="239">
        <f t="shared" si="783"/>
        <v>3895.5891835260054</v>
      </c>
      <c r="ES105" s="239">
        <f t="shared" si="784"/>
        <v>4109.4391357096929</v>
      </c>
      <c r="ET105" s="239">
        <f t="shared" si="785"/>
        <v>4335.0284679703036</v>
      </c>
      <c r="EU105" s="239">
        <f t="shared" si="786"/>
        <v>4573.0016183504158</v>
      </c>
      <c r="EV105" s="239">
        <f t="shared" si="787"/>
        <v>4824.0384015809832</v>
      </c>
      <c r="EW105" s="239">
        <f t="shared" si="788"/>
        <v>5088.8559510990299</v>
      </c>
      <c r="EX105" s="239">
        <f t="shared" si="789"/>
        <v>5368.2107676731921</v>
      </c>
      <c r="EY105" s="239">
        <f t="shared" si="790"/>
        <v>5662.9008804893974</v>
      </c>
      <c r="EZ105" s="239">
        <f t="shared" si="790"/>
        <v>5973.7681268702127</v>
      </c>
      <c r="FA105" s="239">
        <f t="shared" si="790"/>
        <v>6301.7005571403206</v>
      </c>
      <c r="FB105" s="239">
        <f t="shared" si="790"/>
        <v>6647.6349715080605</v>
      </c>
      <c r="FC105" s="239">
        <f t="shared" si="790"/>
        <v>7012.5595962101133</v>
      </c>
      <c r="FD105" s="239">
        <f t="shared" si="790"/>
        <v>7397.5169065642376</v>
      </c>
      <c r="FE105" s="239">
        <f t="shared" si="790"/>
        <v>7803.6066049946312</v>
      </c>
      <c r="FF105" s="239">
        <f t="shared" si="790"/>
        <v>8231.9887625372103</v>
      </c>
      <c r="FG105" s="239">
        <f t="shared" si="790"/>
        <v>8683.8871327990964</v>
      </c>
      <c r="FH105" s="239">
        <f t="shared" si="790"/>
        <v>9160.5926478392521</v>
      </c>
      <c r="FI105" s="239">
        <f t="shared" si="790"/>
        <v>9663.4671059569118</v>
      </c>
      <c r="FJ105" s="239">
        <f t="shared" si="790"/>
        <v>10193.947061922659</v>
      </c>
      <c r="FK105" s="239">
        <f t="shared" si="790"/>
        <v>10753.547930765313</v>
      </c>
      <c r="FL105" s="239">
        <f t="shared" si="790"/>
        <v>11343.86831683787</v>
      </c>
      <c r="FM105" s="239">
        <f t="shared" si="790"/>
        <v>11966.594580529281</v>
      </c>
      <c r="FN105" s="239">
        <f t="shared" si="790"/>
        <v>12623.505655667725</v>
      </c>
      <c r="FO105" s="239">
        <f t="shared" si="791"/>
        <v>13316.478131377195</v>
      </c>
      <c r="FP105" s="239">
        <f t="shared" si="791"/>
        <v>14047.491612904672</v>
      </c>
      <c r="FQ105" s="239">
        <f t="shared" si="791"/>
        <v>14818.634376732083</v>
      </c>
      <c r="FR105" s="239">
        <f t="shared" si="791"/>
        <v>15632.109336127925</v>
      </c>
      <c r="FS105" s="239">
        <f t="shared" si="791"/>
        <v>16490.240334180278</v>
      </c>
      <c r="FT105" s="239">
        <f t="shared" si="791"/>
        <v>17395.478782288425</v>
      </c>
      <c r="FU105" s="239">
        <f t="shared" si="791"/>
        <v>18350.410663077157</v>
      </c>
      <c r="FV105" s="239">
        <f t="shared" si="791"/>
        <v>19357.763917738917</v>
      </c>
      <c r="FW105" s="239">
        <f t="shared" si="791"/>
        <v>20420.416238907099</v>
      </c>
      <c r="FX105" s="239">
        <f t="shared" si="791"/>
        <v>21541.403291322276</v>
      </c>
      <c r="FY105" s="239">
        <f t="shared" si="791"/>
        <v>22723.92738377527</v>
      </c>
      <c r="FZ105" s="239">
        <f t="shared" si="791"/>
        <v>23971.366617100033</v>
      </c>
      <c r="GA105" s="239">
        <f t="shared" si="791"/>
        <v>25287.284534349343</v>
      </c>
      <c r="GB105" s="239">
        <f t="shared" si="791"/>
        <v>26675.440300720798</v>
      </c>
      <c r="GC105" s="239">
        <f t="shared" si="791"/>
        <v>28139.799442314012</v>
      </c>
      <c r="GD105" s="239">
        <f t="shared" si="791"/>
        <v>29684.545174396215</v>
      </c>
      <c r="GE105" s="239">
        <f t="shared" si="792"/>
        <v>31314.090351537649</v>
      </c>
      <c r="GF105" s="239">
        <f t="shared" si="793"/>
        <v>33033.090073754451</v>
      </c>
      <c r="GG105" s="239">
        <f t="shared" si="793"/>
        <v>34846.454984670927</v>
      </c>
      <c r="GH105" s="239">
        <f t="shared" si="793"/>
        <v>36759.365299689809</v>
      </c>
      <c r="GI105" s="239">
        <f t="shared" si="793"/>
        <v>38777.285604244651</v>
      </c>
      <c r="GJ105" s="239">
        <f t="shared" si="793"/>
        <v>40905.980464408298</v>
      </c>
      <c r="GK105" s="239">
        <f t="shared" si="793"/>
        <v>43151.530894452037</v>
      </c>
      <c r="GL105" s="239">
        <f t="shared" si="793"/>
        <v>45520.351728398135</v>
      </c>
      <c r="GM105" s="239">
        <f t="shared" si="793"/>
        <v>48019.209945190792</v>
      </c>
      <c r="GN105" s="239">
        <f t="shared" si="793"/>
        <v>50655.24399983482</v>
      </c>
      <c r="GO105" s="239">
        <f t="shared" si="793"/>
        <v>53435.984215725031</v>
      </c>
      <c r="GP105" s="239">
        <f t="shared" si="793"/>
        <v>56369.374296420836</v>
      </c>
      <c r="GQ105" s="239">
        <f t="shared" si="793"/>
        <v>59463.794018318469</v>
      </c>
      <c r="GR105" s="239">
        <f t="shared" si="793"/>
        <v>62728.083169046658</v>
      </c>
      <c r="GS105" s="239">
        <f t="shared" si="793"/>
        <v>66171.5667999703</v>
      </c>
      <c r="GT105" s="239">
        <f t="shared" si="793"/>
        <v>69804.081864940526</v>
      </c>
      <c r="GU105" s="239">
        <f t="shared" si="793"/>
        <v>73636.005321389894</v>
      </c>
      <c r="GV105" s="239">
        <f t="shared" si="794"/>
        <v>77678.283774048468</v>
      </c>
      <c r="GW105" s="239">
        <f t="shared" si="795"/>
        <v>81942.464745963895</v>
      </c>
      <c r="GX105" s="239">
        <f t="shared" si="796"/>
        <v>86440.729666156767</v>
      </c>
      <c r="GY105" s="239">
        <f t="shared" si="797"/>
        <v>91185.928668146764</v>
      </c>
      <c r="GZ105" s="239">
        <f t="shared" si="798"/>
        <v>96191.617298758021</v>
      </c>
      <c r="HA105" s="239">
        <f t="shared" si="799"/>
        <v>101472.09524206926</v>
      </c>
      <c r="HB105" s="239">
        <f t="shared" si="800"/>
        <v>107042.44716913103</v>
      </c>
      <c r="HC105" s="239">
        <f t="shared" si="801"/>
        <v>112918.58583014463</v>
      </c>
      <c r="HD105" s="239">
        <f t="shared" si="802"/>
        <v>119117.2975122038</v>
      </c>
      <c r="HE105" s="239">
        <f t="shared" si="803"/>
        <v>125656.28999245766</v>
      </c>
      <c r="HF105" s="239">
        <f t="shared" si="804"/>
        <v>132554.24312368192</v>
      </c>
      <c r="HG105" s="239">
        <f t="shared" si="805"/>
        <v>139830.86219676569</v>
      </c>
      <c r="HH105" s="239">
        <f t="shared" si="806"/>
        <v>147506.93423255367</v>
      </c>
      <c r="HI105" s="239">
        <f t="shared" si="807"/>
        <v>155604.38736385183</v>
      </c>
    </row>
    <row r="106" spans="1:217" s="278" customFormat="1" ht="12.75" customHeight="1">
      <c r="A106" s="10" t="str">
        <f>'JJR-4 Constant DCF'!A96</f>
        <v>Exelon Corporation</v>
      </c>
      <c r="B106" s="389" t="str">
        <f>'JJR-4 Constant DCF'!B96</f>
        <v>EXC</v>
      </c>
      <c r="C106" s="239">
        <f>'JJR-4 Constant DCF'!D96</f>
        <v>40.338444444444441</v>
      </c>
      <c r="D106" s="239">
        <f>'JJR-4 Constant DCF'!C96</f>
        <v>1.53</v>
      </c>
      <c r="E106" s="3">
        <f>'JJR-4 Constant DCF'!G96</f>
        <v>0.04</v>
      </c>
      <c r="F106" s="3" t="str">
        <f>'JJR-4 Constant DCF'!H96</f>
        <v>Negative</v>
      </c>
      <c r="G106" s="3">
        <f>'JJR-4 Constant DCF'!I96</f>
        <v>2.3E-2</v>
      </c>
      <c r="H106" s="3">
        <f t="shared" si="808"/>
        <v>3.15E-2</v>
      </c>
      <c r="I106" s="3">
        <f t="shared" si="707"/>
        <v>3.5399234433652713E-2</v>
      </c>
      <c r="J106" s="3">
        <f t="shared" si="708"/>
        <v>3.9298468867305425E-2</v>
      </c>
      <c r="K106" s="3">
        <f t="shared" si="709"/>
        <v>4.3197703300958137E-2</v>
      </c>
      <c r="L106" s="3">
        <f t="shared" si="710"/>
        <v>4.709693773461085E-2</v>
      </c>
      <c r="M106" s="3">
        <f t="shared" si="711"/>
        <v>5.0996172168263562E-2</v>
      </c>
      <c r="N106" s="3">
        <f>'JJR-5.4 GDP Growth'!$D$25</f>
        <v>5.4895406601916275E-2</v>
      </c>
      <c r="O106" s="3">
        <f t="shared" si="809"/>
        <v>9.077500402927402E-2</v>
      </c>
      <c r="Q106" s="239">
        <f t="shared" si="712"/>
        <v>-40.338444444444441</v>
      </c>
      <c r="R106" s="239">
        <f t="shared" si="713"/>
        <v>1.5781950000000002</v>
      </c>
      <c r="S106" s="239">
        <f t="shared" si="714"/>
        <v>1.6279081425000004</v>
      </c>
      <c r="T106" s="239">
        <f t="shared" si="715"/>
        <v>1.6791872489887505</v>
      </c>
      <c r="U106" s="239">
        <f t="shared" si="716"/>
        <v>1.7320816473318963</v>
      </c>
      <c r="V106" s="239">
        <f t="shared" si="717"/>
        <v>1.7866422192228513</v>
      </c>
      <c r="W106" s="239">
        <f t="shared" si="718"/>
        <v>1.8498879859901824</v>
      </c>
      <c r="X106" s="239">
        <f t="shared" si="719"/>
        <v>1.9225857514156202</v>
      </c>
      <c r="Y106" s="239">
        <f t="shared" si="720"/>
        <v>2.0056370402759218</v>
      </c>
      <c r="Z106" s="239">
        <f t="shared" si="721"/>
        <v>2.100096403080026</v>
      </c>
      <c r="AA106" s="239">
        <f t="shared" si="722"/>
        <v>2.2071932808214458</v>
      </c>
      <c r="AB106" s="239">
        <f t="shared" si="723"/>
        <v>2.3283580534211565</v>
      </c>
      <c r="AC106" s="239">
        <f t="shared" si="723"/>
        <v>2.4561742154785571</v>
      </c>
      <c r="AD106" s="239">
        <f t="shared" si="723"/>
        <v>2.5910068977223952</v>
      </c>
      <c r="AE106" s="239">
        <f t="shared" si="723"/>
        <v>2.733241274881236</v>
      </c>
      <c r="AF106" s="239">
        <f t="shared" si="723"/>
        <v>2.8832836660069816</v>
      </c>
      <c r="AG106" s="239">
        <f t="shared" si="723"/>
        <v>3.0415626952010988</v>
      </c>
      <c r="AH106" s="239">
        <f t="shared" si="723"/>
        <v>3.2085305160593833</v>
      </c>
      <c r="AI106" s="239">
        <f t="shared" si="723"/>
        <v>3.3846641033331193</v>
      </c>
      <c r="AJ106" s="239">
        <f t="shared" si="723"/>
        <v>3.570466615496501</v>
      </c>
      <c r="AK106" s="239">
        <f t="shared" si="723"/>
        <v>3.7664688321127491</v>
      </c>
      <c r="AL106" s="239">
        <f t="shared" si="723"/>
        <v>3.9732306701050231</v>
      </c>
      <c r="AM106" s="239">
        <f t="shared" si="723"/>
        <v>4.191342783263643</v>
      </c>
      <c r="AN106" s="239">
        <f t="shared" si="723"/>
        <v>4.4214282495589083</v>
      </c>
      <c r="AO106" s="239">
        <f t="shared" si="723"/>
        <v>4.6641443510796439</v>
      </c>
      <c r="AP106" s="239">
        <f t="shared" si="723"/>
        <v>4.920184451682192</v>
      </c>
      <c r="AQ106" s="239">
        <f t="shared" si="723"/>
        <v>5.1902799777137121</v>
      </c>
      <c r="AR106" s="239">
        <f t="shared" si="724"/>
        <v>5.475202507468091</v>
      </c>
      <c r="AS106" s="239">
        <f t="shared" si="725"/>
        <v>5.7757659753433837</v>
      </c>
      <c r="AT106" s="239">
        <f t="shared" si="726"/>
        <v>6.0928289969973726</v>
      </c>
      <c r="AU106" s="239">
        <f t="shared" si="727"/>
        <v>6.427297322143489</v>
      </c>
      <c r="AV106" s="239">
        <f t="shared" si="728"/>
        <v>6.7801264219939634</v>
      </c>
      <c r="AW106" s="239">
        <f t="shared" si="729"/>
        <v>7.1523242187417182</v>
      </c>
      <c r="AX106" s="239">
        <f t="shared" si="730"/>
        <v>7.5449539648782782</v>
      </c>
      <c r="AY106" s="239">
        <f t="shared" si="731"/>
        <v>7.9591372805730112</v>
      </c>
      <c r="AZ106" s="239">
        <f t="shared" si="732"/>
        <v>8.3960573577905375</v>
      </c>
      <c r="BA106" s="239">
        <f t="shared" si="733"/>
        <v>8.8569623402994591</v>
      </c>
      <c r="BB106" s="239">
        <f t="shared" si="734"/>
        <v>9.3431688892280587</v>
      </c>
      <c r="BC106" s="239">
        <f t="shared" si="735"/>
        <v>9.8560659443526077</v>
      </c>
      <c r="BD106" s="239">
        <f t="shared" si="736"/>
        <v>10.397118691863144</v>
      </c>
      <c r="BE106" s="239">
        <f t="shared" si="737"/>
        <v>10.967872749941355</v>
      </c>
      <c r="BF106" s="239">
        <f t="shared" si="738"/>
        <v>11.569958584107463</v>
      </c>
      <c r="BG106" s="239">
        <f t="shared" si="739"/>
        <v>12.205096164949373</v>
      </c>
      <c r="BH106" s="239">
        <f t="shared" si="740"/>
        <v>12.875099881539757</v>
      </c>
      <c r="BI106" s="239">
        <f t="shared" si="740"/>
        <v>13.581883724577166</v>
      </c>
      <c r="BJ106" s="239">
        <f t="shared" si="740"/>
        <v>14.327466754057779</v>
      </c>
      <c r="BK106" s="239">
        <f t="shared" si="740"/>
        <v>15.113978867097218</v>
      </c>
      <c r="BL106" s="239">
        <f t="shared" si="740"/>
        <v>15.94366688237929</v>
      </c>
      <c r="BM106" s="239">
        <f t="shared" si="740"/>
        <v>16.818900958613007</v>
      </c>
      <c r="BN106" s="239">
        <f t="shared" si="740"/>
        <v>17.742181365333426</v>
      </c>
      <c r="BO106" s="239">
        <f t="shared" si="740"/>
        <v>18.716145625388346</v>
      </c>
      <c r="BP106" s="239">
        <f t="shared" si="740"/>
        <v>19.743576049514715</v>
      </c>
      <c r="BQ106" s="239">
        <f t="shared" si="740"/>
        <v>20.82740768452868</v>
      </c>
      <c r="BR106" s="239">
        <f t="shared" si="740"/>
        <v>21.970736697834756</v>
      </c>
      <c r="BS106" s="239">
        <f t="shared" si="740"/>
        <v>23.176829222206038</v>
      </c>
      <c r="BT106" s="239">
        <f t="shared" si="740"/>
        <v>24.449130686102215</v>
      </c>
      <c r="BU106" s="239">
        <f t="shared" si="740"/>
        <v>25.791275656179184</v>
      </c>
      <c r="BV106" s="239">
        <f t="shared" si="740"/>
        <v>27.207098220107245</v>
      </c>
      <c r="BW106" s="239">
        <f t="shared" si="740"/>
        <v>28.700642939358303</v>
      </c>
      <c r="BX106" s="239">
        <f t="shared" si="741"/>
        <v>30.276176403250794</v>
      </c>
      <c r="BY106" s="239">
        <f t="shared" si="742"/>
        <v>31.938199417258588</v>
      </c>
      <c r="BZ106" s="239">
        <f t="shared" si="743"/>
        <v>33.691459860402084</v>
      </c>
      <c r="CA106" s="239">
        <f t="shared" si="744"/>
        <v>35.540966248450999</v>
      </c>
      <c r="CB106" s="239">
        <f t="shared" si="745"/>
        <v>37.4920020416847</v>
      </c>
      <c r="CC106" s="239">
        <f t="shared" si="746"/>
        <v>39.55014073808286</v>
      </c>
      <c r="CD106" s="239">
        <f t="shared" si="747"/>
        <v>41.721261795062929</v>
      </c>
      <c r="CE106" s="239">
        <f t="shared" si="748"/>
        <v>44.011567425247904</v>
      </c>
      <c r="CF106" s="239">
        <f t="shared" si="749"/>
        <v>46.427600314244543</v>
      </c>
      <c r="CG106" s="239">
        <f t="shared" si="750"/>
        <v>48.976262311046256</v>
      </c>
      <c r="CH106" s="239">
        <f t="shared" si="751"/>
        <v>51.664834144453245</v>
      </c>
      <c r="CI106" s="239">
        <f t="shared" si="752"/>
        <v>54.500996221833574</v>
      </c>
      <c r="CJ106" s="239">
        <f t="shared" si="753"/>
        <v>57.49285056964063</v>
      </c>
      <c r="CK106" s="239">
        <f t="shared" si="754"/>
        <v>60.648943978364265</v>
      </c>
      <c r="CL106" s="239">
        <f t="shared" si="755"/>
        <v>63.978292418033412</v>
      </c>
      <c r="CM106" s="239">
        <f t="shared" si="756"/>
        <v>67.490406794017659</v>
      </c>
      <c r="CN106" s="239">
        <f t="shared" si="757"/>
        <v>71.195320116703996</v>
      </c>
      <c r="CO106" s="239">
        <f t="shared" si="757"/>
        <v>75.103616162664053</v>
      </c>
      <c r="CP106" s="239">
        <f t="shared" si="757"/>
        <v>79.22645970918775</v>
      </c>
      <c r="CQ106" s="239">
        <f t="shared" si="757"/>
        <v>83.575628428553955</v>
      </c>
      <c r="CR106" s="239">
        <f t="shared" si="757"/>
        <v>88.163546533150097</v>
      </c>
      <c r="CS106" s="239">
        <f t="shared" si="757"/>
        <v>93.003320267554344</v>
      </c>
      <c r="CT106" s="239">
        <f t="shared" si="757"/>
        <v>98.108775348969985</v>
      </c>
      <c r="CU106" s="239">
        <f t="shared" si="757"/>
        <v>103.49449646296775</v>
      </c>
      <c r="CV106" s="239">
        <f t="shared" si="757"/>
        <v>109.17586892736294</v>
      </c>
      <c r="CW106" s="239">
        <f t="shared" si="757"/>
        <v>115.16912264324804</v>
      </c>
      <c r="CX106" s="239">
        <f t="shared" si="757"/>
        <v>121.49137845873511</v>
      </c>
      <c r="CY106" s="239">
        <f t="shared" si="757"/>
        <v>128.16069707785468</v>
      </c>
      <c r="CZ106" s="239">
        <f t="shared" si="757"/>
        <v>135.19613065432853</v>
      </c>
      <c r="DA106" s="239">
        <f t="shared" si="757"/>
        <v>142.6177772176037</v>
      </c>
      <c r="DB106" s="239">
        <f t="shared" si="757"/>
        <v>150.44683808662558</v>
      </c>
      <c r="DC106" s="239">
        <f t="shared" si="757"/>
        <v>158.70567843536355</v>
      </c>
      <c r="DD106" s="239">
        <f t="shared" si="758"/>
        <v>167.41789118310581</v>
      </c>
      <c r="DE106" s="239">
        <f t="shared" si="759"/>
        <v>176.60836439203777</v>
      </c>
      <c r="DF106" s="239">
        <f t="shared" si="760"/>
        <v>186.30335236463807</v>
      </c>
      <c r="DG106" s="239">
        <f t="shared" si="761"/>
        <v>196.53055064399496</v>
      </c>
      <c r="DH106" s="239">
        <f t="shared" si="762"/>
        <v>207.31917513129557</v>
      </c>
      <c r="DI106" s="239">
        <f t="shared" si="763"/>
        <v>218.70004554650191</v>
      </c>
      <c r="DJ106" s="239">
        <f t="shared" si="764"/>
        <v>230.70567347063474</v>
      </c>
      <c r="DK106" s="239">
        <f t="shared" si="765"/>
        <v>243.37035522117415</v>
      </c>
      <c r="DL106" s="239">
        <f t="shared" si="766"/>
        <v>256.73026982589329</v>
      </c>
      <c r="DM106" s="239">
        <f t="shared" si="767"/>
        <v>270.8235823750054</v>
      </c>
      <c r="DN106" s="239">
        <f t="shared" si="768"/>
        <v>285.6905530468689</v>
      </c>
      <c r="DO106" s="239">
        <f t="shared" si="769"/>
        <v>301.37365211870309</v>
      </c>
      <c r="DP106" s="239">
        <f t="shared" si="770"/>
        <v>317.91768129086375</v>
      </c>
      <c r="DQ106" s="239">
        <f t="shared" si="771"/>
        <v>335.36990167126413</v>
      </c>
      <c r="DR106" s="239">
        <f t="shared" si="772"/>
        <v>353.78016878555286</v>
      </c>
      <c r="DS106" s="239">
        <f t="shared" si="773"/>
        <v>373.20107499873035</v>
      </c>
      <c r="DT106" s="239">
        <f t="shared" si="774"/>
        <v>393.68809975505792</v>
      </c>
      <c r="DU106" s="239">
        <f t="shared" si="774"/>
        <v>415.29976806544761</v>
      </c>
      <c r="DV106" s="239">
        <f t="shared" si="774"/>
        <v>438.09781769508186</v>
      </c>
      <c r="DW106" s="239">
        <f t="shared" si="774"/>
        <v>462.14737552886555</v>
      </c>
      <c r="DX106" s="239">
        <f t="shared" si="774"/>
        <v>487.51714361853112</v>
      </c>
      <c r="DY106" s="239">
        <f t="shared" si="774"/>
        <v>514.27959544287523</v>
      </c>
      <c r="DZ106" s="239">
        <f t="shared" si="774"/>
        <v>542.51118294178093</v>
      </c>
      <c r="EA106" s="239">
        <f t="shared" si="774"/>
        <v>572.29255491545655</v>
      </c>
      <c r="EB106" s="239">
        <f t="shared" si="774"/>
        <v>603.70878741279</v>
      </c>
      <c r="EC106" s="239">
        <f t="shared" si="774"/>
        <v>636.84962676696489</v>
      </c>
      <c r="ED106" s="239">
        <f t="shared" si="774"/>
        <v>671.80974597261604</v>
      </c>
      <c r="EE106" s="239">
        <f t="shared" si="774"/>
        <v>708.68901513691287</v>
      </c>
      <c r="EF106" s="239">
        <f t="shared" si="774"/>
        <v>747.59278677716532</v>
      </c>
      <c r="EG106" s="239">
        <f t="shared" si="774"/>
        <v>788.63219677995755</v>
      </c>
      <c r="EH106" s="239">
        <f t="shared" si="774"/>
        <v>831.92448188155572</v>
      </c>
      <c r="EI106" s="239">
        <f t="shared" si="774"/>
        <v>877.59331457653229</v>
      </c>
      <c r="EJ106" s="239">
        <f t="shared" si="775"/>
        <v>925.76915641133451</v>
      </c>
      <c r="EK106" s="239">
        <f t="shared" si="776"/>
        <v>976.58963067204775</v>
      </c>
      <c r="EL106" s="239">
        <f t="shared" si="777"/>
        <v>1030.199915531005</v>
      </c>
      <c r="EM106" s="239">
        <f t="shared" si="778"/>
        <v>1086.7531587753392</v>
      </c>
      <c r="EN106" s="239">
        <f t="shared" si="779"/>
        <v>1146.4109153022284</v>
      </c>
      <c r="EO106" s="239">
        <f t="shared" si="780"/>
        <v>1209.3436086306192</v>
      </c>
      <c r="EP106" s="239">
        <f t="shared" si="781"/>
        <v>1275.7310177478257</v>
      </c>
      <c r="EQ106" s="239">
        <f t="shared" si="782"/>
        <v>1345.762790681769</v>
      </c>
      <c r="ER106" s="239">
        <f t="shared" si="783"/>
        <v>1419.6389862659744</v>
      </c>
      <c r="ES106" s="239">
        <f t="shared" si="784"/>
        <v>1497.5706456449773</v>
      </c>
      <c r="ET106" s="239">
        <f t="shared" si="785"/>
        <v>1579.7803951527526</v>
      </c>
      <c r="EU106" s="239">
        <f t="shared" si="786"/>
        <v>1666.5030822863989</v>
      </c>
      <c r="EV106" s="239">
        <f t="shared" si="787"/>
        <v>1757.9864465918574</v>
      </c>
      <c r="EW106" s="239">
        <f t="shared" si="788"/>
        <v>1854.4918273781755</v>
      </c>
      <c r="EX106" s="239">
        <f t="shared" si="789"/>
        <v>1956.2949102820312</v>
      </c>
      <c r="EY106" s="239">
        <f t="shared" si="790"/>
        <v>2063.6865148152228</v>
      </c>
      <c r="EZ106" s="239">
        <f t="shared" si="790"/>
        <v>2176.9734251448958</v>
      </c>
      <c r="FA106" s="239">
        <f t="shared" si="790"/>
        <v>2296.479266479791</v>
      </c>
      <c r="FB106" s="239">
        <f t="shared" si="790"/>
        <v>2422.5454295660697</v>
      </c>
      <c r="FC106" s="239">
        <f t="shared" si="790"/>
        <v>2555.5320459337131</v>
      </c>
      <c r="FD106" s="239">
        <f t="shared" si="790"/>
        <v>2695.8190166794711</v>
      </c>
      <c r="FE106" s="239">
        <f t="shared" si="790"/>
        <v>2843.8070977252687</v>
      </c>
      <c r="FF106" s="239">
        <f t="shared" si="790"/>
        <v>2999.919044652313</v>
      </c>
      <c r="FG106" s="239">
        <f t="shared" si="790"/>
        <v>3164.600820381334</v>
      </c>
      <c r="FH106" s="239">
        <f t="shared" si="790"/>
        <v>3338.3228691489253</v>
      </c>
      <c r="FI106" s="239">
        <f t="shared" si="790"/>
        <v>3521.5814604193315</v>
      </c>
      <c r="FJ106" s="239">
        <f t="shared" si="790"/>
        <v>3714.9001065708208</v>
      </c>
      <c r="FK106" s="239">
        <f t="shared" si="790"/>
        <v>3918.831058406528</v>
      </c>
      <c r="FL106" s="239">
        <f t="shared" si="790"/>
        <v>4133.9568827619723</v>
      </c>
      <c r="FM106" s="239">
        <f t="shared" si="790"/>
        <v>4360.8921267159812</v>
      </c>
      <c r="FN106" s="239">
        <f t="shared" si="790"/>
        <v>4600.2850731591507</v>
      </c>
      <c r="FO106" s="239">
        <f t="shared" si="791"/>
        <v>4852.8195927349489</v>
      </c>
      <c r="FP106" s="239">
        <f t="shared" si="791"/>
        <v>5119.2170974438795</v>
      </c>
      <c r="FQ106" s="239">
        <f t="shared" si="791"/>
        <v>5400.2386014915428</v>
      </c>
      <c r="FR106" s="239">
        <f t="shared" si="791"/>
        <v>5696.6868952677851</v>
      </c>
      <c r="FS106" s="239">
        <f t="shared" si="791"/>
        <v>6009.4088386673184</v>
      </c>
      <c r="FT106" s="239">
        <f t="shared" si="791"/>
        <v>6339.2977803031099</v>
      </c>
      <c r="FU106" s="239">
        <f t="shared" si="791"/>
        <v>6687.2961095234741</v>
      </c>
      <c r="FV106" s="239">
        <f t="shared" si="791"/>
        <v>7054.3979485231785</v>
      </c>
      <c r="FW106" s="239">
        <f t="shared" si="791"/>
        <v>7441.6519922390826</v>
      </c>
      <c r="FX106" s="239">
        <f t="shared" si="791"/>
        <v>7850.1645041430074</v>
      </c>
      <c r="FY106" s="239">
        <f t="shared" si="791"/>
        <v>8281.1024764898684</v>
      </c>
      <c r="FZ106" s="239">
        <f t="shared" si="791"/>
        <v>8735.6969640489151</v>
      </c>
      <c r="GA106" s="239">
        <f t="shared" si="791"/>
        <v>9215.2466008415067</v>
      </c>
      <c r="GB106" s="239">
        <f t="shared" si="791"/>
        <v>9721.1213099316283</v>
      </c>
      <c r="GC106" s="239">
        <f t="shared" si="791"/>
        <v>10254.766216866878</v>
      </c>
      <c r="GD106" s="239">
        <f t="shared" si="791"/>
        <v>10817.705777949379</v>
      </c>
      <c r="GE106" s="239">
        <f t="shared" si="792"/>
        <v>11411.548135129809</v>
      </c>
      <c r="GF106" s="239">
        <f t="shared" si="793"/>
        <v>12037.989709965099</v>
      </c>
      <c r="GG106" s="239">
        <f t="shared" si="793"/>
        <v>12698.820049763317</v>
      </c>
      <c r="GH106" s="239">
        <f t="shared" si="793"/>
        <v>13395.926939759642</v>
      </c>
      <c r="GI106" s="239">
        <f t="shared" si="793"/>
        <v>14131.301795927311</v>
      </c>
      <c r="GJ106" s="239">
        <f t="shared" si="793"/>
        <v>14907.045353829131</v>
      </c>
      <c r="GK106" s="239">
        <f t="shared" si="793"/>
        <v>15725.373669760789</v>
      </c>
      <c r="GL106" s="239">
        <f t="shared" si="793"/>
        <v>16588.624451329375</v>
      </c>
      <c r="GM106" s="239">
        <f t="shared" si="793"/>
        <v>17499.263735551591</v>
      </c>
      <c r="GN106" s="239">
        <f t="shared" si="793"/>
        <v>18459.892933548865</v>
      </c>
      <c r="GO106" s="239">
        <f t="shared" si="793"/>
        <v>19473.25626196387</v>
      </c>
      <c r="GP106" s="239">
        <f t="shared" si="793"/>
        <v>20542.248582327687</v>
      </c>
      <c r="GQ106" s="239">
        <f t="shared" si="793"/>
        <v>21669.923670772205</v>
      </c>
      <c r="GR106" s="239">
        <f t="shared" si="793"/>
        <v>22859.502941711737</v>
      </c>
      <c r="GS106" s="239">
        <f t="shared" si="793"/>
        <v>24114.384650414704</v>
      </c>
      <c r="GT106" s="239">
        <f t="shared" si="793"/>
        <v>25438.153600754227</v>
      </c>
      <c r="GU106" s="239">
        <f t="shared" si="793"/>
        <v>26834.591385869629</v>
      </c>
      <c r="GV106" s="239">
        <f t="shared" si="794"/>
        <v>28307.687190993223</v>
      </c>
      <c r="GW106" s="239">
        <f t="shared" si="795"/>
        <v>29861.649189302654</v>
      </c>
      <c r="GX106" s="239">
        <f t="shared" si="796"/>
        <v>31500.916563353207</v>
      </c>
      <c r="GY106" s="239">
        <f t="shared" si="797"/>
        <v>33230.172186431519</v>
      </c>
      <c r="GZ106" s="239">
        <f t="shared" si="798"/>
        <v>35054.356000057363</v>
      </c>
      <c r="HA106" s="239">
        <f t="shared" si="799"/>
        <v>36978.679125848837</v>
      </c>
      <c r="HB106" s="239">
        <f t="shared" si="800"/>
        <v>39008.6387520641</v>
      </c>
      <c r="HC106" s="239">
        <f t="shared" si="801"/>
        <v>41150.033837345924</v>
      </c>
      <c r="HD106" s="239">
        <f t="shared" si="802"/>
        <v>43408.981676529642</v>
      </c>
      <c r="HE106" s="239">
        <f t="shared" si="803"/>
        <v>45791.935375837871</v>
      </c>
      <c r="HF106" s="239">
        <f t="shared" si="804"/>
        <v>48305.702287383167</v>
      </c>
      <c r="HG106" s="239">
        <f t="shared" si="805"/>
        <v>50957.46345564018</v>
      </c>
      <c r="HH106" s="239">
        <f t="shared" si="806"/>
        <v>53754.794131439834</v>
      </c>
      <c r="HI106" s="239">
        <f t="shared" si="807"/>
        <v>56705.685412087529</v>
      </c>
    </row>
    <row r="107" spans="1:217" s="278" customFormat="1" ht="12.75" customHeight="1">
      <c r="A107" s="10" t="str">
        <f>'JJR-4 Constant DCF'!A97</f>
        <v xml:space="preserve">Evergy, Inc. </v>
      </c>
      <c r="B107" s="389" t="str">
        <f>'JJR-4 Constant DCF'!B97</f>
        <v>EVRG</v>
      </c>
      <c r="C107" s="239">
        <f>'JJR-4 Constant DCF'!D97</f>
        <v>55.068944444444433</v>
      </c>
      <c r="D107" s="239">
        <f>'JJR-4 Constant DCF'!C97</f>
        <v>2.14</v>
      </c>
      <c r="E107" s="3">
        <f>'JJR-4 Constant DCF'!G97</f>
        <v>0.08</v>
      </c>
      <c r="F107" s="3">
        <f>'JJR-4 Constant DCF'!H97</f>
        <v>5.6500000000000002E-2</v>
      </c>
      <c r="G107" s="3">
        <f>'JJR-4 Constant DCF'!I97</f>
        <v>5.8999999999999997E-2</v>
      </c>
      <c r="H107" s="3">
        <f t="shared" si="808"/>
        <v>6.5166666666666664E-2</v>
      </c>
      <c r="I107" s="3">
        <f t="shared" si="707"/>
        <v>6.3454789989208268E-2</v>
      </c>
      <c r="J107" s="3">
        <f t="shared" si="708"/>
        <v>6.1742913311749872E-2</v>
      </c>
      <c r="K107" s="3">
        <f t="shared" si="709"/>
        <v>6.0031036634291476E-2</v>
      </c>
      <c r="L107" s="3">
        <f t="shared" si="710"/>
        <v>5.831915995683308E-2</v>
      </c>
      <c r="M107" s="3">
        <f t="shared" si="711"/>
        <v>5.6607283279374684E-2</v>
      </c>
      <c r="N107" s="3">
        <f>'JJR-5.4 GDP Growth'!$D$25</f>
        <v>5.4895406601916275E-2</v>
      </c>
      <c r="O107" s="3">
        <f t="shared" si="809"/>
        <v>0.10063039660453796</v>
      </c>
      <c r="Q107" s="239">
        <f t="shared" si="712"/>
        <v>-55.068944444444433</v>
      </c>
      <c r="R107" s="239">
        <f t="shared" si="713"/>
        <v>2.2794566666666665</v>
      </c>
      <c r="S107" s="239">
        <f t="shared" si="714"/>
        <v>2.4280012594444442</v>
      </c>
      <c r="T107" s="239">
        <f t="shared" si="715"/>
        <v>2.5862260081849069</v>
      </c>
      <c r="U107" s="239">
        <f t="shared" si="716"/>
        <v>2.7547617363849564</v>
      </c>
      <c r="V107" s="239">
        <f t="shared" si="717"/>
        <v>2.9342803762060425</v>
      </c>
      <c r="W107" s="239">
        <f t="shared" si="718"/>
        <v>3.1204745212476519</v>
      </c>
      <c r="X107" s="239">
        <f t="shared" si="719"/>
        <v>3.3131417091045701</v>
      </c>
      <c r="Y107" s="239">
        <f t="shared" si="720"/>
        <v>3.5120330404184257</v>
      </c>
      <c r="Z107" s="239">
        <f t="shared" si="721"/>
        <v>3.716851857076271</v>
      </c>
      <c r="AA107" s="239">
        <f t="shared" si="722"/>
        <v>3.9272527430572572</v>
      </c>
      <c r="AB107" s="239">
        <f t="shared" si="723"/>
        <v>4.1428408792158766</v>
      </c>
      <c r="AC107" s="239">
        <f t="shared" si="723"/>
        <v>4.3702638137674725</v>
      </c>
      <c r="AD107" s="239">
        <f t="shared" si="723"/>
        <v>4.6101712227818794</v>
      </c>
      <c r="AE107" s="239">
        <f t="shared" si="723"/>
        <v>4.8632484465609442</v>
      </c>
      <c r="AF107" s="239">
        <f t="shared" si="723"/>
        <v>5.1302184474410453</v>
      </c>
      <c r="AG107" s="239">
        <f t="shared" si="723"/>
        <v>5.4118438750699731</v>
      </c>
      <c r="AH107" s="239">
        <f t="shared" si="723"/>
        <v>5.7089292450580293</v>
      </c>
      <c r="AI107" s="239">
        <f t="shared" si="723"/>
        <v>6.0223232372270612</v>
      </c>
      <c r="AJ107" s="239">
        <f t="shared" si="723"/>
        <v>6.3529211200228097</v>
      </c>
      <c r="AK107" s="239">
        <f t="shared" si="723"/>
        <v>6.7016673080163631</v>
      </c>
      <c r="AL107" s="239">
        <f t="shared" si="723"/>
        <v>7.0695580598006913</v>
      </c>
      <c r="AM107" s="239">
        <f t="shared" si="723"/>
        <v>7.4576443239893049</v>
      </c>
      <c r="AN107" s="239">
        <f t="shared" si="723"/>
        <v>7.8670347414471706</v>
      </c>
      <c r="AO107" s="239">
        <f t="shared" si="723"/>
        <v>8.2988988123303145</v>
      </c>
      <c r="AP107" s="239">
        <f t="shared" si="723"/>
        <v>8.7544702369813479</v>
      </c>
      <c r="AQ107" s="239">
        <f t="shared" si="723"/>
        <v>9.2350504402248141</v>
      </c>
      <c r="AR107" s="239">
        <f t="shared" si="724"/>
        <v>9.7420122891301606</v>
      </c>
      <c r="AS107" s="239">
        <f t="shared" si="725"/>
        <v>10.276804014862826</v>
      </c>
      <c r="AT107" s="239">
        <f t="shared" si="726"/>
        <v>10.840953349826925</v>
      </c>
      <c r="AU107" s="239">
        <f t="shared" si="727"/>
        <v>11.436071891918081</v>
      </c>
      <c r="AV107" s="239">
        <f t="shared" si="728"/>
        <v>12.06385970835367</v>
      </c>
      <c r="AW107" s="239">
        <f t="shared" si="729"/>
        <v>12.72611019223222</v>
      </c>
      <c r="AX107" s="239">
        <f t="shared" si="730"/>
        <v>13.424715185695598</v>
      </c>
      <c r="AY107" s="239">
        <f t="shared" si="731"/>
        <v>14.161670384329279</v>
      </c>
      <c r="AZ107" s="239">
        <f t="shared" si="732"/>
        <v>14.939081038239351</v>
      </c>
      <c r="BA107" s="239">
        <f t="shared" si="733"/>
        <v>15.759167966092479</v>
      </c>
      <c r="BB107" s="239">
        <f t="shared" si="734"/>
        <v>16.62427389929902</v>
      </c>
      <c r="BC107" s="239">
        <f t="shared" si="735"/>
        <v>17.536870174462663</v>
      </c>
      <c r="BD107" s="239">
        <f t="shared" si="736"/>
        <v>18.499563793214811</v>
      </c>
      <c r="BE107" s="239">
        <f t="shared" si="737"/>
        <v>19.515104869601426</v>
      </c>
      <c r="BF107" s="239">
        <f t="shared" si="738"/>
        <v>20.586394486297234</v>
      </c>
      <c r="BG107" s="239">
        <f t="shared" si="739"/>
        <v>21.716492982089967</v>
      </c>
      <c r="BH107" s="239">
        <f t="shared" si="740"/>
        <v>22.908628694309456</v>
      </c>
      <c r="BI107" s="239">
        <f t="shared" si="740"/>
        <v>24.166207181175899</v>
      </c>
      <c r="BJ107" s="239">
        <f t="shared" si="740"/>
        <v>25.4928209504127</v>
      </c>
      <c r="BK107" s="239">
        <f t="shared" si="740"/>
        <v>26.892259721915455</v>
      </c>
      <c r="BL107" s="239">
        <f t="shared" si="740"/>
        <v>28.368521253794338</v>
      </c>
      <c r="BM107" s="239">
        <f t="shared" si="740"/>
        <v>29.925822762716482</v>
      </c>
      <c r="BN107" s="239">
        <f t="shared" si="740"/>
        <v>31.568612971172684</v>
      </c>
      <c r="BO107" s="239">
        <f t="shared" si="740"/>
        <v>33.301584816083739</v>
      </c>
      <c r="BP107" s="239">
        <f t="shared" si="740"/>
        <v>35.129688855050858</v>
      </c>
      <c r="BQ107" s="239">
        <f t="shared" si="740"/>
        <v>37.058147408547683</v>
      </c>
      <c r="BR107" s="239">
        <f t="shared" si="740"/>
        <v>39.092469478453658</v>
      </c>
      <c r="BS107" s="239">
        <f t="shared" si="740"/>
        <v>41.238466485546375</v>
      </c>
      <c r="BT107" s="239">
        <f t="shared" si="740"/>
        <v>43.502268870909944</v>
      </c>
      <c r="BU107" s="239">
        <f t="shared" si="740"/>
        <v>45.890343608684432</v>
      </c>
      <c r="BV107" s="239">
        <f t="shared" si="740"/>
        <v>48.409512680184811</v>
      </c>
      <c r="BW107" s="239">
        <f t="shared" si="740"/>
        <v>51.066972562164175</v>
      </c>
      <c r="BX107" s="239">
        <f t="shared" si="741"/>
        <v>53.870314784893083</v>
      </c>
      <c r="BY107" s="239">
        <f t="shared" si="742"/>
        <v>56.827547618783008</v>
      </c>
      <c r="BZ107" s="239">
        <f t="shared" si="743"/>
        <v>59.947118951505857</v>
      </c>
      <c r="CA107" s="239">
        <f t="shared" si="744"/>
        <v>63.237940420962211</v>
      </c>
      <c r="CB107" s="239">
        <f t="shared" si="745"/>
        <v>66.709412873038687</v>
      </c>
      <c r="CC107" s="239">
        <f t="shared" si="746"/>
        <v>70.37145321687926</v>
      </c>
      <c r="CD107" s="239">
        <f t="shared" si="747"/>
        <v>74.234522754387569</v>
      </c>
      <c r="CE107" s="239">
        <f t="shared" si="748"/>
        <v>78.309657064888881</v>
      </c>
      <c r="CF107" s="239">
        <f t="shared" si="749"/>
        <v>82.60849753032258</v>
      </c>
      <c r="CG107" s="239">
        <f t="shared" si="750"/>
        <v>87.143324591023031</v>
      </c>
      <c r="CH107" s="239">
        <f t="shared" si="751"/>
        <v>91.927092827090007</v>
      </c>
      <c r="CI107" s="239">
        <f t="shared" si="752"/>
        <v>96.97346796556522</v>
      </c>
      <c r="CJ107" s="239">
        <f t="shared" si="753"/>
        <v>102.29686591913283</v>
      </c>
      <c r="CK107" s="239">
        <f t="shared" si="754"/>
        <v>107.91249396786533</v>
      </c>
      <c r="CL107" s="239">
        <f t="shared" si="755"/>
        <v>113.83639420165814</v>
      </c>
      <c r="CM107" s="239">
        <f t="shared" si="756"/>
        <v>120.08548934745419</v>
      </c>
      <c r="CN107" s="239">
        <f t="shared" si="757"/>
        <v>126.67763111217276</v>
      </c>
      <c r="CO107" s="239">
        <f t="shared" si="757"/>
        <v>133.63165117944305</v>
      </c>
      <c r="CP107" s="239">
        <f t="shared" si="757"/>
        <v>140.96741500582402</v>
      </c>
      <c r="CQ107" s="239">
        <f t="shared" si="757"/>
        <v>148.70587857018981</v>
      </c>
      <c r="CR107" s="239">
        <f t="shared" si="757"/>
        <v>156.86914823839558</v>
      </c>
      <c r="CS107" s="239">
        <f t="shared" si="757"/>
        <v>165.48054391423858</v>
      </c>
      <c r="CT107" s="239">
        <f t="shared" si="757"/>
        <v>174.56466565711696</v>
      </c>
      <c r="CU107" s="239">
        <f t="shared" si="757"/>
        <v>184.14746395669198</v>
      </c>
      <c r="CV107" s="239">
        <f t="shared" si="757"/>
        <v>194.25631386530631</v>
      </c>
      <c r="CW107" s="239">
        <f t="shared" si="757"/>
        <v>204.92009319993176</v>
      </c>
      <c r="CX107" s="239">
        <f t="shared" si="757"/>
        <v>216.1692650370446</v>
      </c>
      <c r="CY107" s="239">
        <f t="shared" si="757"/>
        <v>228.03596473609056</v>
      </c>
      <c r="CZ107" s="239">
        <f t="shared" si="757"/>
        <v>240.55409174013849</v>
      </c>
      <c r="DA107" s="239">
        <f t="shared" si="757"/>
        <v>253.75940641596807</v>
      </c>
      <c r="DB107" s="239">
        <f t="shared" si="757"/>
        <v>267.68963221023358</v>
      </c>
      <c r="DC107" s="239">
        <f t="shared" si="757"/>
        <v>282.38456341353179</v>
      </c>
      <c r="DD107" s="239">
        <f t="shared" si="758"/>
        <v>297.88617884022221</v>
      </c>
      <c r="DE107" s="239">
        <f t="shared" si="759"/>
        <v>314.23876174874738</v>
      </c>
      <c r="DF107" s="239">
        <f t="shared" si="760"/>
        <v>331.48902634502758</v>
      </c>
      <c r="DG107" s="239">
        <f t="shared" si="761"/>
        <v>349.6862512303112</v>
      </c>
      <c r="DH107" s="239">
        <f t="shared" si="762"/>
        <v>368.88242017469895</v>
      </c>
      <c r="DI107" s="239">
        <f t="shared" si="763"/>
        <v>389.13237061848798</v>
      </c>
      <c r="DJ107" s="239">
        <f t="shared" si="764"/>
        <v>410.49395032555748</v>
      </c>
      <c r="DK107" s="239">
        <f t="shared" si="765"/>
        <v>433.02818263630576</v>
      </c>
      <c r="DL107" s="239">
        <f t="shared" si="766"/>
        <v>456.79944079221463</v>
      </c>
      <c r="DM107" s="239">
        <f t="shared" si="767"/>
        <v>481.87563183003124</v>
      </c>
      <c r="DN107" s="239">
        <f t="shared" si="768"/>
        <v>508.32839057089609</v>
      </c>
      <c r="DO107" s="239">
        <f t="shared" si="769"/>
        <v>536.23328425858313</v>
      </c>
      <c r="DP107" s="239">
        <f t="shared" si="770"/>
        <v>565.67002843143905</v>
      </c>
      <c r="DQ107" s="239">
        <f t="shared" si="771"/>
        <v>596.72271464470043</v>
      </c>
      <c r="DR107" s="239">
        <f t="shared" si="772"/>
        <v>629.4800506937205</v>
      </c>
      <c r="DS107" s="239">
        <f t="shared" si="773"/>
        <v>664.03561402434718</v>
      </c>
      <c r="DT107" s="239">
        <f t="shared" si="774"/>
        <v>700.48811905436685</v>
      </c>
      <c r="DU107" s="239">
        <f t="shared" si="774"/>
        <v>738.9416991696678</v>
      </c>
      <c r="DV107" s="239">
        <f t="shared" si="774"/>
        <v>779.50620420069765</v>
      </c>
      <c r="DW107" s="239">
        <f t="shared" si="774"/>
        <v>822.29751422901131</v>
      </c>
      <c r="DX107" s="239">
        <f t="shared" si="774"/>
        <v>867.4378706203579</v>
      </c>
      <c r="DY107" s="239">
        <f t="shared" si="774"/>
        <v>915.05622522996293</v>
      </c>
      <c r="DZ107" s="239">
        <f t="shared" si="774"/>
        <v>965.28860877757643</v>
      </c>
      <c r="EA107" s="239">
        <f t="shared" si="774"/>
        <v>1018.2785194446195</v>
      </c>
      <c r="EB107" s="239">
        <f t="shared" si="774"/>
        <v>1074.1773328035292</v>
      </c>
      <c r="EC107" s="239">
        <f t="shared" si="774"/>
        <v>1133.1447342503409</v>
      </c>
      <c r="ED107" s="239">
        <f t="shared" si="774"/>
        <v>1195.3491751758338</v>
      </c>
      <c r="EE107" s="239">
        <f t="shared" si="774"/>
        <v>1260.9683541783766</v>
      </c>
      <c r="EF107" s="239">
        <f t="shared" si="774"/>
        <v>1330.1897246931478</v>
      </c>
      <c r="EG107" s="239">
        <f t="shared" si="774"/>
        <v>1403.2110304878693</v>
      </c>
      <c r="EH107" s="239">
        <f t="shared" si="774"/>
        <v>1480.2408705547948</v>
      </c>
      <c r="EI107" s="239">
        <f t="shared" si="774"/>
        <v>1561.4992950126748</v>
      </c>
      <c r="EJ107" s="239">
        <f t="shared" si="775"/>
        <v>1647.2184337210012</v>
      </c>
      <c r="EK107" s="239">
        <f t="shared" si="776"/>
        <v>1737.6431594022872</v>
      </c>
      <c r="EL107" s="239">
        <f t="shared" si="777"/>
        <v>1833.0317871667141</v>
      </c>
      <c r="EM107" s="239">
        <f t="shared" si="778"/>
        <v>1933.6568124374683</v>
      </c>
      <c r="EN107" s="239">
        <f t="shared" si="779"/>
        <v>2039.8056893847884</v>
      </c>
      <c r="EO107" s="239">
        <f t="shared" si="780"/>
        <v>2151.7816520924684</v>
      </c>
      <c r="EP107" s="239">
        <f t="shared" si="781"/>
        <v>2269.9045808026276</v>
      </c>
      <c r="EQ107" s="239">
        <f t="shared" si="782"/>
        <v>2394.5119157133404</v>
      </c>
      <c r="ER107" s="239">
        <f t="shared" si="783"/>
        <v>2525.9596209395577</v>
      </c>
      <c r="ES107" s="239">
        <f t="shared" si="784"/>
        <v>2664.6232013910571</v>
      </c>
      <c r="ET107" s="239">
        <f t="shared" si="785"/>
        <v>2810.8987754723189</v>
      </c>
      <c r="EU107" s="239">
        <f t="shared" si="786"/>
        <v>2965.2042066687004</v>
      </c>
      <c r="EV107" s="239">
        <f t="shared" si="787"/>
        <v>3127.9802972514913</v>
      </c>
      <c r="EW107" s="239">
        <f t="shared" si="788"/>
        <v>3299.692047511895</v>
      </c>
      <c r="EX107" s="239">
        <f t="shared" si="789"/>
        <v>3480.8299841211701</v>
      </c>
      <c r="EY107" s="239">
        <f t="shared" si="790"/>
        <v>3671.9115614116436</v>
      </c>
      <c r="EZ107" s="239">
        <f t="shared" si="790"/>
        <v>3873.4826395816131</v>
      </c>
      <c r="FA107" s="239">
        <f t="shared" si="790"/>
        <v>4086.1190440469095</v>
      </c>
      <c r="FB107" s="239">
        <f t="shared" si="790"/>
        <v>4310.4282103936985</v>
      </c>
      <c r="FC107" s="239">
        <f t="shared" si="790"/>
        <v>4547.0509196316307</v>
      </c>
      <c r="FD107" s="239">
        <f t="shared" si="790"/>
        <v>4796.6631287044265</v>
      </c>
      <c r="FE107" s="239">
        <f t="shared" si="790"/>
        <v>5059.9779014870755</v>
      </c>
      <c r="FF107" s="239">
        <f t="shared" si="790"/>
        <v>5337.7474457859198</v>
      </c>
      <c r="FG107" s="239">
        <f t="shared" si="790"/>
        <v>5630.7652621606776</v>
      </c>
      <c r="FH107" s="239">
        <f t="shared" si="790"/>
        <v>5939.8684107069339</v>
      </c>
      <c r="FI107" s="239">
        <f t="shared" si="790"/>
        <v>6265.9399022745692</v>
      </c>
      <c r="FJ107" s="239">
        <f t="shared" si="790"/>
        <v>6609.9112209531031</v>
      </c>
      <c r="FK107" s="239">
        <f t="shared" si="790"/>
        <v>6972.7649850298922</v>
      </c>
      <c r="FL107" s="239">
        <f t="shared" si="790"/>
        <v>7355.5377540227128</v>
      </c>
      <c r="FM107" s="239">
        <f t="shared" si="790"/>
        <v>7759.3229898055351</v>
      </c>
      <c r="FN107" s="239">
        <f t="shared" si="790"/>
        <v>8185.2741802865066</v>
      </c>
      <c r="FO107" s="239">
        <f t="shared" si="791"/>
        <v>8634.6081345615021</v>
      </c>
      <c r="FP107" s="239">
        <f t="shared" si="791"/>
        <v>9108.6084589564689</v>
      </c>
      <c r="FQ107" s="239">
        <f t="shared" si="791"/>
        <v>9608.629223888538</v>
      </c>
      <c r="FR107" s="239">
        <f t="shared" si="791"/>
        <v>10136.098832020954</v>
      </c>
      <c r="FS107" s="239">
        <f t="shared" si="791"/>
        <v>10692.524098761953</v>
      </c>
      <c r="FT107" s="239">
        <f t="shared" si="791"/>
        <v>11279.494556764279</v>
      </c>
      <c r="FU107" s="239">
        <f t="shared" si="791"/>
        <v>11898.686996721955</v>
      </c>
      <c r="FV107" s="239">
        <f t="shared" si="791"/>
        <v>12551.870257435941</v>
      </c>
      <c r="FW107" s="239">
        <f t="shared" si="791"/>
        <v>13240.910278832387</v>
      </c>
      <c r="FX107" s="239">
        <f t="shared" si="791"/>
        <v>13967.775432368384</v>
      </c>
      <c r="FY107" s="239">
        <f t="shared" si="791"/>
        <v>14734.542144052502</v>
      </c>
      <c r="FZ107" s="239">
        <f t="shared" si="791"/>
        <v>15543.400826143336</v>
      </c>
      <c r="GA107" s="239">
        <f t="shared" si="791"/>
        <v>16396.662134471037</v>
      </c>
      <c r="GB107" s="239">
        <f t="shared" si="791"/>
        <v>17296.763569257069</v>
      </c>
      <c r="GC107" s="239">
        <f t="shared" si="791"/>
        <v>18246.276438288649</v>
      </c>
      <c r="GD107" s="239">
        <f t="shared" si="791"/>
        <v>19247.91320233947</v>
      </c>
      <c r="GE107" s="239">
        <f t="shared" si="792"/>
        <v>20304.535223820287</v>
      </c>
      <c r="GF107" s="239">
        <f t="shared" si="793"/>
        <v>21419.160940794831</v>
      </c>
      <c r="GG107" s="239">
        <f t="shared" si="793"/>
        <v>22594.974489711647</v>
      </c>
      <c r="GH107" s="239">
        <f t="shared" si="793"/>
        <v>23835.334801484292</v>
      </c>
      <c r="GI107" s="239">
        <f t="shared" si="793"/>
        <v>25143.785196904577</v>
      </c>
      <c r="GJ107" s="239">
        <f t="shared" si="793"/>
        <v>26524.063508799896</v>
      </c>
      <c r="GK107" s="239">
        <f t="shared" si="793"/>
        <v>27980.112759850515</v>
      </c>
      <c r="GL107" s="239">
        <f t="shared" si="793"/>
        <v>29516.092426569976</v>
      </c>
      <c r="GM107" s="239">
        <f t="shared" si="793"/>
        <v>31136.390321626277</v>
      </c>
      <c r="GN107" s="239">
        <f t="shared" si="793"/>
        <v>32845.635128447924</v>
      </c>
      <c r="GO107" s="239">
        <f t="shared" si="793"/>
        <v>34648.709623922259</v>
      </c>
      <c r="GP107" s="239">
        <f t="shared" si="793"/>
        <v>36550.764626959201</v>
      </c>
      <c r="GQ107" s="239">
        <f t="shared" si="793"/>
        <v>38557.233712767062</v>
      </c>
      <c r="GR107" s="239">
        <f t="shared" si="793"/>
        <v>40673.848734874526</v>
      </c>
      <c r="GS107" s="239">
        <f t="shared" si="793"/>
        <v>42906.6561992403</v>
      </c>
      <c r="GT107" s="239">
        <f t="shared" si="793"/>
        <v>45262.034537226231</v>
      </c>
      <c r="GU107" s="239">
        <f t="shared" si="793"/>
        <v>47746.71232677724</v>
      </c>
      <c r="GV107" s="239">
        <f t="shared" si="794"/>
        <v>50367.787513860407</v>
      </c>
      <c r="GW107" s="239">
        <f t="shared" si="795"/>
        <v>53132.747689072698</v>
      </c>
      <c r="GX107" s="239">
        <f t="shared" si="796"/>
        <v>56049.491477341369</v>
      </c>
      <c r="GY107" s="239">
        <f t="shared" si="797"/>
        <v>59126.351101820663</v>
      </c>
      <c r="GZ107" s="239">
        <f t="shared" si="798"/>
        <v>62372.11618644277</v>
      </c>
      <c r="HA107" s="239">
        <f t="shared" si="799"/>
        <v>65796.058865119514</v>
      </c>
      <c r="HB107" s="239">
        <f t="shared" si="800"/>
        <v>69407.96026932387</v>
      </c>
      <c r="HC107" s="239">
        <f t="shared" si="801"/>
        <v>73218.138469718047</v>
      </c>
      <c r="HD107" s="239">
        <f t="shared" si="802"/>
        <v>77237.477951648631</v>
      </c>
      <c r="HE107" s="239">
        <f t="shared" si="803"/>
        <v>81477.460708710933</v>
      </c>
      <c r="HF107" s="239">
        <f t="shared" si="804"/>
        <v>85950.199043207278</v>
      </c>
      <c r="HG107" s="239">
        <f t="shared" si="805"/>
        <v>90668.470167199775</v>
      </c>
      <c r="HH107" s="239">
        <f t="shared" si="806"/>
        <v>95645.752703001926</v>
      </c>
      <c r="HI107" s="239">
        <f t="shared" si="807"/>
        <v>100896.26518737955</v>
      </c>
    </row>
    <row r="108" spans="1:217" s="278" customFormat="1" ht="12.75" customHeight="1">
      <c r="A108" s="10" t="str">
        <f>'JJR-4 Constant DCF'!A98</f>
        <v>Hawaiian Electric Industries, Inc.</v>
      </c>
      <c r="B108" s="389" t="str">
        <f>'JJR-4 Constant DCF'!B98</f>
        <v>HE</v>
      </c>
      <c r="C108" s="239">
        <f>'JJR-4 Constant DCF'!D98</f>
        <v>35.657888888888898</v>
      </c>
      <c r="D108" s="239">
        <f>'JJR-4 Constant DCF'!C98</f>
        <v>1.36</v>
      </c>
      <c r="E108" s="3">
        <f>'JJR-4 Constant DCF'!G98</f>
        <v>1.4999999999999999E-2</v>
      </c>
      <c r="F108" s="3">
        <f>'JJR-4 Constant DCF'!H98</f>
        <v>1.2999999999999999E-2</v>
      </c>
      <c r="G108" s="3">
        <f>'JJR-4 Constant DCF'!I98</f>
        <v>2.5000000000000001E-2</v>
      </c>
      <c r="H108" s="3">
        <f t="shared" si="808"/>
        <v>1.7666666666666667E-2</v>
      </c>
      <c r="I108" s="3">
        <f t="shared" si="707"/>
        <v>2.3871456655874937E-2</v>
      </c>
      <c r="J108" s="3">
        <f t="shared" si="708"/>
        <v>3.0076246645083207E-2</v>
      </c>
      <c r="K108" s="3">
        <f t="shared" si="709"/>
        <v>3.6281036634291476E-2</v>
      </c>
      <c r="L108" s="3">
        <f t="shared" si="710"/>
        <v>4.2485826623499742E-2</v>
      </c>
      <c r="M108" s="3">
        <f t="shared" si="711"/>
        <v>4.8690616612708008E-2</v>
      </c>
      <c r="N108" s="3">
        <f>'JJR-5.4 GDP Growth'!$D$25</f>
        <v>5.4895406601916275E-2</v>
      </c>
      <c r="O108" s="3">
        <f t="shared" si="809"/>
        <v>8.7749317288398757E-2</v>
      </c>
      <c r="Q108" s="239">
        <f t="shared" si="712"/>
        <v>-35.657888888888898</v>
      </c>
      <c r="R108" s="239">
        <f t="shared" si="713"/>
        <v>1.3840266666666667</v>
      </c>
      <c r="S108" s="239">
        <f t="shared" si="714"/>
        <v>1.4084778044444446</v>
      </c>
      <c r="T108" s="239">
        <f t="shared" si="715"/>
        <v>1.4333609123229631</v>
      </c>
      <c r="U108" s="239">
        <f t="shared" si="716"/>
        <v>1.4586836217740022</v>
      </c>
      <c r="V108" s="239">
        <f t="shared" si="717"/>
        <v>1.4844536990920096</v>
      </c>
      <c r="W108" s="239">
        <f t="shared" si="718"/>
        <v>1.5198897712275377</v>
      </c>
      <c r="X108" s="239">
        <f t="shared" si="719"/>
        <v>1.5656023508603163</v>
      </c>
      <c r="Y108" s="239">
        <f t="shared" si="720"/>
        <v>1.6224040271066122</v>
      </c>
      <c r="Z108" s="239">
        <f t="shared" si="721"/>
        <v>1.6913332033155315</v>
      </c>
      <c r="AA108" s="239">
        <f t="shared" si="722"/>
        <v>1.7736852598825112</v>
      </c>
      <c r="AB108" s="239">
        <f t="shared" si="723"/>
        <v>1.8710524334075873</v>
      </c>
      <c r="AC108" s="239">
        <f t="shared" si="723"/>
        <v>1.9737646175130017</v>
      </c>
      <c r="AD108" s="239">
        <f t="shared" si="723"/>
        <v>2.0821152287278535</v>
      </c>
      <c r="AE108" s="239">
        <f t="shared" si="723"/>
        <v>2.1964137908009107</v>
      </c>
      <c r="AF108" s="239">
        <f t="shared" si="723"/>
        <v>2.3169868189129827</v>
      </c>
      <c r="AG108" s="239">
        <f t="shared" si="723"/>
        <v>2.4441787524284915</v>
      </c>
      <c r="AH108" s="239">
        <f t="shared" si="723"/>
        <v>2.5783529388508182</v>
      </c>
      <c r="AI108" s="239">
        <f t="shared" si="723"/>
        <v>2.7198926717922798</v>
      </c>
      <c r="AJ108" s="239">
        <f t="shared" si="723"/>
        <v>2.8692022859238895</v>
      </c>
      <c r="AK108" s="239">
        <f t="shared" si="723"/>
        <v>3.0267083120328291</v>
      </c>
      <c r="AL108" s="239">
        <f t="shared" si="723"/>
        <v>3.1928606954872709</v>
      </c>
      <c r="AM108" s="239">
        <f t="shared" si="723"/>
        <v>3.3681340815893219</v>
      </c>
      <c r="AN108" s="239">
        <f t="shared" si="723"/>
        <v>3.5530291714879394</v>
      </c>
      <c r="AO108" s="239">
        <f t="shared" si="723"/>
        <v>3.7480741525252395</v>
      </c>
      <c r="AP108" s="239">
        <f t="shared" si="723"/>
        <v>3.9538262071022454</v>
      </c>
      <c r="AQ108" s="239">
        <f t="shared" si="723"/>
        <v>4.1708731043744356</v>
      </c>
      <c r="AR108" s="239">
        <f t="shared" si="724"/>
        <v>4.3998348793240671</v>
      </c>
      <c r="AS108" s="239">
        <f t="shared" si="725"/>
        <v>4.6413656040058546</v>
      </c>
      <c r="AT108" s="239">
        <f t="shared" si="726"/>
        <v>4.8961552560259047</v>
      </c>
      <c r="AU108" s="239">
        <f t="shared" si="727"/>
        <v>5.1649316895915565</v>
      </c>
      <c r="AV108" s="239">
        <f t="shared" si="728"/>
        <v>5.4484627147628073</v>
      </c>
      <c r="AW108" s="239">
        <f t="shared" si="729"/>
        <v>5.7475582908450926</v>
      </c>
      <c r="AX108" s="239">
        <f t="shared" si="730"/>
        <v>6.0630728401892489</v>
      </c>
      <c r="AY108" s="239">
        <f t="shared" si="731"/>
        <v>6.3959076890084727</v>
      </c>
      <c r="AZ108" s="239">
        <f t="shared" si="732"/>
        <v>6.7470136421849158</v>
      </c>
      <c r="BA108" s="239">
        <f t="shared" si="733"/>
        <v>7.1173936994213332</v>
      </c>
      <c r="BB108" s="239">
        <f t="shared" si="734"/>
        <v>7.508105920496984</v>
      </c>
      <c r="BC108" s="239">
        <f t="shared" si="735"/>
        <v>7.9202664478129208</v>
      </c>
      <c r="BD108" s="239">
        <f t="shared" si="736"/>
        <v>8.3550526948611257</v>
      </c>
      <c r="BE108" s="239">
        <f t="shared" si="737"/>
        <v>8.8137067097259632</v>
      </c>
      <c r="BF108" s="239">
        <f t="shared" si="738"/>
        <v>9.297538723226408</v>
      </c>
      <c r="BG108" s="239">
        <f t="shared" si="739"/>
        <v>9.8079308918349835</v>
      </c>
      <c r="BH108" s="239">
        <f t="shared" si="740"/>
        <v>10.34634124606576</v>
      </c>
      <c r="BI108" s="239">
        <f t="shared" si="740"/>
        <v>10.914307855610717</v>
      </c>
      <c r="BJ108" s="239">
        <f t="shared" si="740"/>
        <v>11.513453223122957</v>
      </c>
      <c r="BK108" s="239">
        <f t="shared" si="740"/>
        <v>12.145488919198435</v>
      </c>
      <c r="BL108" s="239">
        <f t="shared" si="740"/>
        <v>12.812220471796902</v>
      </c>
      <c r="BM108" s="239">
        <f t="shared" si="740"/>
        <v>13.515552524069589</v>
      </c>
      <c r="BN108" s="239">
        <f t="shared" si="740"/>
        <v>14.257494275327945</v>
      </c>
      <c r="BO108" s="239">
        <f t="shared" si="740"/>
        <v>15.040165220696567</v>
      </c>
      <c r="BP108" s="239">
        <f t="shared" si="740"/>
        <v>15.865801205846704</v>
      </c>
      <c r="BQ108" s="239">
        <f t="shared" si="740"/>
        <v>16.736760814106834</v>
      </c>
      <c r="BR108" s="239">
        <f t="shared" si="740"/>
        <v>17.655532104196247</v>
      </c>
      <c r="BS108" s="239">
        <f t="shared" si="740"/>
        <v>18.624739717829286</v>
      </c>
      <c r="BT108" s="239">
        <f t="shared" si="740"/>
        <v>19.647152377494383</v>
      </c>
      <c r="BU108" s="239">
        <f t="shared" si="740"/>
        <v>20.725690795826743</v>
      </c>
      <c r="BV108" s="239">
        <f t="shared" si="740"/>
        <v>21.863436019169246</v>
      </c>
      <c r="BW108" s="239">
        <f t="shared" si="740"/>
        <v>23.063638229156524</v>
      </c>
      <c r="BX108" s="239">
        <f t="shared" si="741"/>
        <v>24.329726027465572</v>
      </c>
      <c r="BY108" s="239">
        <f t="shared" si="742"/>
        <v>25.665316230256519</v>
      </c>
      <c r="BZ108" s="239">
        <f t="shared" si="743"/>
        <v>27.074224200283211</v>
      </c>
      <c r="CA108" s="239">
        <f t="shared" si="744"/>
        <v>28.5604747461892</v>
      </c>
      <c r="CB108" s="239">
        <f t="shared" si="745"/>
        <v>30.128313620125017</v>
      </c>
      <c r="CC108" s="239">
        <f t="shared" si="746"/>
        <v>31.782219646531832</v>
      </c>
      <c r="CD108" s="239">
        <f t="shared" si="747"/>
        <v>33.526917516739609</v>
      </c>
      <c r="CE108" s="239">
        <f t="shared" si="748"/>
        <v>35.367391285929941</v>
      </c>
      <c r="CF108" s="239">
        <f t="shared" si="749"/>
        <v>37.308898611020133</v>
      </c>
      <c r="CG108" s="239">
        <f t="shared" si="750"/>
        <v>39.356985770141755</v>
      </c>
      <c r="CH108" s="239">
        <f t="shared" si="751"/>
        <v>41.517503506619519</v>
      </c>
      <c r="CI108" s="239">
        <f t="shared" si="752"/>
        <v>43.79662374271188</v>
      </c>
      <c r="CJ108" s="239">
        <f t="shared" si="753"/>
        <v>46.200857210859191</v>
      </c>
      <c r="CK108" s="239">
        <f t="shared" si="754"/>
        <v>48.737072052806383</v>
      </c>
      <c r="CL108" s="239">
        <f t="shared" si="755"/>
        <v>51.412513439732081</v>
      </c>
      <c r="CM108" s="239">
        <f t="shared" si="756"/>
        <v>54.234824269432657</v>
      </c>
      <c r="CN108" s="239">
        <f t="shared" si="757"/>
        <v>57.212066999686641</v>
      </c>
      <c r="CO108" s="239">
        <f t="shared" si="757"/>
        <v>60.352746680170519</v>
      </c>
      <c r="CP108" s="239">
        <f t="shared" si="757"/>
        <v>63.665835248720931</v>
      </c>
      <c r="CQ108" s="239">
        <f t="shared" si="757"/>
        <v>67.160797161350075</v>
      </c>
      <c r="CR108" s="239">
        <f t="shared" si="757"/>
        <v>70.847616429231209</v>
      </c>
      <c r="CS108" s="239">
        <f t="shared" si="757"/>
        <v>74.736825139890456</v>
      </c>
      <c r="CT108" s="239">
        <f t="shared" si="757"/>
        <v>78.839533544081064</v>
      </c>
      <c r="CU108" s="239">
        <f t="shared" si="757"/>
        <v>83.167461794288812</v>
      </c>
      <c r="CV108" s="239">
        <f t="shared" si="757"/>
        <v>87.732973425535633</v>
      </c>
      <c r="CW108" s="239">
        <f t="shared" si="757"/>
        <v>92.549110674125529</v>
      </c>
      <c r="CX108" s="239">
        <f t="shared" si="757"/>
        <v>97.629631735227406</v>
      </c>
      <c r="CY108" s="239">
        <f t="shared" si="757"/>
        <v>102.98905006572807</v>
      </c>
      <c r="CZ108" s="239">
        <f t="shared" si="757"/>
        <v>108.64267584463131</v>
      </c>
      <c r="DA108" s="239">
        <f t="shared" si="757"/>
        <v>114.60665970944254</v>
      </c>
      <c r="DB108" s="239">
        <f t="shared" si="757"/>
        <v>120.89803889347985</v>
      </c>
      <c r="DC108" s="239">
        <f t="shared" si="757"/>
        <v>127.53478589591171</v>
      </c>
      <c r="DD108" s="239">
        <f t="shared" si="758"/>
        <v>134.53585982355611</v>
      </c>
      <c r="DE108" s="239">
        <f t="shared" si="759"/>
        <v>141.92126055110865</v>
      </c>
      <c r="DF108" s="239">
        <f t="shared" si="760"/>
        <v>149.71208585451825</v>
      </c>
      <c r="DG108" s="239">
        <f t="shared" si="761"/>
        <v>157.93059168072304</v>
      </c>
      <c r="DH108" s="239">
        <f t="shared" si="762"/>
        <v>166.60025572591755</v>
      </c>
      <c r="DI108" s="239">
        <f t="shared" si="763"/>
        <v>175.74584450397504</v>
      </c>
      <c r="DJ108" s="239">
        <f t="shared" si="764"/>
        <v>185.3934840966179</v>
      </c>
      <c r="DK108" s="239">
        <f t="shared" si="765"/>
        <v>195.57073478744763</v>
      </c>
      <c r="DL108" s="239">
        <f t="shared" si="766"/>
        <v>206.3066697930401</v>
      </c>
      <c r="DM108" s="239">
        <f t="shared" si="767"/>
        <v>217.63195831601632</v>
      </c>
      <c r="DN108" s="239">
        <f t="shared" si="768"/>
        <v>229.57895315734532</v>
      </c>
      <c r="DO108" s="239">
        <f t="shared" si="769"/>
        <v>242.18178313816009</v>
      </c>
      <c r="DP108" s="239">
        <f t="shared" si="770"/>
        <v>255.47645059510648</v>
      </c>
      <c r="DQ108" s="239">
        <f t="shared" si="771"/>
        <v>269.50093422773921</v>
      </c>
      <c r="DR108" s="239">
        <f t="shared" si="772"/>
        <v>284.29529759176722</v>
      </c>
      <c r="DS108" s="239">
        <f t="shared" si="773"/>
        <v>299.90180354808007</v>
      </c>
      <c r="DT108" s="239">
        <f t="shared" si="774"/>
        <v>316.36503499449992</v>
      </c>
      <c r="DU108" s="239">
        <f t="shared" si="774"/>
        <v>333.73202222515249</v>
      </c>
      <c r="DV108" s="239">
        <f t="shared" si="774"/>
        <v>352.05237728128202</v>
      </c>
      <c r="DW108" s="239">
        <f t="shared" si="774"/>
        <v>371.37843567730926</v>
      </c>
      <c r="DX108" s="239">
        <f t="shared" si="774"/>
        <v>391.76540590699875</v>
      </c>
      <c r="DY108" s="239">
        <f t="shared" si="774"/>
        <v>413.2715271568282</v>
      </c>
      <c r="DZ108" s="239">
        <f t="shared" si="774"/>
        <v>435.95823567709715</v>
      </c>
      <c r="EA108" s="239">
        <f t="shared" si="774"/>
        <v>459.89034028604544</v>
      </c>
      <c r="EB108" s="239">
        <f t="shared" si="774"/>
        <v>485.13620750834156</v>
      </c>
      <c r="EC108" s="239">
        <f t="shared" si="774"/>
        <v>511.76795687682358</v>
      </c>
      <c r="ED108" s="239">
        <f t="shared" si="774"/>
        <v>539.86166695540874</v>
      </c>
      <c r="EE108" s="239">
        <f t="shared" si="774"/>
        <v>569.49759267171419</v>
      </c>
      <c r="EF108" s="239">
        <f t="shared" si="774"/>
        <v>600.76039458024047</v>
      </c>
      <c r="EG108" s="239">
        <f t="shared" si="774"/>
        <v>633.73938071105044</v>
      </c>
      <c r="EH108" s="239">
        <f t="shared" si="774"/>
        <v>668.52876169483022</v>
      </c>
      <c r="EI108" s="239">
        <f t="shared" si="774"/>
        <v>705.22791989314351</v>
      </c>
      <c r="EJ108" s="239">
        <f t="shared" si="775"/>
        <v>743.94169330270131</v>
      </c>
      <c r="EK108" s="239">
        <f t="shared" si="776"/>
        <v>784.78067504467117</v>
      </c>
      <c r="EL108" s="239">
        <f t="shared" si="777"/>
        <v>827.86152929457467</v>
      </c>
      <c r="EM108" s="239">
        <f t="shared" si="778"/>
        <v>873.30732455528459</v>
      </c>
      <c r="EN108" s="239">
        <f t="shared" si="779"/>
        <v>921.24788522517861</v>
      </c>
      <c r="EO108" s="239">
        <f t="shared" si="780"/>
        <v>971.8201624657703</v>
      </c>
      <c r="EP108" s="239">
        <f t="shared" si="781"/>
        <v>1025.168625428269</v>
      </c>
      <c r="EQ108" s="239">
        <f t="shared" si="782"/>
        <v>1081.4456739566815</v>
      </c>
      <c r="ER108" s="239">
        <f t="shared" si="783"/>
        <v>1140.8120739464168</v>
      </c>
      <c r="ES108" s="239">
        <f t="shared" si="784"/>
        <v>1203.4374166020807</v>
      </c>
      <c r="ET108" s="239">
        <f t="shared" si="785"/>
        <v>1269.5006029064116</v>
      </c>
      <c r="EU108" s="239">
        <f t="shared" si="786"/>
        <v>1339.1903546843369</v>
      </c>
      <c r="EV108" s="239">
        <f t="shared" si="787"/>
        <v>1412.7057537220981</v>
      </c>
      <c r="EW108" s="239">
        <f t="shared" si="788"/>
        <v>1490.2568104815393</v>
      </c>
      <c r="EX108" s="239">
        <f t="shared" si="789"/>
        <v>1572.0650640341983</v>
      </c>
      <c r="EY108" s="239">
        <f t="shared" si="790"/>
        <v>1658.3642149290231</v>
      </c>
      <c r="EZ108" s="239">
        <f t="shared" si="790"/>
        <v>1749.4007928016194</v>
      </c>
      <c r="FA108" s="239">
        <f t="shared" si="790"/>
        <v>1845.4348606321789</v>
      </c>
      <c r="FB108" s="239">
        <f t="shared" si="790"/>
        <v>1946.740757663933</v>
      </c>
      <c r="FC108" s="239">
        <f t="shared" si="790"/>
        <v>2053.6078831044169</v>
      </c>
      <c r="FD108" s="239">
        <f t="shared" si="790"/>
        <v>2166.3415228483345</v>
      </c>
      <c r="FE108" s="239">
        <f t="shared" si="790"/>
        <v>2285.2637215837085</v>
      </c>
      <c r="FF108" s="239">
        <f t="shared" si="790"/>
        <v>2410.7142027726545</v>
      </c>
      <c r="FG108" s="239">
        <f t="shared" si="790"/>
        <v>2543.0513391348736</v>
      </c>
      <c r="FH108" s="239">
        <f t="shared" si="790"/>
        <v>2682.6531764062302</v>
      </c>
      <c r="FI108" s="239">
        <f t="shared" si="790"/>
        <v>2829.9185132969724</v>
      </c>
      <c r="FJ108" s="239">
        <f t="shared" si="790"/>
        <v>2985.2680407347002</v>
      </c>
      <c r="FK108" s="239">
        <f t="shared" si="790"/>
        <v>3149.1455436465376</v>
      </c>
      <c r="FL108" s="239">
        <f t="shared" si="790"/>
        <v>3322.0191687136271</v>
      </c>
      <c r="FM108" s="239">
        <f t="shared" si="790"/>
        <v>3504.3827617195216</v>
      </c>
      <c r="FN108" s="239">
        <f t="shared" si="790"/>
        <v>3696.7572783128608</v>
      </c>
      <c r="FO108" s="239">
        <f t="shared" si="791"/>
        <v>3899.6922722144386</v>
      </c>
      <c r="FP108" s="239">
        <f t="shared" si="791"/>
        <v>4113.7674651200014</v>
      </c>
      <c r="FQ108" s="239">
        <f t="shared" si="791"/>
        <v>4339.5944027834985</v>
      </c>
      <c r="FR108" s="239">
        <f t="shared" si="791"/>
        <v>4577.8182020116983</v>
      </c>
      <c r="FS108" s="239">
        <f t="shared" si="791"/>
        <v>4829.1193935607835</v>
      </c>
      <c r="FT108" s="239">
        <f t="shared" si="791"/>
        <v>5094.2158661995018</v>
      </c>
      <c r="FU108" s="239">
        <f t="shared" si="791"/>
        <v>5373.8649174924567</v>
      </c>
      <c r="FV108" s="239">
        <f t="shared" si="791"/>
        <v>5668.8654171619783</v>
      </c>
      <c r="FW108" s="239">
        <f t="shared" si="791"/>
        <v>5980.0600892086268</v>
      </c>
      <c r="FX108" s="239">
        <f t="shared" si="791"/>
        <v>6308.3379193096262</v>
      </c>
      <c r="FY108" s="239">
        <f t="shared" si="791"/>
        <v>6654.6366943724142</v>
      </c>
      <c r="FZ108" s="239">
        <f t="shared" si="791"/>
        <v>7019.9456814980203</v>
      </c>
      <c r="GA108" s="239">
        <f t="shared" si="791"/>
        <v>7405.3084540072205</v>
      </c>
      <c r="GB108" s="239">
        <f t="shared" si="791"/>
        <v>7811.8258726025551</v>
      </c>
      <c r="GC108" s="239">
        <f t="shared" si="791"/>
        <v>8240.6592301824421</v>
      </c>
      <c r="GD108" s="239">
        <f t="shared" si="791"/>
        <v>8693.0335692911412</v>
      </c>
      <c r="GE108" s="239">
        <f t="shared" si="792"/>
        <v>9170.2411816814856</v>
      </c>
      <c r="GF108" s="239">
        <f t="shared" si="793"/>
        <v>9673.6452999875273</v>
      </c>
      <c r="GG108" s="239">
        <f t="shared" si="793"/>
        <v>10204.683992053058</v>
      </c>
      <c r="GH108" s="239">
        <f t="shared" si="793"/>
        <v>10764.874269040876</v>
      </c>
      <c r="GI108" s="239">
        <f t="shared" si="793"/>
        <v>11355.816419058381</v>
      </c>
      <c r="GJ108" s="239">
        <f t="shared" si="793"/>
        <v>11979.198578679308</v>
      </c>
      <c r="GK108" s="239">
        <f t="shared" si="793"/>
        <v>12636.801555421007</v>
      </c>
      <c r="GL108" s="239">
        <f t="shared" si="793"/>
        <v>13330.503914953571</v>
      </c>
      <c r="GM108" s="239">
        <f t="shared" si="793"/>
        <v>14062.287347573385</v>
      </c>
      <c r="GN108" s="239">
        <f t="shared" si="793"/>
        <v>14834.242329271408</v>
      </c>
      <c r="GO108" s="239">
        <f t="shared" si="793"/>
        <v>15648.574093568121</v>
      </c>
      <c r="GP108" s="239">
        <f t="shared" si="793"/>
        <v>16507.608931174756</v>
      </c>
      <c r="GQ108" s="239">
        <f t="shared" si="793"/>
        <v>17413.800835477021</v>
      </c>
      <c r="GR108" s="239">
        <f t="shared" si="793"/>
        <v>18369.738512825323</v>
      </c>
      <c r="GS108" s="239">
        <f t="shared" si="793"/>
        <v>19378.15277765775</v>
      </c>
      <c r="GT108" s="239">
        <f t="shared" si="793"/>
        <v>20441.924353581326</v>
      </c>
      <c r="GU108" s="239">
        <f t="shared" si="793"/>
        <v>21564.092102696788</v>
      </c>
      <c r="GV108" s="239">
        <f t="shared" si="794"/>
        <v>22747.8617066755</v>
      </c>
      <c r="GW108" s="239">
        <f t="shared" si="795"/>
        <v>23996.614824387612</v>
      </c>
      <c r="GX108" s="239">
        <f t="shared" si="796"/>
        <v>25313.918752241942</v>
      </c>
      <c r="GY108" s="239">
        <f t="shared" si="797"/>
        <v>26703.536614834135</v>
      </c>
      <c r="GZ108" s="239">
        <f t="shared" si="798"/>
        <v>28169.438115014615</v>
      </c>
      <c r="HA108" s="239">
        <f t="shared" si="799"/>
        <v>29715.810874085859</v>
      </c>
      <c r="HB108" s="239">
        <f t="shared" si="800"/>
        <v>31347.072394524446</v>
      </c>
      <c r="HC108" s="239">
        <f t="shared" si="801"/>
        <v>33067.882679401569</v>
      </c>
      <c r="HD108" s="239">
        <f t="shared" si="802"/>
        <v>34883.157544551781</v>
      </c>
      <c r="HE108" s="239">
        <f t="shared" si="803"/>
        <v>36798.082661518652</v>
      </c>
      <c r="HF108" s="239">
        <f t="shared" si="804"/>
        <v>38818.128371393643</v>
      </c>
      <c r="HG108" s="239">
        <f t="shared" si="805"/>
        <v>40949.065311866681</v>
      </c>
      <c r="HH108" s="239">
        <f t="shared" si="806"/>
        <v>43196.980902130032</v>
      </c>
      <c r="HI108" s="239">
        <f t="shared" si="807"/>
        <v>45568.296732727671</v>
      </c>
    </row>
    <row r="109" spans="1:217" s="278" customFormat="1" ht="12.75" customHeight="1">
      <c r="A109" s="10" t="str">
        <f>'JJR-4 Constant DCF'!A99</f>
        <v>IDACORP, Inc.</v>
      </c>
      <c r="B109" s="389" t="str">
        <f>'JJR-4 Constant DCF'!B99</f>
        <v>IDA</v>
      </c>
      <c r="C109" s="239">
        <f>'JJR-4 Constant DCF'!D99</f>
        <v>90.211055555555518</v>
      </c>
      <c r="D109" s="239">
        <f>'JJR-4 Constant DCF'!C99</f>
        <v>2.84</v>
      </c>
      <c r="E109" s="3">
        <f>'JJR-4 Constant DCF'!G99</f>
        <v>4.4999999999999998E-2</v>
      </c>
      <c r="F109" s="3">
        <f>'JJR-4 Constant DCF'!H99</f>
        <v>2.5999999999999999E-2</v>
      </c>
      <c r="G109" s="3">
        <f>'JJR-4 Constant DCF'!I99</f>
        <v>2.5999999999999999E-2</v>
      </c>
      <c r="H109" s="3">
        <f t="shared" si="808"/>
        <v>3.2333333333333332E-2</v>
      </c>
      <c r="I109" s="3">
        <f t="shared" si="707"/>
        <v>3.6093678878097155E-2</v>
      </c>
      <c r="J109" s="3">
        <f t="shared" si="708"/>
        <v>3.9854024422860977E-2</v>
      </c>
      <c r="K109" s="3">
        <f t="shared" si="709"/>
        <v>4.36143699676248E-2</v>
      </c>
      <c r="L109" s="3">
        <f t="shared" si="710"/>
        <v>4.7374715512388622E-2</v>
      </c>
      <c r="M109" s="3">
        <f t="shared" si="711"/>
        <v>5.1135061057152445E-2</v>
      </c>
      <c r="N109" s="3">
        <f>'JJR-5.4 GDP Growth'!$D$25</f>
        <v>5.4895406601916275E-2</v>
      </c>
      <c r="O109" s="3">
        <f t="shared" si="809"/>
        <v>8.4583756327629114E-2</v>
      </c>
      <c r="Q109" s="239">
        <f t="shared" si="712"/>
        <v>-90.211055555555518</v>
      </c>
      <c r="R109" s="239">
        <f t="shared" si="713"/>
        <v>2.9318266666666664</v>
      </c>
      <c r="S109" s="239">
        <f t="shared" si="714"/>
        <v>3.0266223955555551</v>
      </c>
      <c r="T109" s="239">
        <f t="shared" si="715"/>
        <v>3.1244831863451847</v>
      </c>
      <c r="U109" s="239">
        <f t="shared" si="716"/>
        <v>3.2255081427036791</v>
      </c>
      <c r="V109" s="239">
        <f t="shared" si="717"/>
        <v>3.329799572651098</v>
      </c>
      <c r="W109" s="239">
        <f t="shared" si="718"/>
        <v>3.4499842891547923</v>
      </c>
      <c r="X109" s="239">
        <f t="shared" si="719"/>
        <v>3.587480047273254</v>
      </c>
      <c r="Y109" s="239">
        <f t="shared" si="720"/>
        <v>3.7439457293065019</v>
      </c>
      <c r="Z109" s="239">
        <f t="shared" si="721"/>
        <v>3.9213140931262203</v>
      </c>
      <c r="AA109" s="239">
        <f t="shared" si="722"/>
        <v>4.121830728702502</v>
      </c>
      <c r="AB109" s="239">
        <f t="shared" si="723"/>
        <v>4.3481003024988985</v>
      </c>
      <c r="AC109" s="239">
        <f t="shared" si="723"/>
        <v>4.5867910365504905</v>
      </c>
      <c r="AD109" s="239">
        <f t="shared" si="723"/>
        <v>4.8385847954999548</v>
      </c>
      <c r="AE109" s="239">
        <f t="shared" si="723"/>
        <v>5.1042008752267751</v>
      </c>
      <c r="AF109" s="239">
        <f t="shared" si="723"/>
        <v>5.3843980576502055</v>
      </c>
      <c r="AG109" s="239">
        <f t="shared" si="723"/>
        <v>5.6799767783314818</v>
      </c>
      <c r="AH109" s="239">
        <f t="shared" si="723"/>
        <v>5.9917814130674314</v>
      </c>
      <c r="AI109" s="239">
        <f t="shared" si="723"/>
        <v>6.3207026900075727</v>
      </c>
      <c r="AJ109" s="239">
        <f t="shared" si="723"/>
        <v>6.6676802341853643</v>
      </c>
      <c r="AK109" s="239">
        <f t="shared" si="723"/>
        <v>7.0337052517325303</v>
      </c>
      <c r="AL109" s="239">
        <f t="shared" si="723"/>
        <v>7.4198233614444211</v>
      </c>
      <c r="AM109" s="239">
        <f t="shared" si="723"/>
        <v>7.8271375817853102</v>
      </c>
      <c r="AN109" s="239">
        <f t="shared" si="723"/>
        <v>8.2568114818665546</v>
      </c>
      <c r="AO109" s="239">
        <f t="shared" si="723"/>
        <v>8.7100725053989905</v>
      </c>
      <c r="AP109" s="239">
        <f t="shared" si="723"/>
        <v>9.1882154771150404</v>
      </c>
      <c r="AQ109" s="239">
        <f t="shared" si="723"/>
        <v>9.6926063016772908</v>
      </c>
      <c r="AR109" s="239">
        <f t="shared" si="724"/>
        <v>10.224685865640161</v>
      </c>
      <c r="AS109" s="239">
        <f t="shared" si="725"/>
        <v>10.785974153611344</v>
      </c>
      <c r="AT109" s="239">
        <f t="shared" si="726"/>
        <v>11.378074590371599</v>
      </c>
      <c r="AU109" s="239">
        <f t="shared" si="727"/>
        <v>12.00267862135698</v>
      </c>
      <c r="AV109" s="239">
        <f t="shared" si="728"/>
        <v>12.661570544588498</v>
      </c>
      <c r="AW109" s="239">
        <f t="shared" si="729"/>
        <v>13.35663260785253</v>
      </c>
      <c r="AX109" s="239">
        <f t="shared" si="730"/>
        <v>14.089850385693008</v>
      </c>
      <c r="AY109" s="239">
        <f t="shared" si="731"/>
        <v>14.863318451575793</v>
      </c>
      <c r="AZ109" s="239">
        <f t="shared" si="732"/>
        <v>15.679246361428811</v>
      </c>
      <c r="BA109" s="239">
        <f t="shared" si="733"/>
        <v>16.539964965651063</v>
      </c>
      <c r="BB109" s="239">
        <f t="shared" si="734"/>
        <v>17.447933067621928</v>
      </c>
      <c r="BC109" s="239">
        <f t="shared" si="735"/>
        <v>18.405744447732054</v>
      </c>
      <c r="BD109" s="239">
        <f t="shared" si="736"/>
        <v>19.41613527300127</v>
      </c>
      <c r="BE109" s="239">
        <f t="shared" si="737"/>
        <v>20.481991913450482</v>
      </c>
      <c r="BF109" s="239">
        <f t="shared" si="738"/>
        <v>21.606359187556507</v>
      </c>
      <c r="BG109" s="239">
        <f t="shared" si="739"/>
        <v>22.79244906034447</v>
      </c>
      <c r="BH109" s="239">
        <f t="shared" si="740"/>
        <v>24.043649818965545</v>
      </c>
      <c r="BI109" s="239">
        <f t="shared" si="740"/>
        <v>25.363535751971749</v>
      </c>
      <c r="BJ109" s="239">
        <f t="shared" si="740"/>
        <v>26.755877359938477</v>
      </c>
      <c r="BK109" s="239">
        <f t="shared" si="740"/>
        <v>28.224652126603306</v>
      </c>
      <c r="BL109" s="239">
        <f t="shared" si="740"/>
        <v>29.774055881290835</v>
      </c>
      <c r="BM109" s="239">
        <f t="shared" si="740"/>
        <v>31.40851478508247</v>
      </c>
      <c r="BN109" s="239">
        <f t="shared" si="740"/>
        <v>33.132697974971869</v>
      </c>
      <c r="BO109" s="239">
        <f t="shared" si="740"/>
        <v>34.951530902126436</v>
      </c>
      <c r="BP109" s="239">
        <f t="shared" si="740"/>
        <v>36.870209402358107</v>
      </c>
      <c r="BQ109" s="239">
        <f t="shared" si="740"/>
        <v>38.894214538998348</v>
      </c>
      <c r="BR109" s="239">
        <f t="shared" si="740"/>
        <v>41.029328260578829</v>
      </c>
      <c r="BS109" s="239">
        <f t="shared" si="740"/>
        <v>43.281649918046796</v>
      </c>
      <c r="BT109" s="239">
        <f t="shared" si="740"/>
        <v>45.657613688699769</v>
      </c>
      <c r="BU109" s="239">
        <f t="shared" si="740"/>
        <v>48.164006956614159</v>
      </c>
      <c r="BV109" s="239">
        <f t="shared" si="740"/>
        <v>50.80798970207502</v>
      </c>
      <c r="BW109" s="239">
        <f t="shared" si="740"/>
        <v>53.5971149553964</v>
      </c>
      <c r="BX109" s="239">
        <f t="shared" si="741"/>
        <v>56.539350373562534</v>
      </c>
      <c r="BY109" s="239">
        <f t="shared" si="742"/>
        <v>59.643101001327459</v>
      </c>
      <c r="BZ109" s="239">
        <f t="shared" si="743"/>
        <v>62.917233281794488</v>
      </c>
      <c r="CA109" s="239">
        <f t="shared" si="744"/>
        <v>66.371100385066214</v>
      </c>
      <c r="CB109" s="239">
        <f t="shared" si="745"/>
        <v>70.014568927321022</v>
      </c>
      <c r="CC109" s="239">
        <f t="shared" si="746"/>
        <v>73.858047156644204</v>
      </c>
      <c r="CD109" s="239">
        <f t="shared" si="747"/>
        <v>77.912514686131701</v>
      </c>
      <c r="CE109" s="239">
        <f t="shared" si="748"/>
        <v>82.189553859204679</v>
      </c>
      <c r="CF109" s="239">
        <f t="shared" si="749"/>
        <v>86.701382836735817</v>
      </c>
      <c r="CG109" s="239">
        <f t="shared" si="750"/>
        <v>91.460890500506835</v>
      </c>
      <c r="CH109" s="239">
        <f t="shared" si="751"/>
        <v>96.481673272705493</v>
      </c>
      <c r="CI109" s="239">
        <f t="shared" si="752"/>
        <v>101.77807395664389</v>
      </c>
      <c r="CJ109" s="239">
        <f t="shared" si="753"/>
        <v>107.36522270965376</v>
      </c>
      <c r="CK109" s="239">
        <f t="shared" si="754"/>
        <v>113.2590802652055</v>
      </c>
      <c r="CL109" s="239">
        <f t="shared" si="755"/>
        <v>119.47648352772302</v>
      </c>
      <c r="CM109" s="239">
        <f t="shared" si="756"/>
        <v>126.03519367034453</v>
      </c>
      <c r="CN109" s="239">
        <f t="shared" si="757"/>
        <v>132.95394687302937</v>
      </c>
      <c r="CO109" s="239">
        <f t="shared" si="757"/>
        <v>140.25250784595389</v>
      </c>
      <c r="CP109" s="239">
        <f t="shared" si="757"/>
        <v>147.95172629109598</v>
      </c>
      <c r="CQ109" s="239">
        <f t="shared" si="757"/>
        <v>156.07359646330113</v>
      </c>
      <c r="CR109" s="239">
        <f t="shared" si="757"/>
        <v>164.64132000097746</v>
      </c>
      <c r="CS109" s="239">
        <f t="shared" si="757"/>
        <v>173.67937220590733</v>
      </c>
      <c r="CT109" s="239">
        <f t="shared" si="757"/>
        <v>183.21357196151618</v>
      </c>
      <c r="CU109" s="239">
        <f t="shared" si="757"/>
        <v>193.27115548933307</v>
      </c>
      <c r="CV109" s="239">
        <f t="shared" si="757"/>
        <v>203.88085415434219</v>
      </c>
      <c r="CW109" s="239">
        <f t="shared" si="757"/>
        <v>215.07297654149079</v>
      </c>
      <c r="CX109" s="239">
        <f t="shared" si="757"/>
        <v>226.87949503782033</v>
      </c>
      <c r="CY109" s="239">
        <f t="shared" si="757"/>
        <v>239.33413716755894</v>
      </c>
      <c r="CZ109" s="239">
        <f t="shared" si="757"/>
        <v>252.47248194109088</v>
      </c>
      <c r="DA109" s="239">
        <f t="shared" si="757"/>
        <v>266.33206149304203</v>
      </c>
      <c r="DB109" s="239">
        <f t="shared" si="757"/>
        <v>280.95246829982915</v>
      </c>
      <c r="DC109" s="239">
        <f t="shared" si="757"/>
        <v>296.37546828296024</v>
      </c>
      <c r="DD109" s="239">
        <f t="shared" si="758"/>
        <v>312.64512012118666</v>
      </c>
      <c r="DE109" s="239">
        <f t="shared" si="759"/>
        <v>329.80790111234415</v>
      </c>
      <c r="DF109" s="239">
        <f t="shared" si="760"/>
        <v>347.91283994443086</v>
      </c>
      <c r="DG109" s="239">
        <f t="shared" si="761"/>
        <v>367.01165675520781</v>
      </c>
      <c r="DH109" s="239">
        <f t="shared" si="762"/>
        <v>387.15891088042787</v>
      </c>
      <c r="DI109" s="239">
        <f t="shared" si="763"/>
        <v>408.41215671276404</v>
      </c>
      <c r="DJ109" s="239">
        <f t="shared" si="764"/>
        <v>430.83210811667675</v>
      </c>
      <c r="DK109" s="239">
        <f t="shared" si="765"/>
        <v>454.48281186890244</v>
      </c>
      <c r="DL109" s="239">
        <f t="shared" si="766"/>
        <v>479.43183062002805</v>
      </c>
      <c r="DM109" s="239">
        <f t="shared" si="767"/>
        <v>505.75043589981556</v>
      </c>
      <c r="DN109" s="239">
        <f t="shared" si="768"/>
        <v>533.51381171763228</v>
      </c>
      <c r="DO109" s="239">
        <f t="shared" si="769"/>
        <v>562.80126933960992</v>
      </c>
      <c r="DP109" s="239">
        <f t="shared" si="770"/>
        <v>593.69647385608243</v>
      </c>
      <c r="DQ109" s="239">
        <f t="shared" si="771"/>
        <v>626.28768318653601</v>
      </c>
      <c r="DR109" s="239">
        <f t="shared" si="772"/>
        <v>660.66800020483299</v>
      </c>
      <c r="DS109" s="239">
        <f t="shared" si="773"/>
        <v>696.93563870495223</v>
      </c>
      <c r="DT109" s="239">
        <f t="shared" si="774"/>
        <v>735.19420396702685</v>
      </c>
      <c r="DU109" s="239">
        <f t="shared" si="774"/>
        <v>775.55298872516892</v>
      </c>
      <c r="DV109" s="239">
        <f t="shared" si="774"/>
        <v>818.1272853825684</v>
      </c>
      <c r="DW109" s="239">
        <f t="shared" si="774"/>
        <v>863.03871536576651</v>
      </c>
      <c r="DX109" s="239">
        <f t="shared" si="774"/>
        <v>910.41557655896577</v>
      </c>
      <c r="DY109" s="239">
        <f t="shared" si="774"/>
        <v>960.39320981088827</v>
      </c>
      <c r="DZ109" s="239">
        <f t="shared" si="774"/>
        <v>1013.1143855611765</v>
      </c>
      <c r="EA109" s="239">
        <f t="shared" si="774"/>
        <v>1068.7297116908078</v>
      </c>
      <c r="EB109" s="239">
        <f t="shared" si="774"/>
        <v>1127.3980637616235</v>
      </c>
      <c r="EC109" s="239">
        <f t="shared" si="774"/>
        <v>1189.2870388740309</v>
      </c>
      <c r="ED109" s="239">
        <f t="shared" si="774"/>
        <v>1254.5734344394098</v>
      </c>
      <c r="EE109" s="239">
        <f t="shared" si="774"/>
        <v>1323.4437532349236</v>
      </c>
      <c r="EF109" s="239">
        <f t="shared" si="774"/>
        <v>1396.0947361835208</v>
      </c>
      <c r="EG109" s="239">
        <f t="shared" si="774"/>
        <v>1472.7339243811102</v>
      </c>
      <c r="EH109" s="239">
        <f t="shared" si="774"/>
        <v>1553.580251976447</v>
      </c>
      <c r="EI109" s="239">
        <f t="shared" si="774"/>
        <v>1638.8646715974016</v>
      </c>
      <c r="EJ109" s="239">
        <f t="shared" si="775"/>
        <v>1728.8308141102571</v>
      </c>
      <c r="EK109" s="239">
        <f t="shared" si="776"/>
        <v>1823.7356845967615</v>
      </c>
      <c r="EL109" s="239">
        <f t="shared" si="777"/>
        <v>1923.8503965371249</v>
      </c>
      <c r="EM109" s="239">
        <f t="shared" si="778"/>
        <v>2029.4609462962883</v>
      </c>
      <c r="EN109" s="239">
        <f t="shared" si="779"/>
        <v>2140.869030125933</v>
      </c>
      <c r="EO109" s="239">
        <f t="shared" si="780"/>
        <v>2258.3929060161463</v>
      </c>
      <c r="EP109" s="239">
        <f t="shared" si="781"/>
        <v>2382.3683028587861</v>
      </c>
      <c r="EQ109" s="239">
        <f t="shared" si="782"/>
        <v>2513.1493795197366</v>
      </c>
      <c r="ER109" s="239">
        <f t="shared" si="783"/>
        <v>2651.1097365598262</v>
      </c>
      <c r="ES109" s="239">
        <f t="shared" si="784"/>
        <v>2796.6434834945771</v>
      </c>
      <c r="ET109" s="239">
        <f t="shared" si="785"/>
        <v>2950.1663646416114</v>
      </c>
      <c r="EU109" s="239">
        <f t="shared" si="786"/>
        <v>3112.1169467719096</v>
      </c>
      <c r="EV109" s="239">
        <f t="shared" si="787"/>
        <v>3282.957871957668</v>
      </c>
      <c r="EW109" s="239">
        <f t="shared" si="788"/>
        <v>3463.1771791957458</v>
      </c>
      <c r="EX109" s="239">
        <f t="shared" si="789"/>
        <v>3653.2896985821735</v>
      </c>
      <c r="EY109" s="239">
        <f t="shared" si="790"/>
        <v>3853.8385220204341</v>
      </c>
      <c r="EZ109" s="239">
        <f t="shared" si="790"/>
        <v>4065.3965546648737</v>
      </c>
      <c r="FA109" s="239">
        <f t="shared" si="790"/>
        <v>4288.5681515312317</v>
      </c>
      <c r="FB109" s="239">
        <f t="shared" si="790"/>
        <v>4523.9908439495675</v>
      </c>
      <c r="FC109" s="239">
        <f t="shared" si="790"/>
        <v>4772.3371607915251</v>
      </c>
      <c r="FD109" s="239">
        <f t="shared" si="790"/>
        <v>5034.3165496746105</v>
      </c>
      <c r="FE109" s="239">
        <f t="shared" si="790"/>
        <v>5310.6774036317547</v>
      </c>
      <c r="FF109" s="239">
        <f t="shared" si="790"/>
        <v>5602.2091990357285</v>
      </c>
      <c r="FG109" s="239">
        <f t="shared" si="790"/>
        <v>5909.7447508857904</v>
      </c>
      <c r="FH109" s="239">
        <f t="shared" si="790"/>
        <v>6234.1625918992058</v>
      </c>
      <c r="FI109" s="239">
        <f t="shared" si="790"/>
        <v>6576.3894822039692</v>
      </c>
      <c r="FJ109" s="239">
        <f t="shared" si="790"/>
        <v>6937.4030568021217</v>
      </c>
      <c r="FK109" s="239">
        <f t="shared" si="790"/>
        <v>7318.2346183666514</v>
      </c>
      <c r="FL109" s="239">
        <f t="shared" si="790"/>
        <v>7719.9720833501078</v>
      </c>
      <c r="FM109" s="239">
        <f t="shared" si="790"/>
        <v>8143.7630898210546</v>
      </c>
      <c r="FN109" s="239">
        <f t="shared" si="790"/>
        <v>8590.8182759064603</v>
      </c>
      <c r="FO109" s="239">
        <f t="shared" si="791"/>
        <v>9062.414738205518</v>
      </c>
      <c r="FP109" s="239">
        <f t="shared" si="791"/>
        <v>9559.8996800545083</v>
      </c>
      <c r="FQ109" s="239">
        <f t="shared" si="791"/>
        <v>10084.694260064629</v>
      </c>
      <c r="FR109" s="239">
        <f t="shared" si="791"/>
        <v>10638.297651926889</v>
      </c>
      <c r="FS109" s="239">
        <f t="shared" si="791"/>
        <v>11222.291327081626</v>
      </c>
      <c r="FT109" s="239">
        <f t="shared" si="791"/>
        <v>11838.34357248693</v>
      </c>
      <c r="FU109" s="239">
        <f t="shared" si="791"/>
        <v>12488.214256391782</v>
      </c>
      <c r="FV109" s="239">
        <f t="shared" si="791"/>
        <v>13173.759855728256</v>
      </c>
      <c r="FW109" s="239">
        <f t="shared" si="791"/>
        <v>13896.938759484461</v>
      </c>
      <c r="FX109" s="239">
        <f t="shared" si="791"/>
        <v>14659.816863208291</v>
      </c>
      <c r="FY109" s="239">
        <f t="shared" si="791"/>
        <v>15464.573470623738</v>
      </c>
      <c r="FZ109" s="239">
        <f t="shared" si="791"/>
        <v>16313.507519218836</v>
      </c>
      <c r="GA109" s="239">
        <f t="shared" si="791"/>
        <v>17209.044147589771</v>
      </c>
      <c r="GB109" s="239">
        <f t="shared" si="791"/>
        <v>18153.741623302041</v>
      </c>
      <c r="GC109" s="239">
        <f t="shared" si="791"/>
        <v>19150.29865105934</v>
      </c>
      <c r="GD109" s="239">
        <f t="shared" si="791"/>
        <v>20201.562082057371</v>
      </c>
      <c r="GE109" s="239">
        <f t="shared" si="792"/>
        <v>21310.535046545767</v>
      </c>
      <c r="GF109" s="239">
        <f t="shared" si="793"/>
        <v>22480.385532830285</v>
      </c>
      <c r="GG109" s="239">
        <f t="shared" si="793"/>
        <v>23714.455437222841</v>
      </c>
      <c r="GH109" s="239">
        <f t="shared" si="793"/>
        <v>25016.270110792215</v>
      </c>
      <c r="GI109" s="239">
        <f t="shared" si="793"/>
        <v>26389.548430187519</v>
      </c>
      <c r="GJ109" s="239">
        <f t="shared" si="793"/>
        <v>27838.213421303622</v>
      </c>
      <c r="GK109" s="239">
        <f t="shared" si="793"/>
        <v>29366.403466137006</v>
      </c>
      <c r="GL109" s="239">
        <f t="shared" si="793"/>
        <v>30978.48412484652</v>
      </c>
      <c r="GM109" s="239">
        <f t="shared" si="793"/>
        <v>32679.060606790979</v>
      </c>
      <c r="GN109" s="239">
        <f t="shared" si="793"/>
        <v>34472.990926169434</v>
      </c>
      <c r="GO109" s="239">
        <f t="shared" si="793"/>
        <v>36365.399779845677</v>
      </c>
      <c r="GP109" s="239">
        <f t="shared" si="793"/>
        <v>38361.69318700154</v>
      </c>
      <c r="GQ109" s="239">
        <f t="shared" si="793"/>
        <v>40467.573932439947</v>
      </c>
      <c r="GR109" s="239">
        <f t="shared" si="793"/>
        <v>42689.057857654348</v>
      </c>
      <c r="GS109" s="239">
        <f t="shared" si="793"/>
        <v>45032.491046203009</v>
      </c>
      <c r="GT109" s="239">
        <f t="shared" si="793"/>
        <v>47504.567952481477</v>
      </c>
      <c r="GU109" s="239">
        <f t="shared" si="793"/>
        <v>50112.350525681308</v>
      </c>
      <c r="GV109" s="239">
        <f t="shared" si="794"/>
        <v>52863.288383566338</v>
      </c>
      <c r="GW109" s="239">
        <f t="shared" si="795"/>
        <v>55765.240093696571</v>
      </c>
      <c r="GX109" s="239">
        <f t="shared" si="796"/>
        <v>58826.495622893526</v>
      </c>
      <c r="GY109" s="239">
        <f t="shared" si="797"/>
        <v>62055.800019078117</v>
      </c>
      <c r="GZ109" s="239">
        <f t="shared" si="798"/>
        <v>65462.378393132611</v>
      </c>
      <c r="HA109" s="239">
        <f t="shared" si="799"/>
        <v>69055.96227215213</v>
      </c>
      <c r="HB109" s="239">
        <f t="shared" si="800"/>
        <v>72846.817399368505</v>
      </c>
      <c r="HC109" s="239">
        <f t="shared" si="801"/>
        <v>76845.773060162392</v>
      </c>
      <c r="HD109" s="239">
        <f t="shared" si="802"/>
        <v>81064.253017938594</v>
      </c>
      <c r="HE109" s="239">
        <f t="shared" si="803"/>
        <v>85514.308148238953</v>
      </c>
      <c r="HF109" s="239">
        <f t="shared" si="804"/>
        <v>90208.650864318086</v>
      </c>
      <c r="HG109" s="239">
        <f t="shared" si="805"/>
        <v>95160.691432525127</v>
      </c>
      <c r="HH109" s="239">
        <f t="shared" si="806"/>
        <v>100384.57628123308</v>
      </c>
      <c r="HI109" s="239">
        <f t="shared" si="807"/>
        <v>105895.22841275245</v>
      </c>
    </row>
    <row r="110" spans="1:217" s="278" customFormat="1" ht="12.75" customHeight="1">
      <c r="A110" s="10" t="str">
        <f>'JJR-4 Constant DCF'!A100</f>
        <v>NextEra Energy, Inc.</v>
      </c>
      <c r="B110" s="389" t="str">
        <f>'JJR-4 Constant DCF'!B100</f>
        <v>NEE</v>
      </c>
      <c r="C110" s="239">
        <f>'JJR-4 Constant DCF'!D100</f>
        <v>74.439249999999959</v>
      </c>
      <c r="D110" s="239">
        <f>'JJR-4 Constant DCF'!C100</f>
        <v>1.54</v>
      </c>
      <c r="E110" s="3">
        <f>'JJR-4 Constant DCF'!G100</f>
        <v>0.105</v>
      </c>
      <c r="F110" s="3">
        <f>'JJR-4 Constant DCF'!H100</f>
        <v>8.5900000000000004E-2</v>
      </c>
      <c r="G110" s="3">
        <f>'JJR-4 Constant DCF'!I100</f>
        <v>7.8E-2</v>
      </c>
      <c r="H110" s="3">
        <f t="shared" si="808"/>
        <v>8.9633333333333343E-2</v>
      </c>
      <c r="I110" s="3">
        <f t="shared" si="707"/>
        <v>8.3843678878097169E-2</v>
      </c>
      <c r="J110" s="3">
        <f t="shared" si="708"/>
        <v>7.8054024422860996E-2</v>
      </c>
      <c r="K110" s="3">
        <f t="shared" si="709"/>
        <v>7.2264369967624822E-2</v>
      </c>
      <c r="L110" s="3">
        <f t="shared" si="710"/>
        <v>6.6474715512388649E-2</v>
      </c>
      <c r="M110" s="3">
        <f t="shared" si="711"/>
        <v>6.0685061057152469E-2</v>
      </c>
      <c r="N110" s="3">
        <f>'JJR-5.4 GDP Growth'!$D$25</f>
        <v>5.4895406601916275E-2</v>
      </c>
      <c r="O110" s="3">
        <f t="shared" si="809"/>
        <v>8.3104613423347504E-2</v>
      </c>
      <c r="Q110" s="239">
        <f t="shared" si="712"/>
        <v>-74.439249999999959</v>
      </c>
      <c r="R110" s="239">
        <f t="shared" si="713"/>
        <v>1.6780353333333335</v>
      </c>
      <c r="S110" s="239">
        <f t="shared" si="714"/>
        <v>1.8284432337111116</v>
      </c>
      <c r="T110" s="239">
        <f t="shared" si="715"/>
        <v>1.9923326955594178</v>
      </c>
      <c r="U110" s="239">
        <f t="shared" si="716"/>
        <v>2.1709121161713938</v>
      </c>
      <c r="V110" s="239">
        <f t="shared" si="717"/>
        <v>2.3654982055175569</v>
      </c>
      <c r="W110" s="239">
        <f t="shared" si="718"/>
        <v>2.563830277447686</v>
      </c>
      <c r="X110" s="239">
        <f t="shared" si="719"/>
        <v>2.7639475485396581</v>
      </c>
      <c r="Y110" s="239">
        <f t="shared" si="720"/>
        <v>2.9636824767584375</v>
      </c>
      <c r="Z110" s="239">
        <f t="shared" si="721"/>
        <v>3.160692426270006</v>
      </c>
      <c r="AA110" s="239">
        <f t="shared" si="722"/>
        <v>3.3524992391410811</v>
      </c>
      <c r="AB110" s="239">
        <f t="shared" si="723"/>
        <v>3.5365360480063455</v>
      </c>
      <c r="AC110" s="239">
        <f t="shared" si="723"/>
        <v>3.730675632323988</v>
      </c>
      <c r="AD110" s="239">
        <f t="shared" si="723"/>
        <v>3.9354725880602746</v>
      </c>
      <c r="AE110" s="239">
        <f t="shared" si="723"/>
        <v>4.1515119559525395</v>
      </c>
      <c r="AF110" s="239">
        <f t="shared" si="723"/>
        <v>4.3794108927872708</v>
      </c>
      <c r="AG110" s="239">
        <f t="shared" si="723"/>
        <v>4.6198204344236888</v>
      </c>
      <c r="AH110" s="239">
        <f t="shared" si="723"/>
        <v>4.8734273555992189</v>
      </c>
      <c r="AI110" s="239">
        <f t="shared" si="723"/>
        <v>5.1409561318297392</v>
      </c>
      <c r="AJ110" s="239">
        <f t="shared" si="723"/>
        <v>5.4231710090091472</v>
      </c>
      <c r="AK110" s="239">
        <f t="shared" si="723"/>
        <v>5.7208781866204292</v>
      </c>
      <c r="AL110" s="239">
        <f t="shared" si="723"/>
        <v>6.0349281207949907</v>
      </c>
      <c r="AM110" s="239">
        <f t="shared" si="723"/>
        <v>6.3662179537993699</v>
      </c>
      <c r="AN110" s="239">
        <f t="shared" si="723"/>
        <v>6.7156940768896058</v>
      </c>
      <c r="AO110" s="239">
        <f t="shared" si="723"/>
        <v>7.0843548338545412</v>
      </c>
      <c r="AP110" s="239">
        <f t="shared" si="723"/>
        <v>7.4732533729712376</v>
      </c>
      <c r="AQ110" s="239">
        <f t="shared" si="723"/>
        <v>7.8835006555196356</v>
      </c>
      <c r="AR110" s="239">
        <f t="shared" si="724"/>
        <v>8.3162686294508603</v>
      </c>
      <c r="AS110" s="239">
        <f t="shared" si="725"/>
        <v>8.7727935772753263</v>
      </c>
      <c r="AT110" s="239">
        <f t="shared" si="726"/>
        <v>9.2543796477345346</v>
      </c>
      <c r="AU110" s="239">
        <f t="shared" si="727"/>
        <v>9.7624025813454214</v>
      </c>
      <c r="AV110" s="239">
        <f t="shared" si="728"/>
        <v>10.298313640459975</v>
      </c>
      <c r="AW110" s="239">
        <f t="shared" si="729"/>
        <v>10.863643755067086</v>
      </c>
      <c r="AX110" s="239">
        <f t="shared" si="730"/>
        <v>11.460007896179862</v>
      </c>
      <c r="AY110" s="239">
        <f t="shared" si="731"/>
        <v>12.089109689301827</v>
      </c>
      <c r="AZ110" s="239">
        <f t="shared" si="732"/>
        <v>12.752746281151216</v>
      </c>
      <c r="BA110" s="239">
        <f t="shared" si="733"/>
        <v>13.452813473546088</v>
      </c>
      <c r="BB110" s="239">
        <f t="shared" si="734"/>
        <v>14.191311139116138</v>
      </c>
      <c r="BC110" s="239">
        <f t="shared" si="735"/>
        <v>14.970348934312222</v>
      </c>
      <c r="BD110" s="239">
        <f t="shared" si="736"/>
        <v>15.792152326033856</v>
      </c>
      <c r="BE110" s="239">
        <f t="shared" si="737"/>
        <v>16.659068949090884</v>
      </c>
      <c r="BF110" s="239">
        <f t="shared" si="738"/>
        <v>17.573575312660587</v>
      </c>
      <c r="BG110" s="239">
        <f t="shared" si="739"/>
        <v>18.53828387489849</v>
      </c>
      <c r="BH110" s="239">
        <f t="shared" si="740"/>
        <v>19.55595050591279</v>
      </c>
      <c r="BI110" s="239">
        <f t="shared" si="740"/>
        <v>20.629482360421822</v>
      </c>
      <c r="BJ110" s="239">
        <f t="shared" si="740"/>
        <v>21.761946182584236</v>
      </c>
      <c r="BK110" s="239">
        <f t="shared" si="740"/>
        <v>22.956577066726219</v>
      </c>
      <c r="BL110" s="239">
        <f t="shared" si="740"/>
        <v>24.21678769899238</v>
      </c>
      <c r="BM110" s="239">
        <f t="shared" si="740"/>
        <v>25.546178106320852</v>
      </c>
      <c r="BN110" s="239">
        <f t="shared" si="740"/>
        <v>26.948545940592307</v>
      </c>
      <c r="BO110" s="239">
        <f t="shared" si="740"/>
        <v>28.427897327331543</v>
      </c>
      <c r="BP110" s="239">
        <f t="shared" si="740"/>
        <v>29.988458309952936</v>
      </c>
      <c r="BQ110" s="239">
        <f t="shared" si="740"/>
        <v>31.634686922242416</v>
      </c>
      <c r="BR110" s="239">
        <f t="shared" si="740"/>
        <v>33.371285923563235</v>
      </c>
      <c r="BS110" s="239">
        <f t="shared" si="740"/>
        <v>35.203216233166046</v>
      </c>
      <c r="BT110" s="239">
        <f t="shared" si="740"/>
        <v>37.135711101980874</v>
      </c>
      <c r="BU110" s="239">
        <f t="shared" si="740"/>
        <v>39.17429106237541</v>
      </c>
      <c r="BV110" s="239">
        <f t="shared" si="740"/>
        <v>41.324779698586326</v>
      </c>
      <c r="BW110" s="239">
        <f t="shared" si="740"/>
        <v>43.593320282874835</v>
      </c>
      <c r="BX110" s="239">
        <f t="shared" si="741"/>
        <v>45.986393324930816</v>
      </c>
      <c r="BY110" s="239">
        <f t="shared" si="742"/>
        <v>48.510835084658545</v>
      </c>
      <c r="BZ110" s="239">
        <f t="shared" si="743"/>
        <v>51.17385710122938</v>
      </c>
      <c r="CA110" s="239">
        <f t="shared" si="744"/>
        <v>53.983066794189725</v>
      </c>
      <c r="CB110" s="239">
        <f t="shared" si="745"/>
        <v>56.946489195475174</v>
      </c>
      <c r="CC110" s="239">
        <f t="shared" si="746"/>
        <v>60.072589874412415</v>
      </c>
      <c r="CD110" s="239">
        <f t="shared" si="747"/>
        <v>63.370299121198443</v>
      </c>
      <c r="CE110" s="239">
        <f t="shared" si="748"/>
        <v>66.849037457941691</v>
      </c>
      <c r="CF110" s="239">
        <f t="shared" si="749"/>
        <v>70.518742550142136</v>
      </c>
      <c r="CG110" s="239">
        <f t="shared" si="750"/>
        <v>74.389897595488037</v>
      </c>
      <c r="CH110" s="239">
        <f t="shared" si="751"/>
        <v>78.473561271067268</v>
      </c>
      <c r="CI110" s="239">
        <f t="shared" si="752"/>
        <v>82.781399324542889</v>
      </c>
      <c r="CJ110" s="239">
        <f t="shared" si="753"/>
        <v>87.325717899539271</v>
      </c>
      <c r="CK110" s="239">
        <f t="shared" si="754"/>
        <v>92.119498690438718</v>
      </c>
      <c r="CL110" s="239">
        <f t="shared" si="755"/>
        <v>97.176436027015043</v>
      </c>
      <c r="CM110" s="239">
        <f t="shared" si="756"/>
        <v>102.51097599484314</v>
      </c>
      <c r="CN110" s="239">
        <f t="shared" si="757"/>
        <v>108.13835770323932</v>
      </c>
      <c r="CO110" s="239">
        <f t="shared" si="757"/>
        <v>114.0746568186221</v>
      </c>
      <c r="CP110" s="239">
        <f t="shared" si="757"/>
        <v>120.33683148765442</v>
      </c>
      <c r="CQ110" s="239">
        <f t="shared" si="757"/>
        <v>126.94277078135549</v>
      </c>
      <c r="CR110" s="239">
        <f t="shared" si="757"/>
        <v>133.91134579857186</v>
      </c>
      <c r="CS110" s="239">
        <f t="shared" si="757"/>
        <v>141.26246357479428</v>
      </c>
      <c r="CT110" s="239">
        <f t="shared" si="757"/>
        <v>149.01712395032101</v>
      </c>
      <c r="CU110" s="239">
        <f t="shared" si="757"/>
        <v>157.19747956022204</v>
      </c>
      <c r="CV110" s="239">
        <f t="shared" si="757"/>
        <v>165.82689911747684</v>
      </c>
      <c r="CW110" s="239">
        <f t="shared" si="757"/>
        <v>174.93003417006568</v>
      </c>
      <c r="CX110" s="239">
        <f t="shared" si="757"/>
        <v>184.53288952271853</v>
      </c>
      <c r="CY110" s="239">
        <f t="shared" si="757"/>
        <v>194.66289752449467</v>
      </c>
      <c r="CZ110" s="239">
        <f t="shared" si="757"/>
        <v>205.34899643440897</v>
      </c>
      <c r="DA110" s="239">
        <f t="shared" si="757"/>
        <v>216.62171308897132</v>
      </c>
      <c r="DB110" s="239">
        <f t="shared" si="757"/>
        <v>228.51325010779405</v>
      </c>
      <c r="DC110" s="239">
        <f t="shared" si="757"/>
        <v>241.05757788638678</v>
      </c>
      <c r="DD110" s="239">
        <f t="shared" si="758"/>
        <v>254.29053163893309</v>
      </c>
      <c r="DE110" s="239">
        <f t="shared" si="759"/>
        <v>268.24991376826978</v>
      </c>
      <c r="DF110" s="239">
        <f t="shared" si="760"/>
        <v>282.97560185550793</v>
      </c>
      <c r="DG110" s="239">
        <f t="shared" si="761"/>
        <v>298.50966257778799</v>
      </c>
      <c r="DH110" s="239">
        <f t="shared" si="762"/>
        <v>314.8964718795965</v>
      </c>
      <c r="DI110" s="239">
        <f t="shared" si="763"/>
        <v>332.18284174093583</v>
      </c>
      <c r="DJ110" s="239">
        <f t="shared" si="764"/>
        <v>350.41815390448448</v>
      </c>
      <c r="DK110" s="239">
        <f t="shared" si="765"/>
        <v>369.65450094376405</v>
      </c>
      <c r="DL110" s="239">
        <f t="shared" si="766"/>
        <v>389.94683507530044</v>
      </c>
      <c r="DM110" s="239">
        <f t="shared" si="767"/>
        <v>411.35312513988947</v>
      </c>
      <c r="DN110" s="239">
        <f t="shared" si="768"/>
        <v>433.93452220141268</v>
      </c>
      <c r="DO110" s="239">
        <f t="shared" si="769"/>
        <v>457.75553423626747</v>
      </c>
      <c r="DP110" s="239">
        <f t="shared" si="770"/>
        <v>482.88421041244476</v>
      </c>
      <c r="DQ110" s="239">
        <f t="shared" si="771"/>
        <v>509.39233548468121</v>
      </c>
      <c r="DR110" s="239">
        <f t="shared" si="772"/>
        <v>537.3556348610125</v>
      </c>
      <c r="DS110" s="239">
        <f t="shared" si="773"/>
        <v>566.85399092653859</v>
      </c>
      <c r="DT110" s="239">
        <f t="shared" si="774"/>
        <v>597.97167124236989</v>
      </c>
      <c r="DU110" s="239">
        <f t="shared" si="774"/>
        <v>630.79756927164715</v>
      </c>
      <c r="DV110" s="239">
        <f t="shared" si="774"/>
        <v>665.42545832031465</v>
      </c>
      <c r="DW110" s="239">
        <f t="shared" si="774"/>
        <v>701.9542594180748</v>
      </c>
      <c r="DX110" s="239">
        <f t="shared" si="774"/>
        <v>740.48832390477708</v>
      </c>
      <c r="DY110" s="239">
        <f t="shared" si="774"/>
        <v>781.13773152950125</v>
      </c>
      <c r="DZ110" s="239">
        <f t="shared" si="774"/>
        <v>824.01860491391176</v>
      </c>
      <c r="EA110" s="239">
        <f t="shared" si="774"/>
        <v>869.25344127820472</v>
      </c>
      <c r="EB110" s="239">
        <f t="shared" si="774"/>
        <v>916.97146237728668</v>
      </c>
      <c r="EC110" s="239">
        <f t="shared" si="774"/>
        <v>967.30898364684163</v>
      </c>
      <c r="ED110" s="239">
        <f t="shared" si="774"/>
        <v>1020.4098036138214</v>
      </c>
      <c r="EE110" s="239">
        <f t="shared" si="774"/>
        <v>1076.4256146837836</v>
      </c>
      <c r="EF110" s="239">
        <f t="shared" si="774"/>
        <v>1135.5164364785676</v>
      </c>
      <c r="EG110" s="239">
        <f t="shared" si="774"/>
        <v>1197.8510729622176</v>
      </c>
      <c r="EH110" s="239">
        <f t="shared" si="774"/>
        <v>1263.6075946610201</v>
      </c>
      <c r="EI110" s="239">
        <f t="shared" si="774"/>
        <v>1332.9738473552063</v>
      </c>
      <c r="EJ110" s="239">
        <f t="shared" si="775"/>
        <v>1406.147988695491</v>
      </c>
      <c r="EK110" s="239">
        <f t="shared" si="776"/>
        <v>1483.3390542773968</v>
      </c>
      <c r="EL110" s="239">
        <f t="shared" si="777"/>
        <v>1564.7675547904564</v>
      </c>
      <c r="EM110" s="239">
        <f t="shared" si="778"/>
        <v>1650.6661059481648</v>
      </c>
      <c r="EN110" s="239">
        <f t="shared" si="779"/>
        <v>1741.2800929981911</v>
      </c>
      <c r="EO110" s="239">
        <f t="shared" si="780"/>
        <v>1836.8683717111494</v>
      </c>
      <c r="EP110" s="239">
        <f t="shared" si="781"/>
        <v>1937.7040078504328</v>
      </c>
      <c r="EQ110" s="239">
        <f t="shared" si="782"/>
        <v>2044.075057235545</v>
      </c>
      <c r="ER110" s="239">
        <f t="shared" si="783"/>
        <v>2156.2853886273256</v>
      </c>
      <c r="ES110" s="239">
        <f t="shared" si="784"/>
        <v>2274.6555517857937</v>
      </c>
      <c r="ET110" s="239">
        <f t="shared" si="785"/>
        <v>2399.5236931803811</v>
      </c>
      <c r="EU110" s="239">
        <f t="shared" si="786"/>
        <v>2531.24652196845</v>
      </c>
      <c r="EV110" s="239">
        <f t="shared" si="787"/>
        <v>2670.2003290015946</v>
      </c>
      <c r="EW110" s="239">
        <f t="shared" si="788"/>
        <v>2816.7820617707075</v>
      </c>
      <c r="EX110" s="239">
        <f t="shared" si="789"/>
        <v>2971.4104583605945</v>
      </c>
      <c r="EY110" s="239">
        <f t="shared" si="790"/>
        <v>3134.5272436534856</v>
      </c>
      <c r="EZ110" s="239">
        <f t="shared" si="790"/>
        <v>3306.5983911986277</v>
      </c>
      <c r="FA110" s="239">
        <f t="shared" si="790"/>
        <v>3488.1154543527186</v>
      </c>
      <c r="FB110" s="239">
        <f t="shared" si="790"/>
        <v>3679.5969704938389</v>
      </c>
      <c r="FC110" s="239">
        <f t="shared" si="790"/>
        <v>3881.5899423202773</v>
      </c>
      <c r="FD110" s="239">
        <f t="shared" si="790"/>
        <v>4094.6714004658575</v>
      </c>
      <c r="FE110" s="239">
        <f t="shared" si="790"/>
        <v>4319.4500518956684</v>
      </c>
      <c r="FF110" s="239">
        <f t="shared" si="790"/>
        <v>4556.5680187911494</v>
      </c>
      <c r="FG110" s="239">
        <f t="shared" si="790"/>
        <v>4806.7026728919773</v>
      </c>
      <c r="FH110" s="239">
        <f t="shared" si="790"/>
        <v>5070.5685705349006</v>
      </c>
      <c r="FI110" s="239">
        <f t="shared" si="790"/>
        <v>5348.9194939173112</v>
      </c>
      <c r="FJ110" s="239">
        <f t="shared" si="790"/>
        <v>5642.5506044168178</v>
      </c>
      <c r="FK110" s="239">
        <f t="shared" si="790"/>
        <v>5952.3007141181679</v>
      </c>
      <c r="FL110" s="239">
        <f t="shared" si="790"/>
        <v>6279.0546820365616</v>
      </c>
      <c r="FM110" s="239">
        <f t="shared" si="790"/>
        <v>6623.7459418826247</v>
      </c>
      <c r="FN110" s="239">
        <f t="shared" si="790"/>
        <v>6987.3591685900647</v>
      </c>
      <c r="FO110" s="239">
        <f t="shared" si="791"/>
        <v>7370.9330912234436</v>
      </c>
      <c r="FP110" s="239">
        <f t="shared" si="791"/>
        <v>7775.5634603016742</v>
      </c>
      <c r="FQ110" s="239">
        <f t="shared" si="791"/>
        <v>8202.4061780139382</v>
      </c>
      <c r="FR110" s="239">
        <f t="shared" si="791"/>
        <v>8652.6806002700832</v>
      </c>
      <c r="FS110" s="239">
        <f t="shared" si="791"/>
        <v>9127.6730200184229</v>
      </c>
      <c r="FT110" s="239">
        <f t="shared" si="791"/>
        <v>9628.7403417816749</v>
      </c>
      <c r="FU110" s="239">
        <f t="shared" si="791"/>
        <v>10157.313957908054</v>
      </c>
      <c r="FV110" s="239">
        <f t="shared" si="791"/>
        <v>10714.903837610736</v>
      </c>
      <c r="FW110" s="239">
        <f t="shared" si="791"/>
        <v>11303.102840476811</v>
      </c>
      <c r="FX110" s="239">
        <f t="shared" si="791"/>
        <v>11923.59126676806</v>
      </c>
      <c r="FY110" s="239">
        <f t="shared" si="791"/>
        <v>12578.141657512351</v>
      </c>
      <c r="FZ110" s="239">
        <f t="shared" si="791"/>
        <v>13268.623858097993</v>
      </c>
      <c r="GA110" s="239">
        <f t="shared" si="791"/>
        <v>13997.010359836169</v>
      </c>
      <c r="GB110" s="239">
        <f t="shared" si="791"/>
        <v>14765.381934750611</v>
      </c>
      <c r="GC110" s="239">
        <f t="shared" si="791"/>
        <v>15575.933579691335</v>
      </c>
      <c r="GD110" s="239">
        <f t="shared" si="791"/>
        <v>16430.980786752931</v>
      </c>
      <c r="GE110" s="239">
        <f t="shared" si="792"/>
        <v>17332.966157910007</v>
      </c>
      <c r="GF110" s="239">
        <f t="shared" si="793"/>
        <v>18284.466382765731</v>
      </c>
      <c r="GG110" s="239">
        <f t="shared" si="793"/>
        <v>19288.199599346724</v>
      </c>
      <c r="GH110" s="239">
        <f t="shared" si="793"/>
        <v>20347.033158971783</v>
      </c>
      <c r="GI110" s="239">
        <f t="shared" si="793"/>
        <v>21463.991817376213</v>
      </c>
      <c r="GJ110" s="239">
        <f t="shared" si="793"/>
        <v>22642.266375491283</v>
      </c>
      <c r="GK110" s="239">
        <f t="shared" si="793"/>
        <v>23885.222794562775</v>
      </c>
      <c r="GL110" s="239">
        <f t="shared" si="793"/>
        <v>25196.411811647657</v>
      </c>
      <c r="GM110" s="239">
        <f t="shared" si="793"/>
        <v>26579.579082957382</v>
      </c>
      <c r="GN110" s="239">
        <f t="shared" si="793"/>
        <v>28038.675884024116</v>
      </c>
      <c r="GO110" s="239">
        <f t="shared" si="793"/>
        <v>29577.870397256964</v>
      </c>
      <c r="GP110" s="239">
        <f t="shared" si="793"/>
        <v>31201.559619133168</v>
      </c>
      <c r="GQ110" s="239">
        <f t="shared" si="793"/>
        <v>32914.381921039414</v>
      </c>
      <c r="GR110" s="239">
        <f t="shared" si="793"/>
        <v>34721.230299645635</v>
      </c>
      <c r="GS110" s="239">
        <f t="shared" si="793"/>
        <v>36627.266354663458</v>
      </c>
      <c r="GT110" s="239">
        <f t="shared" si="793"/>
        <v>38637.935033919399</v>
      </c>
      <c r="GU110" s="239">
        <f t="shared" si="793"/>
        <v>40758.980187864829</v>
      </c>
      <c r="GV110" s="239">
        <f t="shared" si="794"/>
        <v>42996.460977957118</v>
      </c>
      <c r="GW110" s="239">
        <f t="shared" si="795"/>
        <v>45356.769185785502</v>
      </c>
      <c r="GX110" s="239">
        <f t="shared" si="796"/>
        <v>47846.647472388468</v>
      </c>
      <c r="GY110" s="239">
        <f t="shared" si="797"/>
        <v>50473.208639923781</v>
      </c>
      <c r="GZ110" s="239">
        <f t="shared" si="798"/>
        <v>53243.955950715754</v>
      </c>
      <c r="HA110" s="239">
        <f t="shared" si="799"/>
        <v>56166.804561724814</v>
      </c>
      <c r="HB110" s="239">
        <f t="shared" si="800"/>
        <v>59250.104135671063</v>
      </c>
      <c r="HC110" s="239">
        <f t="shared" si="801"/>
        <v>62502.662693404607</v>
      </c>
      <c r="HD110" s="239">
        <f t="shared" si="802"/>
        <v>65933.771775661473</v>
      </c>
      <c r="HE110" s="239">
        <f t="shared" si="803"/>
        <v>69553.23298608436</v>
      </c>
      <c r="HF110" s="239">
        <f t="shared" si="804"/>
        <v>73371.385991333271</v>
      </c>
      <c r="HG110" s="239">
        <f t="shared" si="805"/>
        <v>77399.13805827366</v>
      </c>
      <c r="HH110" s="239">
        <f t="shared" si="806"/>
        <v>81647.995212620444</v>
      </c>
      <c r="HI110" s="239">
        <f t="shared" si="807"/>
        <v>86130.095108048554</v>
      </c>
    </row>
    <row r="111" spans="1:217" s="278" customFormat="1" ht="12.75" customHeight="1">
      <c r="A111" s="10" t="str">
        <f>'JJR-4 Constant DCF'!A101</f>
        <v>NorthWestern Corporation</v>
      </c>
      <c r="B111" s="389" t="str">
        <f>'JJR-4 Constant DCF'!B101</f>
        <v>NWE</v>
      </c>
      <c r="C111" s="239">
        <f>'JJR-4 Constant DCF'!D101</f>
        <v>55.997472222222243</v>
      </c>
      <c r="D111" s="239">
        <f>'JJR-4 Constant DCF'!C101</f>
        <v>2.48</v>
      </c>
      <c r="E111" s="3">
        <f>'JJR-4 Constant DCF'!G101</f>
        <v>2.5000000000000001E-2</v>
      </c>
      <c r="F111" s="3">
        <f>'JJR-4 Constant DCF'!H101</f>
        <v>4.5699999999999998E-2</v>
      </c>
      <c r="G111" s="3">
        <f>'JJR-4 Constant DCF'!I101</f>
        <v>4.3999999999999997E-2</v>
      </c>
      <c r="H111" s="3">
        <f t="shared" si="808"/>
        <v>3.8233333333333334E-2</v>
      </c>
      <c r="I111" s="3">
        <f t="shared" si="707"/>
        <v>4.1010345544763821E-2</v>
      </c>
      <c r="J111" s="3">
        <f t="shared" si="708"/>
        <v>4.3787357756194314E-2</v>
      </c>
      <c r="K111" s="3">
        <f t="shared" si="709"/>
        <v>4.6564369967624808E-2</v>
      </c>
      <c r="L111" s="3">
        <f t="shared" si="710"/>
        <v>4.9341382179055301E-2</v>
      </c>
      <c r="M111" s="3">
        <f t="shared" si="711"/>
        <v>5.2118394390485795E-2</v>
      </c>
      <c r="N111" s="3">
        <f>'JJR-5.4 GDP Growth'!$D$25</f>
        <v>5.4895406601916275E-2</v>
      </c>
      <c r="O111" s="3">
        <f t="shared" si="809"/>
        <v>9.8964840173721313E-2</v>
      </c>
      <c r="Q111" s="239">
        <f t="shared" si="712"/>
        <v>-55.997472222222243</v>
      </c>
      <c r="R111" s="239">
        <f t="shared" si="713"/>
        <v>2.5748186666666668</v>
      </c>
      <c r="S111" s="239">
        <f t="shared" si="714"/>
        <v>2.6732625670222223</v>
      </c>
      <c r="T111" s="239">
        <f t="shared" si="715"/>
        <v>2.7754703058347054</v>
      </c>
      <c r="U111" s="239">
        <f t="shared" si="716"/>
        <v>2.8815857871944526</v>
      </c>
      <c r="V111" s="239">
        <f t="shared" si="717"/>
        <v>2.9917584171248537</v>
      </c>
      <c r="W111" s="239">
        <f t="shared" si="718"/>
        <v>3.1144514635975997</v>
      </c>
      <c r="X111" s="239">
        <f t="shared" si="719"/>
        <v>3.2508250640484504</v>
      </c>
      <c r="Y111" s="239">
        <f t="shared" si="720"/>
        <v>3.40219768503083</v>
      </c>
      <c r="Z111" s="239">
        <f t="shared" si="721"/>
        <v>3.5700668212566335</v>
      </c>
      <c r="AA111" s="239">
        <f t="shared" si="722"/>
        <v>3.7561329718472742</v>
      </c>
      <c r="AB111" s="239">
        <f t="shared" si="723"/>
        <v>3.9623274185876944</v>
      </c>
      <c r="AC111" s="239">
        <f t="shared" si="723"/>
        <v>4.1798409933209868</v>
      </c>
      <c r="AD111" s="239">
        <f t="shared" si="723"/>
        <v>4.4092950641807001</v>
      </c>
      <c r="AE111" s="239">
        <f t="shared" si="723"/>
        <v>4.651345109556722</v>
      </c>
      <c r="AF111" s="239">
        <f t="shared" si="723"/>
        <v>4.9066825905916733</v>
      </c>
      <c r="AG111" s="239">
        <f t="shared" si="723"/>
        <v>5.1760369264687469</v>
      </c>
      <c r="AH111" s="239">
        <f t="shared" si="723"/>
        <v>5.4601775781337816</v>
      </c>
      <c r="AI111" s="239">
        <f t="shared" si="723"/>
        <v>5.759916246404102</v>
      </c>
      <c r="AJ111" s="239">
        <f t="shared" si="723"/>
        <v>6.0761091907434386</v>
      </c>
      <c r="AK111" s="239">
        <f t="shared" si="723"/>
        <v>6.4096596753269397</v>
      </c>
      <c r="AL111" s="239">
        <f t="shared" si="723"/>
        <v>6.7615205493839188</v>
      </c>
      <c r="AM111" s="239">
        <f t="shared" si="723"/>
        <v>7.1326969691895616</v>
      </c>
      <c r="AN111" s="239">
        <f t="shared" si="723"/>
        <v>7.5242492694814782</v>
      </c>
      <c r="AO111" s="239">
        <f t="shared" si="723"/>
        <v>7.9372959925038353</v>
      </c>
      <c r="AP111" s="239">
        <f t="shared" si="723"/>
        <v>8.373017083332094</v>
      </c>
      <c r="AQ111" s="239">
        <f t="shared" si="723"/>
        <v>8.8326572606063998</v>
      </c>
      <c r="AR111" s="239">
        <f t="shared" si="724"/>
        <v>9.3175295723027567</v>
      </c>
      <c r="AS111" s="239">
        <f t="shared" si="725"/>
        <v>9.8290191466996948</v>
      </c>
      <c r="AT111" s="239">
        <f t="shared" si="726"/>
        <v>10.368587149255795</v>
      </c>
      <c r="AU111" s="239">
        <f t="shared" si="727"/>
        <v>10.937774956701595</v>
      </c>
      <c r="AV111" s="239">
        <f t="shared" si="728"/>
        <v>11.538208560269986</v>
      </c>
      <c r="AW111" s="239">
        <f t="shared" si="729"/>
        <v>12.171603210643719</v>
      </c>
      <c r="AX111" s="239">
        <f t="shared" si="730"/>
        <v>12.839768317889195</v>
      </c>
      <c r="AY111" s="239">
        <f t="shared" si="731"/>
        <v>13.544612620374124</v>
      </c>
      <c r="AZ111" s="239">
        <f t="shared" si="732"/>
        <v>14.288149637435009</v>
      </c>
      <c r="BA111" s="239">
        <f t="shared" si="733"/>
        <v>15.072503421371026</v>
      </c>
      <c r="BB111" s="239">
        <f t="shared" si="734"/>
        <v>15.899914625195963</v>
      </c>
      <c r="BC111" s="239">
        <f t="shared" si="735"/>
        <v>16.772746903481853</v>
      </c>
      <c r="BD111" s="239">
        <f t="shared" si="736"/>
        <v>17.69349366457952</v>
      </c>
      <c r="BE111" s="239">
        <f t="shared" si="737"/>
        <v>18.664785193505043</v>
      </c>
      <c r="BF111" s="239">
        <f t="shared" si="738"/>
        <v>19.689396165839931</v>
      </c>
      <c r="BG111" s="239">
        <f t="shared" si="739"/>
        <v>20.770253574109926</v>
      </c>
      <c r="BH111" s="239">
        <f t="shared" si="740"/>
        <v>21.910445089285595</v>
      </c>
      <c r="BI111" s="239">
        <f t="shared" si="740"/>
        <v>23.113227881290886</v>
      </c>
      <c r="BJ111" s="239">
        <f t="shared" si="740"/>
        <v>24.382037923717096</v>
      </c>
      <c r="BK111" s="239">
        <f t="shared" si="740"/>
        <v>25.720499809322888</v>
      </c>
      <c r="BL111" s="239">
        <f t="shared" si="740"/>
        <v>27.132437104360179</v>
      </c>
      <c r="BM111" s="239">
        <f t="shared" si="740"/>
        <v>28.621883271304952</v>
      </c>
      <c r="BN111" s="239">
        <f t="shared" si="740"/>
        <v>30.193093191195825</v>
      </c>
      <c r="BO111" s="239">
        <f t="shared" si="740"/>
        <v>31.85055531849607</v>
      </c>
      <c r="BP111" s="239">
        <f t="shared" si="740"/>
        <v>33.599004503201741</v>
      </c>
      <c r="BQ111" s="239">
        <f t="shared" si="740"/>
        <v>35.443435516824614</v>
      </c>
      <c r="BR111" s="239">
        <f t="shared" si="740"/>
        <v>37.389117320889504</v>
      </c>
      <c r="BS111" s="239">
        <f t="shared" si="740"/>
        <v>39.441608118706483</v>
      </c>
      <c r="BT111" s="239">
        <f t="shared" si="740"/>
        <v>41.606771233416318</v>
      </c>
      <c r="BU111" s="239">
        <f t="shared" si="740"/>
        <v>43.890791857667622</v>
      </c>
      <c r="BV111" s="239">
        <f t="shared" si="740"/>
        <v>46.300194722774364</v>
      </c>
      <c r="BW111" s="239">
        <f t="shared" si="740"/>
        <v>48.841862737828961</v>
      </c>
      <c r="BX111" s="239">
        <f t="shared" si="741"/>
        <v>51.523056652017068</v>
      </c>
      <c r="BY111" s="239">
        <f t="shared" si="742"/>
        <v>54.351435796303115</v>
      </c>
      <c r="BZ111" s="239">
        <f t="shared" si="743"/>
        <v>57.335079963739119</v>
      </c>
      <c r="CA111" s="239">
        <f t="shared" si="744"/>
        <v>60.482512490901961</v>
      </c>
      <c r="CB111" s="239">
        <f t="shared" si="745"/>
        <v>63.8027246063955</v>
      </c>
      <c r="CC111" s="239">
        <f t="shared" si="746"/>
        <v>67.305201115973674</v>
      </c>
      <c r="CD111" s="239">
        <f t="shared" si="747"/>
        <v>70.999947497658795</v>
      </c>
      <c r="CE111" s="239">
        <f t="shared" si="748"/>
        <v>74.897518484257489</v>
      </c>
      <c r="CF111" s="239">
        <f t="shared" si="749"/>
        <v>79.009048214925343</v>
      </c>
      <c r="CG111" s="239">
        <f t="shared" si="750"/>
        <v>83.34628204191408</v>
      </c>
      <c r="CH111" s="239">
        <f t="shared" si="751"/>
        <v>87.92161008336295</v>
      </c>
      <c r="CI111" s="239">
        <f t="shared" si="752"/>
        <v>92.748102617984301</v>
      </c>
      <c r="CJ111" s="239">
        <f t="shared" si="753"/>
        <v>97.839547422754805</v>
      </c>
      <c r="CK111" s="239">
        <f t="shared" si="754"/>
        <v>103.21048916027441</v>
      </c>
      <c r="CL111" s="239">
        <f t="shared" si="755"/>
        <v>108.87627092831035</v>
      </c>
      <c r="CM111" s="239">
        <f t="shared" si="756"/>
        <v>114.85307809022034</v>
      </c>
      <c r="CN111" s="239">
        <f t="shared" si="757"/>
        <v>121.15798451146462</v>
      </c>
      <c r="CO111" s="239">
        <f t="shared" si="757"/>
        <v>127.80900133429014</v>
      </c>
      <c r="CP111" s="239">
        <f t="shared" si="757"/>
        <v>134.82512842992085</v>
      </c>
      <c r="CQ111" s="239">
        <f t="shared" si="757"/>
        <v>142.22640867523694</v>
      </c>
      <c r="CR111" s="239">
        <f t="shared" si="757"/>
        <v>150.03398520899438</v>
      </c>
      <c r="CS111" s="239">
        <f t="shared" si="757"/>
        <v>158.27016183114802</v>
      </c>
      <c r="CT111" s="239">
        <f t="shared" si="757"/>
        <v>166.95846671781999</v>
      </c>
      <c r="CU111" s="239">
        <f t="shared" si="757"/>
        <v>176.12371963392721</v>
      </c>
      <c r="CV111" s="239">
        <f t="shared" si="757"/>
        <v>185.79210283547354</v>
      </c>
      <c r="CW111" s="239">
        <f t="shared" si="757"/>
        <v>195.9912358640519</v>
      </c>
      <c r="CX111" s="239">
        <f t="shared" si="757"/>
        <v>206.7502544472211</v>
      </c>
      <c r="CY111" s="239">
        <f t="shared" si="757"/>
        <v>218.09989373015094</v>
      </c>
      <c r="CZ111" s="239">
        <f t="shared" si="757"/>
        <v>230.07257607630231</v>
      </c>
      <c r="DA111" s="239">
        <f t="shared" si="757"/>
        <v>242.70250368796124</v>
      </c>
      <c r="DB111" s="239">
        <f t="shared" si="757"/>
        <v>256.02575631121493</v>
      </c>
      <c r="DC111" s="239">
        <f t="shared" si="757"/>
        <v>270.08039430448218</v>
      </c>
      <c r="DD111" s="239">
        <f t="shared" si="758"/>
        <v>284.90656736503263</v>
      </c>
      <c r="DE111" s="239">
        <f t="shared" si="759"/>
        <v>300.54662922409233</v>
      </c>
      <c r="DF111" s="239">
        <f t="shared" si="760"/>
        <v>317.04525863818424</v>
      </c>
      <c r="DG111" s="239">
        <f t="shared" si="761"/>
        <v>334.44958702233708</v>
      </c>
      <c r="DH111" s="239">
        <f t="shared" si="762"/>
        <v>352.80933308977126</v>
      </c>
      <c r="DI111" s="239">
        <f t="shared" si="763"/>
        <v>372.17694488268518</v>
      </c>
      <c r="DJ111" s="239">
        <f t="shared" si="764"/>
        <v>392.60774959987918</v>
      </c>
      <c r="DK111" s="239">
        <f t="shared" si="765"/>
        <v>414.16011164922787</v>
      </c>
      <c r="DL111" s="239">
        <f t="shared" si="766"/>
        <v>436.89559937650728</v>
      </c>
      <c r="DM111" s="239">
        <f t="shared" si="767"/>
        <v>460.87916094686858</v>
      </c>
      <c r="DN111" s="239">
        <f t="shared" si="768"/>
        <v>486.17930988139693</v>
      </c>
      <c r="DO111" s="239">
        <f t="shared" si="769"/>
        <v>512.86832077877523</v>
      </c>
      <c r="DP111" s="239">
        <f t="shared" si="770"/>
        <v>541.02243578116816</v>
      </c>
      <c r="DQ111" s="239">
        <f t="shared" si="771"/>
        <v>570.72208237413452</v>
      </c>
      <c r="DR111" s="239">
        <f t="shared" si="772"/>
        <v>602.05210314275496</v>
      </c>
      <c r="DS111" s="239">
        <f t="shared" si="773"/>
        <v>635.10199814031535</v>
      </c>
      <c r="DT111" s="239">
        <f t="shared" si="774"/>
        <v>669.96618056191744</v>
      </c>
      <c r="DU111" s="239">
        <f t="shared" si="774"/>
        <v>706.74424645339673</v>
      </c>
      <c r="DV111" s="239">
        <f t="shared" si="774"/>
        <v>745.54125922602088</v>
      </c>
      <c r="DW111" s="239">
        <f t="shared" si="774"/>
        <v>786.46804978973796</v>
      </c>
      <c r="DX111" s="239">
        <f t="shared" si="774"/>
        <v>829.64153316236172</v>
      </c>
      <c r="DY111" s="239">
        <f t="shared" si="774"/>
        <v>875.18504245914676</v>
      </c>
      <c r="DZ111" s="239">
        <f t="shared" si="774"/>
        <v>923.22868121685701</v>
      </c>
      <c r="EA111" s="239">
        <f t="shared" si="774"/>
        <v>973.9096950588073</v>
      </c>
      <c r="EB111" s="239">
        <f t="shared" si="774"/>
        <v>1027.3728637626089</v>
      </c>
      <c r="EC111" s="239">
        <f t="shared" si="774"/>
        <v>1083.7709148506324</v>
      </c>
      <c r="ED111" s="239">
        <f t="shared" si="774"/>
        <v>1143.2649598846886</v>
      </c>
      <c r="EE111" s="239">
        <f t="shared" si="774"/>
        <v>1206.0249547112821</v>
      </c>
      <c r="EF111" s="239">
        <f t="shared" si="774"/>
        <v>1272.2301849722157</v>
      </c>
      <c r="EG111" s="239">
        <f t="shared" si="774"/>
        <v>1342.0697782674968</v>
      </c>
      <c r="EH111" s="239">
        <f t="shared" si="774"/>
        <v>1415.7432444336346</v>
      </c>
      <c r="EI111" s="239">
        <f t="shared" si="774"/>
        <v>1493.461045480735</v>
      </c>
      <c r="EJ111" s="239">
        <f t="shared" si="775"/>
        <v>1575.4451968165229</v>
      </c>
      <c r="EK111" s="239">
        <f t="shared" si="776"/>
        <v>1661.9299014748019</v>
      </c>
      <c r="EL111" s="239">
        <f t="shared" si="777"/>
        <v>1753.1622191601439</v>
      </c>
      <c r="EM111" s="239">
        <f t="shared" si="778"/>
        <v>1849.4027720200579</v>
      </c>
      <c r="EN111" s="239">
        <f t="shared" si="779"/>
        <v>1950.92648916081</v>
      </c>
      <c r="EO111" s="239">
        <f t="shared" si="780"/>
        <v>2058.0233920337419</v>
      </c>
      <c r="EP111" s="239">
        <f t="shared" si="781"/>
        <v>2170.9994229356889</v>
      </c>
      <c r="EQ111" s="239">
        <f t="shared" si="782"/>
        <v>2290.1773189902692</v>
      </c>
      <c r="ER111" s="239">
        <f t="shared" si="783"/>
        <v>2415.8975341067267</v>
      </c>
      <c r="ES111" s="239">
        <f t="shared" si="784"/>
        <v>2548.5192115500822</v>
      </c>
      <c r="ET111" s="239">
        <f t="shared" si="785"/>
        <v>2688.4212099009192</v>
      </c>
      <c r="EU111" s="239">
        <f t="shared" si="786"/>
        <v>2836.0031853356459</v>
      </c>
      <c r="EV111" s="239">
        <f t="shared" si="787"/>
        <v>2991.6867333189757</v>
      </c>
      <c r="EW111" s="239">
        <f t="shared" si="788"/>
        <v>3155.9165929700794</v>
      </c>
      <c r="EX111" s="239">
        <f t="shared" si="789"/>
        <v>3329.1619175429064</v>
      </c>
      <c r="EY111" s="239">
        <f t="shared" si="790"/>
        <v>3511.9176146500395</v>
      </c>
      <c r="EZ111" s="239">
        <f t="shared" si="790"/>
        <v>3704.7057600586854</v>
      </c>
      <c r="FA111" s="239">
        <f t="shared" si="790"/>
        <v>3908.0770890975682</v>
      </c>
      <c r="FB111" s="239">
        <f t="shared" si="790"/>
        <v>4122.6125699352124</v>
      </c>
      <c r="FC111" s="239">
        <f t="shared" si="790"/>
        <v>4348.9250632239773</v>
      </c>
      <c r="FD111" s="239">
        <f t="shared" si="790"/>
        <v>4587.6610728509222</v>
      </c>
      <c r="FE111" s="239">
        <f t="shared" si="790"/>
        <v>4839.5025927968572</v>
      </c>
      <c r="FF111" s="239">
        <f t="shared" si="790"/>
        <v>5105.1690553794688</v>
      </c>
      <c r="FG111" s="239">
        <f t="shared" si="790"/>
        <v>5385.4193864460458</v>
      </c>
      <c r="FH111" s="239">
        <f t="shared" si="790"/>
        <v>5681.054173386844</v>
      </c>
      <c r="FI111" s="239">
        <f t="shared" si="790"/>
        <v>5992.9179521624283</v>
      </c>
      <c r="FJ111" s="239">
        <f t="shared" si="790"/>
        <v>6321.9016198783083</v>
      </c>
      <c r="FK111" s="239">
        <f t="shared" si="790"/>
        <v>6668.9449797988409</v>
      </c>
      <c r="FL111" s="239">
        <f t="shared" si="790"/>
        <v>7035.0394260707062</v>
      </c>
      <c r="FM111" s="239">
        <f t="shared" si="790"/>
        <v>7421.2307758253692</v>
      </c>
      <c r="FN111" s="239">
        <f t="shared" si="790"/>
        <v>7828.6222567509576</v>
      </c>
      <c r="FO111" s="239">
        <f t="shared" si="791"/>
        <v>8258.3776586681124</v>
      </c>
      <c r="FP111" s="239">
        <f t="shared" si="791"/>
        <v>8711.7246581128802</v>
      </c>
      <c r="FQ111" s="239">
        <f t="shared" si="791"/>
        <v>9189.958325423926</v>
      </c>
      <c r="FR111" s="239">
        <f t="shared" si="791"/>
        <v>9694.4448243527386</v>
      </c>
      <c r="FS111" s="239">
        <f t="shared" si="791"/>
        <v>10226.625314765424</v>
      </c>
      <c r="FT111" s="239">
        <f t="shared" si="791"/>
        <v>10788.020069584922</v>
      </c>
      <c r="FU111" s="239">
        <f t="shared" si="791"/>
        <v>11380.232817734419</v>
      </c>
      <c r="FV111" s="239">
        <f t="shared" si="791"/>
        <v>12004.955325488421</v>
      </c>
      <c r="FW111" s="239">
        <f t="shared" si="791"/>
        <v>12663.972229318948</v>
      </c>
      <c r="FX111" s="239">
        <f t="shared" si="791"/>
        <v>13359.166134042787</v>
      </c>
      <c r="FY111" s="239">
        <f t="shared" si="791"/>
        <v>14092.522990833617</v>
      </c>
      <c r="FZ111" s="239">
        <f t="shared" si="791"/>
        <v>14866.137770462281</v>
      </c>
      <c r="GA111" s="239">
        <f t="shared" si="791"/>
        <v>15682.220447971913</v>
      </c>
      <c r="GB111" s="239">
        <f t="shared" si="791"/>
        <v>16543.102315884218</v>
      </c>
      <c r="GC111" s="239">
        <f t="shared" si="791"/>
        <v>17451.242643971786</v>
      </c>
      <c r="GD111" s="239">
        <f t="shared" si="791"/>
        <v>18409.235704621318</v>
      </c>
      <c r="GE111" s="239">
        <f t="shared" si="792"/>
        <v>19419.81818385702</v>
      </c>
      <c r="GF111" s="239">
        <f t="shared" si="793"/>
        <v>20485.876999195138</v>
      </c>
      <c r="GG111" s="239">
        <f t="shared" si="793"/>
        <v>21610.457546662798</v>
      </c>
      <c r="GH111" s="239">
        <f t="shared" si="793"/>
        <v>22796.772400540303</v>
      </c>
      <c r="GI111" s="239">
        <f t="shared" si="793"/>
        <v>24048.210490679307</v>
      </c>
      <c r="GJ111" s="239">
        <f t="shared" si="793"/>
        <v>25368.346783613615</v>
      </c>
      <c r="GK111" s="239">
        <f t="shared" si="793"/>
        <v>26760.952495118501</v>
      </c>
      <c r="GL111" s="239">
        <f t="shared" si="793"/>
        <v>28230.005863392598</v>
      </c>
      <c r="GM111" s="239">
        <f t="shared" si="793"/>
        <v>29779.703513638015</v>
      </c>
      <c r="GN111" s="239">
        <f t="shared" si="793"/>
        <v>31414.472446503689</v>
      </c>
      <c r="GO111" s="239">
        <f t="shared" si="793"/>
        <v>33138.982684639202</v>
      </c>
      <c r="GP111" s="239">
        <f t="shared" si="793"/>
        <v>34958.160613486332</v>
      </c>
      <c r="GQ111" s="239">
        <f t="shared" si="793"/>
        <v>36877.203054418758</v>
      </c>
      <c r="GR111" s="239">
        <f t="shared" si="793"/>
        <v>38901.592110432503</v>
      </c>
      <c r="GS111" s="239">
        <f t="shared" si="793"/>
        <v>41037.11082679659</v>
      </c>
      <c r="GT111" s="239">
        <f t="shared" si="793"/>
        <v>43289.859711401492</v>
      </c>
      <c r="GU111" s="239">
        <f t="shared" si="793"/>
        <v>45666.274161998794</v>
      </c>
      <c r="GV111" s="239">
        <f t="shared" si="794"/>
        <v>48173.142850116303</v>
      </c>
      <c r="GW111" s="239">
        <f t="shared" si="795"/>
        <v>50817.627114165633</v>
      </c>
      <c r="GX111" s="239">
        <f t="shared" si="796"/>
        <v>53607.281417142323</v>
      </c>
      <c r="GY111" s="239">
        <f t="shared" si="797"/>
        <v>56550.074927359703</v>
      </c>
      <c r="GZ111" s="239">
        <f t="shared" si="798"/>
        <v>59654.414283865946</v>
      </c>
      <c r="HA111" s="239">
        <f t="shared" si="799"/>
        <v>62929.167611577926</v>
      </c>
      <c r="HB111" s="239">
        <f t="shared" si="800"/>
        <v>66383.68985473564</v>
      </c>
      <c r="HC111" s="239">
        <f t="shared" si="801"/>
        <v>70027.849501046861</v>
      </c>
      <c r="HD111" s="239">
        <f t="shared" si="802"/>
        <v>73872.056772864627</v>
      </c>
      <c r="HE111" s="239">
        <f t="shared" si="803"/>
        <v>77927.293365930876</v>
      </c>
      <c r="HF111" s="239">
        <f t="shared" si="804"/>
        <v>82205.143820640471</v>
      </c>
      <c r="HG111" s="239">
        <f t="shared" si="805"/>
        <v>86717.828615443534</v>
      </c>
      <c r="HH111" s="239">
        <f t="shared" si="806"/>
        <v>91478.239076923594</v>
      </c>
      <c r="HI111" s="239">
        <f t="shared" si="807"/>
        <v>96499.974206278624</v>
      </c>
    </row>
    <row r="112" spans="1:217" s="278" customFormat="1" ht="12.75" customHeight="1">
      <c r="A112" s="10" t="str">
        <f>'JJR-4 Constant DCF'!A102</f>
        <v>OGE Energy Corp.</v>
      </c>
      <c r="B112" s="389" t="str">
        <f>'JJR-4 Constant DCF'!B102</f>
        <v>OGE</v>
      </c>
      <c r="C112" s="239">
        <f>'JJR-4 Constant DCF'!D102</f>
        <v>31.815999999999971</v>
      </c>
      <c r="D112" s="239">
        <f>'JJR-4 Constant DCF'!C102</f>
        <v>1.61</v>
      </c>
      <c r="E112" s="3">
        <f>'JJR-4 Constant DCF'!G102</f>
        <v>0.04</v>
      </c>
      <c r="F112" s="3">
        <f>'JJR-4 Constant DCF'!H102</f>
        <v>3.7999999999999999E-2</v>
      </c>
      <c r="G112" s="3">
        <f>'JJR-4 Constant DCF'!I102</f>
        <v>4.3999999999999997E-2</v>
      </c>
      <c r="H112" s="3">
        <f t="shared" si="808"/>
        <v>4.0666666666666663E-2</v>
      </c>
      <c r="I112" s="3">
        <f t="shared" si="707"/>
        <v>4.3038123322541602E-2</v>
      </c>
      <c r="J112" s="3">
        <f t="shared" si="708"/>
        <v>4.5409579978416534E-2</v>
      </c>
      <c r="K112" s="3">
        <f t="shared" si="709"/>
        <v>4.7781036634291466E-2</v>
      </c>
      <c r="L112" s="3">
        <f t="shared" si="710"/>
        <v>5.0152493290166397E-2</v>
      </c>
      <c r="M112" s="3">
        <f t="shared" si="711"/>
        <v>5.2523949946041329E-2</v>
      </c>
      <c r="N112" s="3">
        <f>'JJR-5.4 GDP Growth'!$D$25</f>
        <v>5.4895406601916275E-2</v>
      </c>
      <c r="O112" s="3">
        <f t="shared" si="809"/>
        <v>0.10630335211753847</v>
      </c>
      <c r="Q112" s="239">
        <f t="shared" si="712"/>
        <v>-31.815999999999971</v>
      </c>
      <c r="R112" s="239">
        <f t="shared" si="713"/>
        <v>1.6754733333333334</v>
      </c>
      <c r="S112" s="239">
        <f t="shared" si="714"/>
        <v>1.7436092488888888</v>
      </c>
      <c r="T112" s="239">
        <f t="shared" si="715"/>
        <v>1.8145160250103702</v>
      </c>
      <c r="U112" s="239">
        <f t="shared" si="716"/>
        <v>1.8883063433607918</v>
      </c>
      <c r="V112" s="239">
        <f t="shared" si="717"/>
        <v>1.9650974679907973</v>
      </c>
      <c r="W112" s="239">
        <f t="shared" si="718"/>
        <v>2.0496715751589996</v>
      </c>
      <c r="X112" s="239">
        <f t="shared" si="719"/>
        <v>2.1427463004806691</v>
      </c>
      <c r="Y112" s="239">
        <f t="shared" si="720"/>
        <v>2.2451289399619285</v>
      </c>
      <c r="Z112" s="239">
        <f t="shared" si="721"/>
        <v>2.3577277540589279</v>
      </c>
      <c r="AA112" s="239">
        <f t="shared" si="722"/>
        <v>2.4815649285995112</v>
      </c>
      <c r="AB112" s="239">
        <f t="shared" si="723"/>
        <v>2.6177914443640367</v>
      </c>
      <c r="AC112" s="239">
        <f t="shared" si="723"/>
        <v>2.761496170101418</v>
      </c>
      <c r="AD112" s="239">
        <f t="shared" si="723"/>
        <v>2.9130896251887699</v>
      </c>
      <c r="AE112" s="239">
        <f t="shared" si="723"/>
        <v>3.0730048646313315</v>
      </c>
      <c r="AF112" s="239">
        <f t="shared" si="723"/>
        <v>3.2416987161649353</v>
      </c>
      <c r="AG112" s="239">
        <f t="shared" si="723"/>
        <v>3.4196530852697196</v>
      </c>
      <c r="AH112" s="239">
        <f t="shared" si="723"/>
        <v>3.6073763318230982</v>
      </c>
      <c r="AI112" s="239">
        <f t="shared" si="723"/>
        <v>3.8054047223246563</v>
      </c>
      <c r="AJ112" s="239">
        <f t="shared" si="723"/>
        <v>4.0143039618415211</v>
      </c>
      <c r="AK112" s="239">
        <f t="shared" si="723"/>
        <v>4.2346708100504946</v>
      </c>
      <c r="AL112" s="239">
        <f t="shared" si="723"/>
        <v>4.4671347859934825</v>
      </c>
      <c r="AM112" s="239">
        <f t="shared" si="723"/>
        <v>4.7123599664161588</v>
      </c>
      <c r="AN112" s="239">
        <f t="shared" si="723"/>
        <v>4.9710468828271663</v>
      </c>
      <c r="AO112" s="239">
        <f t="shared" si="723"/>
        <v>5.2439345226971517</v>
      </c>
      <c r="AP112" s="239">
        <f t="shared" si="723"/>
        <v>5.5318024405144373</v>
      </c>
      <c r="AQ112" s="239">
        <f t="shared" si="723"/>
        <v>5.8354729847279501</v>
      </c>
      <c r="AR112" s="239">
        <f t="shared" si="724"/>
        <v>6.1558136469390892</v>
      </c>
      <c r="AS112" s="239">
        <f t="shared" si="725"/>
        <v>6.4937395400534355</v>
      </c>
      <c r="AT112" s="239">
        <f t="shared" si="726"/>
        <v>6.8502160124716092</v>
      </c>
      <c r="AU112" s="239">
        <f t="shared" si="727"/>
        <v>7.2262614057871959</v>
      </c>
      <c r="AV112" s="239">
        <f t="shared" si="728"/>
        <v>7.622949963869619</v>
      </c>
      <c r="AW112" s="239">
        <f t="shared" si="729"/>
        <v>8.0414149016423053</v>
      </c>
      <c r="AX112" s="239">
        <f t="shared" si="730"/>
        <v>8.4828516423226681</v>
      </c>
      <c r="AY112" s="239">
        <f t="shared" si="731"/>
        <v>8.9485212323717036</v>
      </c>
      <c r="AZ112" s="239">
        <f t="shared" si="732"/>
        <v>9.4397539439086291</v>
      </c>
      <c r="BA112" s="239">
        <f t="shared" si="733"/>
        <v>9.9579530748815355</v>
      </c>
      <c r="BB112" s="239">
        <f t="shared" si="734"/>
        <v>10.504598957849959</v>
      </c>
      <c r="BC112" s="239">
        <f t="shared" si="735"/>
        <v>11.081253188831198</v>
      </c>
      <c r="BD112" s="239">
        <f t="shared" si="736"/>
        <v>11.689563088290868</v>
      </c>
      <c r="BE112" s="239">
        <f t="shared" si="737"/>
        <v>12.331266407021348</v>
      </c>
      <c r="BF112" s="239">
        <f t="shared" si="738"/>
        <v>13.008196290351336</v>
      </c>
      <c r="BG112" s="239">
        <f t="shared" si="739"/>
        <v>13.722286514867712</v>
      </c>
      <c r="BH112" s="239">
        <f t="shared" si="740"/>
        <v>14.475577012609367</v>
      </c>
      <c r="BI112" s="239">
        <f t="shared" si="740"/>
        <v>15.270219698513911</v>
      </c>
      <c r="BJ112" s="239">
        <f t="shared" si="740"/>
        <v>16.108484617764422</v>
      </c>
      <c r="BK112" s="239">
        <f t="shared" si="740"/>
        <v>16.992766430597314</v>
      </c>
      <c r="BL112" s="239">
        <f t="shared" si="740"/>
        <v>17.925591253096346</v>
      </c>
      <c r="BM112" s="239">
        <f t="shared" si="740"/>
        <v>18.909623873514825</v>
      </c>
      <c r="BN112" s="239">
        <f t="shared" si="740"/>
        <v>19.947675364740725</v>
      </c>
      <c r="BO112" s="239">
        <f t="shared" si="740"/>
        <v>21.042711114651194</v>
      </c>
      <c r="BP112" s="239">
        <f t="shared" si="740"/>
        <v>22.197859297296635</v>
      </c>
      <c r="BQ112" s="239">
        <f t="shared" si="740"/>
        <v>23.416419809113862</v>
      </c>
      <c r="BR112" s="239">
        <f t="shared" si="740"/>
        <v>24.701873695696335</v>
      </c>
      <c r="BS112" s="239">
        <f t="shared" si="740"/>
        <v>26.057893096050766</v>
      </c>
      <c r="BT112" s="239">
        <f t="shared" si="740"/>
        <v>27.488351732747738</v>
      </c>
      <c r="BU112" s="239">
        <f t="shared" si="740"/>
        <v>28.997335977933414</v>
      </c>
      <c r="BV112" s="239">
        <f t="shared" si="740"/>
        <v>30.589156526814445</v>
      </c>
      <c r="BW112" s="239">
        <f t="shared" si="740"/>
        <v>32.268360711963588</v>
      </c>
      <c r="BX112" s="239">
        <f t="shared" si="741"/>
        <v>34.039745493624132</v>
      </c>
      <c r="BY112" s="239">
        <f t="shared" si="742"/>
        <v>35.908371163122375</v>
      </c>
      <c r="BZ112" s="239">
        <f t="shared" si="743"/>
        <v>37.879575798534503</v>
      </c>
      <c r="CA112" s="239">
        <f t="shared" si="744"/>
        <v>39.95899051390316</v>
      </c>
      <c r="CB112" s="239">
        <f t="shared" si="745"/>
        <v>42.152555545565988</v>
      </c>
      <c r="CC112" s="239">
        <f t="shared" si="746"/>
        <v>44.466537221549693</v>
      </c>
      <c r="CD112" s="239">
        <f t="shared" si="747"/>
        <v>46.907545862505906</v>
      </c>
      <c r="CE112" s="239">
        <f t="shared" si="748"/>
        <v>49.482554665326205</v>
      </c>
      <c r="CF112" s="239">
        <f t="shared" si="749"/>
        <v>52.198919623380839</v>
      </c>
      <c r="CG112" s="239">
        <f t="shared" si="750"/>
        <v>55.064400540287075</v>
      </c>
      <c r="CH112" s="239">
        <f t="shared" si="751"/>
        <v>58.087183197236911</v>
      </c>
      <c r="CI112" s="239">
        <f t="shared" si="752"/>
        <v>61.275902737209229</v>
      </c>
      <c r="CJ112" s="239">
        <f t="shared" si="753"/>
        <v>64.639668332867799</v>
      </c>
      <c r="CK112" s="239">
        <f t="shared" si="754"/>
        <v>68.18808920861359</v>
      </c>
      <c r="CL112" s="239">
        <f t="shared" si="755"/>
        <v>71.931302091128174</v>
      </c>
      <c r="CM112" s="239">
        <f t="shared" si="756"/>
        <v>75.880000166825923</v>
      </c>
      <c r="CN112" s="239">
        <f t="shared" si="757"/>
        <v>80.045463628937313</v>
      </c>
      <c r="CO112" s="239">
        <f t="shared" si="757"/>
        <v>84.439591901486722</v>
      </c>
      <c r="CP112" s="239">
        <f t="shared" si="757"/>
        <v>89.074937632218706</v>
      </c>
      <c r="CQ112" s="239">
        <f t="shared" si="757"/>
        <v>93.96474255157969</v>
      </c>
      <c r="CR112" s="239">
        <f t="shared" si="757"/>
        <v>99.122975300193033</v>
      </c>
      <c r="CS112" s="239">
        <f t="shared" si="757"/>
        <v>104.56437133288884</v>
      </c>
      <c r="CT112" s="239">
        <f t="shared" si="757"/>
        <v>110.30447501328153</v>
      </c>
      <c r="CU112" s="239">
        <f t="shared" si="757"/>
        <v>116.35968401914654</v>
      </c>
      <c r="CV112" s="239">
        <f t="shared" si="757"/>
        <v>122.74729618544809</v>
      </c>
      <c r="CW112" s="239">
        <f t="shared" si="757"/>
        <v>129.4855589188341</v>
      </c>
      <c r="CX112" s="239">
        <f t="shared" si="757"/>
        <v>136.59372132475988</v>
      </c>
      <c r="CY112" s="239">
        <f t="shared" si="757"/>
        <v>144.09208919615142</v>
      </c>
      <c r="CZ112" s="239">
        <f t="shared" si="757"/>
        <v>152.00208302069373</v>
      </c>
      <c r="DA112" s="239">
        <f t="shared" si="757"/>
        <v>160.34629917245294</v>
      </c>
      <c r="DB112" s="239">
        <f t="shared" si="757"/>
        <v>169.14857446263727</v>
      </c>
      <c r="DC112" s="239">
        <f t="shared" si="757"/>
        <v>178.43405423389825</v>
      </c>
      <c r="DD112" s="239">
        <f t="shared" si="758"/>
        <v>188.22926419269649</v>
      </c>
      <c r="DE112" s="239">
        <f t="shared" si="759"/>
        <v>198.56218618493409</v>
      </c>
      <c r="DF112" s="239">
        <f t="shared" si="760"/>
        <v>209.46233813132145</v>
      </c>
      <c r="DG112" s="239">
        <f t="shared" si="761"/>
        <v>220.9608583508284</v>
      </c>
      <c r="DH112" s="239">
        <f t="shared" si="762"/>
        <v>233.09059451310554</v>
      </c>
      <c r="DI112" s="239">
        <f t="shared" si="763"/>
        <v>245.88619747398488</v>
      </c>
      <c r="DJ112" s="239">
        <f t="shared" si="764"/>
        <v>259.38422026211833</v>
      </c>
      <c r="DK112" s="239">
        <f t="shared" si="765"/>
        <v>273.62322249952831</v>
      </c>
      <c r="DL112" s="239">
        <f t="shared" si="766"/>
        <v>288.64388055436655</v>
      </c>
      <c r="DM112" s="239">
        <f t="shared" si="767"/>
        <v>304.48910374055345</v>
      </c>
      <c r="DN112" s="239">
        <f t="shared" si="768"/>
        <v>321.20415689624417</v>
      </c>
      <c r="DO112" s="239">
        <f t="shared" si="769"/>
        <v>338.8367896912892</v>
      </c>
      <c r="DP112" s="239">
        <f t="shared" si="770"/>
        <v>357.43737303308052</v>
      </c>
      <c r="DQ112" s="239">
        <f t="shared" si="771"/>
        <v>377.0590429604523</v>
      </c>
      <c r="DR112" s="239">
        <f t="shared" si="772"/>
        <v>397.75785243669577</v>
      </c>
      <c r="DS112" s="239">
        <f t="shared" si="773"/>
        <v>419.59293147531321</v>
      </c>
      <c r="DT112" s="239">
        <f t="shared" si="774"/>
        <v>442.62665605594054</v>
      </c>
      <c r="DU112" s="239">
        <f t="shared" si="774"/>
        <v>466.92482631297793</v>
      </c>
      <c r="DV112" s="239">
        <f t="shared" si="774"/>
        <v>492.55685450595797</v>
      </c>
      <c r="DW112" s="239">
        <f t="shared" si="774"/>
        <v>519.59596330862348</v>
      </c>
      <c r="DX112" s="239">
        <f t="shared" si="774"/>
        <v>548.11939498316474</v>
      </c>
      <c r="DY112" s="239">
        <f t="shared" si="774"/>
        <v>578.20863203716192</v>
      </c>
      <c r="DZ112" s="239">
        <f t="shared" si="774"/>
        <v>609.94962999357972</v>
      </c>
      <c r="EA112" s="239">
        <f t="shared" si="774"/>
        <v>643.43306293876572</v>
      </c>
      <c r="EB112" s="239">
        <f t="shared" si="774"/>
        <v>678.75458254990565</v>
      </c>
      <c r="EC112" s="239">
        <f t="shared" si="774"/>
        <v>716.01509134189666</v>
      </c>
      <c r="ED112" s="239">
        <f t="shared" si="774"/>
        <v>755.32103091421834</v>
      </c>
      <c r="EE112" s="239">
        <f t="shared" si="774"/>
        <v>796.78468602123291</v>
      </c>
      <c r="EF112" s="239">
        <f t="shared" si="774"/>
        <v>840.52450533454873</v>
      </c>
      <c r="EG112" s="239">
        <f t="shared" si="774"/>
        <v>886.66543981376333</v>
      </c>
      <c r="EH112" s="239">
        <f t="shared" si="774"/>
        <v>935.33929965220682</v>
      </c>
      <c r="EI112" s="239">
        <f t="shared" si="774"/>
        <v>986.68513081736637</v>
      </c>
      <c r="EJ112" s="239">
        <f t="shared" si="775"/>
        <v>1040.8496122616507</v>
      </c>
      <c r="EK112" s="239">
        <f t="shared" si="776"/>
        <v>1097.9874749382009</v>
      </c>
      <c r="EL112" s="239">
        <f t="shared" si="777"/>
        <v>1158.2619438187448</v>
      </c>
      <c r="EM112" s="239">
        <f t="shared" si="778"/>
        <v>1221.8452041762007</v>
      </c>
      <c r="EN112" s="239">
        <f t="shared" si="779"/>
        <v>1288.9188934640547</v>
      </c>
      <c r="EO112" s="239">
        <f t="shared" si="780"/>
        <v>1359.6746201976559</v>
      </c>
      <c r="EP112" s="239">
        <f t="shared" si="781"/>
        <v>1434.3145113197124</v>
      </c>
      <c r="EQ112" s="239">
        <f t="shared" si="782"/>
        <v>1513.0517896136369</v>
      </c>
      <c r="ER112" s="239">
        <f t="shared" si="783"/>
        <v>1596.1113828142345</v>
      </c>
      <c r="ES112" s="239">
        <f t="shared" si="784"/>
        <v>1683.7305661557687</v>
      </c>
      <c r="ET112" s="239">
        <f t="shared" si="785"/>
        <v>1776.1596401929642</v>
      </c>
      <c r="EU112" s="239">
        <f t="shared" si="786"/>
        <v>1873.6626458312703</v>
      </c>
      <c r="EV112" s="239">
        <f t="shared" si="787"/>
        <v>1976.5181186090001</v>
      </c>
      <c r="EW112" s="239">
        <f t="shared" si="788"/>
        <v>2085.0198843860958</v>
      </c>
      <c r="EX112" s="239">
        <f t="shared" si="789"/>
        <v>2199.477898712551</v>
      </c>
      <c r="EY112" s="239">
        <f t="shared" si="790"/>
        <v>2320.2191322743047</v>
      </c>
      <c r="EZ112" s="239">
        <f t="shared" si="790"/>
        <v>2447.588504946048</v>
      </c>
      <c r="FA112" s="239">
        <f t="shared" si="790"/>
        <v>2581.9498711192377</v>
      </c>
      <c r="FB112" s="239">
        <f t="shared" si="790"/>
        <v>2723.6870591200936</v>
      </c>
      <c r="FC112" s="239">
        <f t="shared" si="790"/>
        <v>2873.2049676868687</v>
      </c>
      <c r="FD112" s="239">
        <f t="shared" si="790"/>
        <v>3030.930722638685</v>
      </c>
      <c r="FE112" s="239">
        <f t="shared" si="790"/>
        <v>3197.3148970401753</v>
      </c>
      <c r="FF112" s="239">
        <f t="shared" si="790"/>
        <v>3372.8327983475597</v>
      </c>
      <c r="FG112" s="239">
        <f t="shared" si="790"/>
        <v>3557.9858262131279</v>
      </c>
      <c r="FH112" s="239">
        <f t="shared" si="790"/>
        <v>3753.3029048269527</v>
      </c>
      <c r="FI112" s="239">
        <f t="shared" si="790"/>
        <v>3959.3419938875818</v>
      </c>
      <c r="FJ112" s="239">
        <f t="shared" si="790"/>
        <v>4176.6916825180824</v>
      </c>
      <c r="FK112" s="239">
        <f t="shared" si="790"/>
        <v>4405.9728706807546</v>
      </c>
      <c r="FL112" s="239">
        <f t="shared" si="790"/>
        <v>4647.8405428937867</v>
      </c>
      <c r="FM112" s="239">
        <f t="shared" si="790"/>
        <v>4902.985639316812</v>
      </c>
      <c r="FN112" s="239">
        <f t="shared" si="790"/>
        <v>5172.1370295504648</v>
      </c>
      <c r="FO112" s="239">
        <f t="shared" si="791"/>
        <v>5456.0635947884648</v>
      </c>
      <c r="FP112" s="239">
        <f t="shared" si="791"/>
        <v>5755.5764242702908</v>
      </c>
      <c r="FQ112" s="239">
        <f t="shared" si="791"/>
        <v>6071.5311323090118</v>
      </c>
      <c r="FR112" s="239">
        <f t="shared" si="791"/>
        <v>6404.8303025133082</v>
      </c>
      <c r="FS112" s="239">
        <f t="shared" si="791"/>
        <v>6756.4260661860508</v>
      </c>
      <c r="FT112" s="239">
        <f t="shared" si="791"/>
        <v>7127.3228222651196</v>
      </c>
      <c r="FU112" s="239">
        <f t="shared" si="791"/>
        <v>7518.5801065764808</v>
      </c>
      <c r="FV112" s="239">
        <f t="shared" si="791"/>
        <v>7931.3156185960761</v>
      </c>
      <c r="FW112" s="239">
        <f t="shared" si="791"/>
        <v>8366.7084143670363</v>
      </c>
      <c r="FX112" s="239">
        <f t="shared" si="791"/>
        <v>8826.0022746933882</v>
      </c>
      <c r="FY112" s="239">
        <f t="shared" si="791"/>
        <v>9310.5092582321195</v>
      </c>
      <c r="FZ112" s="239">
        <f t="shared" si="791"/>
        <v>9821.6134496336781</v>
      </c>
      <c r="GA112" s="239">
        <f t="shared" si="791"/>
        <v>10360.774913438168</v>
      </c>
      <c r="GB112" s="239">
        <f t="shared" si="791"/>
        <v>10929.533865022291</v>
      </c>
      <c r="GC112" s="239">
        <f t="shared" si="791"/>
        <v>11529.515070512103</v>
      </c>
      <c r="GD112" s="239">
        <f t="shared" si="791"/>
        <v>12162.432488230786</v>
      </c>
      <c r="GE112" s="239">
        <f t="shared" si="792"/>
        <v>12830.094164940572</v>
      </c>
      <c r="GF112" s="239">
        <f t="shared" si="793"/>
        <v>13534.407400865859</v>
      </c>
      <c r="GG112" s="239">
        <f t="shared" si="793"/>
        <v>14277.384198252375</v>
      </c>
      <c r="GH112" s="239">
        <f t="shared" si="793"/>
        <v>15061.147009027214</v>
      </c>
      <c r="GI112" s="239">
        <f t="shared" si="793"/>
        <v>15887.934797978998</v>
      </c>
      <c r="GJ112" s="239">
        <f t="shared" si="793"/>
        <v>16760.109438778789</v>
      </c>
      <c r="GK112" s="239">
        <f t="shared" si="793"/>
        <v>17680.162461113167</v>
      </c>
      <c r="GL112" s="239">
        <f t="shared" si="793"/>
        <v>18650.722168203909</v>
      </c>
      <c r="GM112" s="239">
        <f t="shared" si="793"/>
        <v>19674.561145046835</v>
      </c>
      <c r="GN112" s="239">
        <f t="shared" si="793"/>
        <v>20754.604178818445</v>
      </c>
      <c r="GO112" s="239">
        <f t="shared" si="793"/>
        <v>21893.936614076512</v>
      </c>
      <c r="GP112" s="239">
        <f t="shared" si="793"/>
        <v>23095.813166622826</v>
      </c>
      <c r="GQ112" s="239">
        <f t="shared" si="793"/>
        <v>24363.667221206477</v>
      </c>
      <c r="GR112" s="239">
        <f t="shared" si="793"/>
        <v>25701.120639628385</v>
      </c>
      <c r="GS112" s="239">
        <f t="shared" si="793"/>
        <v>27111.994107265687</v>
      </c>
      <c r="GT112" s="239">
        <f t="shared" si="793"/>
        <v>28600.318047572797</v>
      </c>
      <c r="GU112" s="239">
        <f t="shared" si="793"/>
        <v>30170.344135738429</v>
      </c>
      <c r="GV112" s="239">
        <f t="shared" si="794"/>
        <v>31826.557444389531</v>
      </c>
      <c r="GW112" s="239">
        <f t="shared" si="795"/>
        <v>33573.689256038539</v>
      </c>
      <c r="GX112" s="239">
        <f t="shared" si="796"/>
        <v>35416.730578875162</v>
      </c>
      <c r="GY112" s="239">
        <f t="shared" si="797"/>
        <v>37360.946404513037</v>
      </c>
      <c r="GZ112" s="239">
        <f t="shared" si="798"/>
        <v>39411.890748421181</v>
      </c>
      <c r="HA112" s="239">
        <f t="shared" si="799"/>
        <v>41575.422516006067</v>
      </c>
      <c r="HB112" s="239">
        <f t="shared" si="800"/>
        <v>43857.722239668685</v>
      </c>
      <c r="HC112" s="239">
        <f t="shared" si="801"/>
        <v>46265.309734649207</v>
      </c>
      <c r="HD112" s="239">
        <f t="shared" si="802"/>
        <v>48805.062724096373</v>
      </c>
      <c r="HE112" s="239">
        <f t="shared" si="803"/>
        <v>51484.236486567672</v>
      </c>
      <c r="HF112" s="239">
        <f t="shared" si="804"/>
        <v>54310.484582087018</v>
      </c>
      <c r="HG112" s="239">
        <f t="shared" si="805"/>
        <v>57291.880715967789</v>
      </c>
      <c r="HH112" s="239">
        <f t="shared" si="806"/>
        <v>60436.941802859328</v>
      </c>
      <c r="HI112" s="239">
        <f t="shared" si="807"/>
        <v>63754.652296903645</v>
      </c>
    </row>
    <row r="113" spans="1:217" s="278" customFormat="1" ht="12.75" customHeight="1">
      <c r="A113" s="10" t="str">
        <f>'JJR-4 Constant DCF'!A103</f>
        <v>Otter Tail Corporation</v>
      </c>
      <c r="B113" s="389" t="str">
        <f>'JJR-4 Constant DCF'!B103</f>
        <v>OTTR</v>
      </c>
      <c r="C113" s="239">
        <f>'JJR-4 Constant DCF'!D103</f>
        <v>40.749305555555566</v>
      </c>
      <c r="D113" s="239">
        <f>'JJR-4 Constant DCF'!C103</f>
        <v>1.56</v>
      </c>
      <c r="E113" s="3">
        <f>'JJR-4 Constant DCF'!G103</f>
        <v>7.0000000000000007E-2</v>
      </c>
      <c r="F113" s="3">
        <f>'JJR-4 Constant DCF'!H103</f>
        <v>0.09</v>
      </c>
      <c r="G113" s="3" t="str">
        <f>'JJR-4 Constant DCF'!I103</f>
        <v>NA%</v>
      </c>
      <c r="H113" s="3">
        <f t="shared" si="808"/>
        <v>0.08</v>
      </c>
      <c r="I113" s="3">
        <f t="shared" si="707"/>
        <v>7.5815901100319383E-2</v>
      </c>
      <c r="J113" s="3">
        <f t="shared" si="708"/>
        <v>7.1631802200638764E-2</v>
      </c>
      <c r="K113" s="3">
        <f t="shared" si="709"/>
        <v>6.7447703300958145E-2</v>
      </c>
      <c r="L113" s="3">
        <f t="shared" si="710"/>
        <v>6.3263604401277526E-2</v>
      </c>
      <c r="M113" s="3">
        <f t="shared" si="711"/>
        <v>5.9079505501596907E-2</v>
      </c>
      <c r="N113" s="3">
        <f>'JJR-5.4 GDP Growth'!$D$25</f>
        <v>5.4895406601916275E-2</v>
      </c>
      <c r="O113" s="3">
        <f t="shared" si="809"/>
        <v>0.10425754189491274</v>
      </c>
      <c r="Q113" s="239">
        <f t="shared" si="712"/>
        <v>-40.749305555555566</v>
      </c>
      <c r="R113" s="239">
        <f t="shared" si="713"/>
        <v>1.6848000000000001</v>
      </c>
      <c r="S113" s="239">
        <f t="shared" si="714"/>
        <v>1.8195840000000001</v>
      </c>
      <c r="T113" s="239">
        <f t="shared" si="715"/>
        <v>1.9651507200000002</v>
      </c>
      <c r="U113" s="239">
        <f t="shared" si="716"/>
        <v>2.1223627776000002</v>
      </c>
      <c r="V113" s="239">
        <f t="shared" si="717"/>
        <v>2.2921517998080003</v>
      </c>
      <c r="W113" s="239">
        <f t="shared" si="718"/>
        <v>2.465933353969163</v>
      </c>
      <c r="X113" s="239">
        <f t="shared" si="719"/>
        <v>2.6425726042206401</v>
      </c>
      <c r="Y113" s="239">
        <f t="shared" si="720"/>
        <v>2.8208080571813543</v>
      </c>
      <c r="Z113" s="239">
        <f t="shared" si="721"/>
        <v>2.9992625422028119</v>
      </c>
      <c r="AA113" s="239">
        <f t="shared" si="722"/>
        <v>3.1764574900656166</v>
      </c>
      <c r="AB113" s="239">
        <f t="shared" si="723"/>
        <v>3.3508304155364712</v>
      </c>
      <c r="AC113" s="239">
        <f t="shared" si="723"/>
        <v>3.5347756136514139</v>
      </c>
      <c r="AD113" s="239">
        <f t="shared" si="723"/>
        <v>3.7288185582093463</v>
      </c>
      <c r="AE113" s="239">
        <f t="shared" si="723"/>
        <v>3.9335135691070193</v>
      </c>
      <c r="AF113" s="239">
        <f t="shared" si="723"/>
        <v>4.1494453958573043</v>
      </c>
      <c r="AG113" s="239">
        <f t="shared" si="723"/>
        <v>4.3772308880353403</v>
      </c>
      <c r="AH113" s="239">
        <f t="shared" si="723"/>
        <v>4.617520757424507</v>
      </c>
      <c r="AI113" s="239">
        <f t="shared" si="723"/>
        <v>4.8710014368961136</v>
      </c>
      <c r="AJ113" s="239">
        <f t="shared" si="723"/>
        <v>5.138397041333044</v>
      </c>
      <c r="AK113" s="239">
        <f t="shared" si="723"/>
        <v>5.4204714361991053</v>
      </c>
      <c r="AL113" s="239">
        <f t="shared" si="723"/>
        <v>5.7180304196633287</v>
      </c>
      <c r="AM113" s="239">
        <f t="shared" si="723"/>
        <v>6.0319240245128727</v>
      </c>
      <c r="AN113" s="239">
        <f t="shared" si="723"/>
        <v>6.3630489464303741</v>
      </c>
      <c r="AO113" s="239">
        <f t="shared" si="723"/>
        <v>6.7123511055725649</v>
      </c>
      <c r="AP113" s="239">
        <f t="shared" si="723"/>
        <v>7.0808283487677928</v>
      </c>
      <c r="AQ113" s="239">
        <f t="shared" si="723"/>
        <v>7.4695333000517765</v>
      </c>
      <c r="AR113" s="239">
        <f t="shared" si="724"/>
        <v>7.8795763676846722</v>
      </c>
      <c r="AS113" s="239">
        <f t="shared" si="725"/>
        <v>8.3121289162395726</v>
      </c>
      <c r="AT113" s="239">
        <f t="shared" si="726"/>
        <v>8.76842661282409</v>
      </c>
      <c r="AU113" s="239">
        <f t="shared" si="727"/>
        <v>9.249772956994132</v>
      </c>
      <c r="AV113" s="239">
        <f t="shared" si="728"/>
        <v>9.7575430044437343</v>
      </c>
      <c r="AW113" s="239">
        <f t="shared" si="729"/>
        <v>10.293187295108357</v>
      </c>
      <c r="AX113" s="239">
        <f t="shared" si="730"/>
        <v>10.858235996903009</v>
      </c>
      <c r="AY113" s="239">
        <f t="shared" si="731"/>
        <v>11.454303276932563</v>
      </c>
      <c r="AZ113" s="239">
        <f t="shared" si="732"/>
        <v>12.083091912661439</v>
      </c>
      <c r="BA113" s="239">
        <f t="shared" si="733"/>
        <v>12.746398156215315</v>
      </c>
      <c r="BB113" s="239">
        <f t="shared" si="734"/>
        <v>13.446116865710671</v>
      </c>
      <c r="BC113" s="239">
        <f t="shared" si="735"/>
        <v>14.184246918270743</v>
      </c>
      <c r="BD113" s="239">
        <f t="shared" si="736"/>
        <v>14.962896920191193</v>
      </c>
      <c r="BE113" s="239">
        <f t="shared" si="737"/>
        <v>15.78429123056765</v>
      </c>
      <c r="BF113" s="239">
        <f t="shared" si="738"/>
        <v>16.650776315592722</v>
      </c>
      <c r="BG113" s="239">
        <f t="shared" si="739"/>
        <v>17.564827451674741</v>
      </c>
      <c r="BH113" s="239">
        <f t="shared" si="740"/>
        <v>18.529055796526926</v>
      </c>
      <c r="BI113" s="239">
        <f t="shared" si="740"/>
        <v>19.546215848426865</v>
      </c>
      <c r="BJ113" s="239">
        <f t="shared" si="740"/>
        <v>20.619213314955079</v>
      </c>
      <c r="BK113" s="239">
        <f t="shared" si="740"/>
        <v>21.751113413691183</v>
      </c>
      <c r="BL113" s="239">
        <f t="shared" si="740"/>
        <v>22.945149628580154</v>
      </c>
      <c r="BM113" s="239">
        <f t="shared" si="740"/>
        <v>24.204732946982869</v>
      </c>
      <c r="BN113" s="239">
        <f t="shared" si="740"/>
        <v>25.533461603798294</v>
      </c>
      <c r="BO113" s="239">
        <f t="shared" si="740"/>
        <v>26.935131360493219</v>
      </c>
      <c r="BP113" s="239">
        <f t="shared" si="740"/>
        <v>28.413746348403521</v>
      </c>
      <c r="BQ113" s="239">
        <f t="shared" si="740"/>
        <v>29.973530507282845</v>
      </c>
      <c r="BR113" s="239">
        <f t="shared" si="740"/>
        <v>31.618939651775079</v>
      </c>
      <c r="BS113" s="239">
        <f t="shared" si="740"/>
        <v>33.354674200280726</v>
      </c>
      <c r="BT113" s="239">
        <f t="shared" si="740"/>
        <v>35.185692602579586</v>
      </c>
      <c r="BU113" s="239">
        <f t="shared" si="740"/>
        <v>37.117225504568232</v>
      </c>
      <c r="BV113" s="239">
        <f t="shared" si="740"/>
        <v>39.154790690576519</v>
      </c>
      <c r="BW113" s="239">
        <f t="shared" si="740"/>
        <v>41.304208845948644</v>
      </c>
      <c r="BX113" s="239">
        <f t="shared" si="741"/>
        <v>43.571620184917464</v>
      </c>
      <c r="BY113" s="239">
        <f t="shared" si="742"/>
        <v>45.963501991272771</v>
      </c>
      <c r="BZ113" s="239">
        <f t="shared" si="743"/>
        <v>48.486687121931681</v>
      </c>
      <c r="CA113" s="239">
        <f t="shared" si="744"/>
        <v>51.148383526270017</v>
      </c>
      <c r="CB113" s="239">
        <f t="shared" si="745"/>
        <v>53.956194836975364</v>
      </c>
      <c r="CC113" s="239">
        <f t="shared" si="746"/>
        <v>56.91814209124334</v>
      </c>
      <c r="CD113" s="239">
        <f t="shared" si="747"/>
        <v>60.042686644367791</v>
      </c>
      <c r="CE113" s="239">
        <f t="shared" si="748"/>
        <v>63.338754341181811</v>
      </c>
      <c r="CF113" s="239">
        <f t="shared" si="749"/>
        <v>66.815761014399882</v>
      </c>
      <c r="CG113" s="239">
        <f t="shared" si="750"/>
        <v>70.483639382701824</v>
      </c>
      <c r="CH113" s="239">
        <f t="shared" si="751"/>
        <v>74.352867425398074</v>
      </c>
      <c r="CI113" s="239">
        <f t="shared" si="752"/>
        <v>78.434498314733673</v>
      </c>
      <c r="CJ113" s="239">
        <f t="shared" si="753"/>
        <v>82.740191991338293</v>
      </c>
      <c r="CK113" s="239">
        <f t="shared" si="754"/>
        <v>87.282248473023429</v>
      </c>
      <c r="CL113" s="239">
        <f t="shared" si="755"/>
        <v>92.073642992079542</v>
      </c>
      <c r="CM113" s="239">
        <f t="shared" si="756"/>
        <v>97.128063061449424</v>
      </c>
      <c r="CN113" s="239">
        <f t="shared" si="757"/>
        <v>102.45994757566426</v>
      </c>
      <c r="CO113" s="239">
        <f t="shared" si="757"/>
        <v>108.08452805824137</v>
      </c>
      <c r="CP113" s="239">
        <f t="shared" si="757"/>
        <v>114.01787217337477</v>
      </c>
      <c r="CQ113" s="239">
        <f t="shared" si="757"/>
        <v>120.27692962621749</v>
      </c>
      <c r="CR113" s="239">
        <f t="shared" si="757"/>
        <v>126.87958058287877</v>
      </c>
      <c r="CS113" s="239">
        <f t="shared" si="757"/>
        <v>133.8446867484565</v>
      </c>
      <c r="CT113" s="239">
        <f t="shared" si="757"/>
        <v>141.19214524901912</v>
      </c>
      <c r="CU113" s="239">
        <f t="shared" si="757"/>
        <v>148.94294547146086</v>
      </c>
      <c r="CV113" s="239">
        <f t="shared" si="757"/>
        <v>157.11922902360374</v>
      </c>
      <c r="CW113" s="239">
        <f t="shared" si="757"/>
        <v>165.74435298583407</v>
      </c>
      <c r="CX113" s="239">
        <f t="shared" si="757"/>
        <v>174.84295663496297</v>
      </c>
      <c r="CY113" s="239">
        <f t="shared" si="757"/>
        <v>184.44103183092048</v>
      </c>
      <c r="CZ113" s="239">
        <f t="shared" si="757"/>
        <v>194.56599726735584</v>
      </c>
      <c r="DA113" s="239">
        <f t="shared" si="757"/>
        <v>205.24677679825467</v>
      </c>
      <c r="DB113" s="239">
        <f t="shared" si="757"/>
        <v>216.51388206432762</v>
      </c>
      <c r="DC113" s="239">
        <f t="shared" si="757"/>
        <v>228.39949965520822</v>
      </c>
      <c r="DD113" s="239">
        <f t="shared" si="758"/>
        <v>240.93758305645511</v>
      </c>
      <c r="DE113" s="239">
        <f t="shared" si="759"/>
        <v>254.16394964402218</v>
      </c>
      <c r="DF113" s="239">
        <f t="shared" si="760"/>
        <v>268.11638300327974</v>
      </c>
      <c r="DG113" s="239">
        <f t="shared" si="761"/>
        <v>282.8347408648799</v>
      </c>
      <c r="DH113" s="239">
        <f t="shared" si="762"/>
        <v>298.36106896580509</v>
      </c>
      <c r="DI113" s="239">
        <f t="shared" si="763"/>
        <v>314.73972116086532</v>
      </c>
      <c r="DJ113" s="239">
        <f t="shared" si="764"/>
        <v>332.01748612776476</v>
      </c>
      <c r="DK113" s="239">
        <f t="shared" si="765"/>
        <v>350.24372102769451</v>
      </c>
      <c r="DL113" s="239">
        <f t="shared" si="766"/>
        <v>369.47049250327791</v>
      </c>
      <c r="DM113" s="239">
        <f t="shared" si="767"/>
        <v>389.75272541665561</v>
      </c>
      <c r="DN113" s="239">
        <f t="shared" si="768"/>
        <v>411.14835975260792</v>
      </c>
      <c r="DO113" s="239">
        <f t="shared" si="769"/>
        <v>433.71851613493828</v>
      </c>
      <c r="DP113" s="239">
        <f t="shared" si="770"/>
        <v>457.5276704289455</v>
      </c>
      <c r="DQ113" s="239">
        <f t="shared" si="771"/>
        <v>482.64383792876998</v>
      </c>
      <c r="DR113" s="239">
        <f t="shared" si="772"/>
        <v>509.13876765577919</v>
      </c>
      <c r="DS113" s="239">
        <f t="shared" si="773"/>
        <v>537.08814732304177</v>
      </c>
      <c r="DT113" s="239">
        <f t="shared" si="774"/>
        <v>566.57181955141004</v>
      </c>
      <c r="DU113" s="239">
        <f t="shared" si="774"/>
        <v>597.67400995487219</v>
      </c>
      <c r="DV113" s="239">
        <f t="shared" si="774"/>
        <v>630.48356774674266</v>
      </c>
      <c r="DW113" s="239">
        <f t="shared" si="774"/>
        <v>665.09421955402695</v>
      </c>
      <c r="DX113" s="239">
        <f t="shared" si="774"/>
        <v>701.60483716502938</v>
      </c>
      <c r="DY113" s="239">
        <f t="shared" si="774"/>
        <v>740.11971997507487</v>
      </c>
      <c r="DZ113" s="239">
        <f t="shared" si="774"/>
        <v>780.74889293720298</v>
      </c>
      <c r="EA113" s="239">
        <f t="shared" si="774"/>
        <v>823.60842086898674</v>
      </c>
      <c r="EB113" s="239">
        <f t="shared" si="774"/>
        <v>868.82074001335195</v>
      </c>
      <c r="EC113" s="239">
        <f t="shared" si="774"/>
        <v>916.51500780056267</v>
      </c>
      <c r="ED113" s="239">
        <f t="shared" si="774"/>
        <v>966.82747181053298</v>
      </c>
      <c r="EE113" s="239">
        <f t="shared" si="774"/>
        <v>1019.9018589894749</v>
      </c>
      <c r="EF113" s="239">
        <f t="shared" si="774"/>
        <v>1075.8897862327524</v>
      </c>
      <c r="EG113" s="239">
        <f t="shared" si="774"/>
        <v>1134.9511935068481</v>
      </c>
      <c r="EH113" s="239">
        <f t="shared" si="774"/>
        <v>1197.2548007477367</v>
      </c>
      <c r="EI113" s="239">
        <f t="shared" si="774"/>
        <v>1262.97858984088</v>
      </c>
      <c r="EJ113" s="239">
        <f t="shared" si="775"/>
        <v>1332.3103130597099</v>
      </c>
      <c r="EK113" s="239">
        <f t="shared" si="776"/>
        <v>1405.4480294150489</v>
      </c>
      <c r="EL113" s="239">
        <f t="shared" si="777"/>
        <v>1482.6006704476501</v>
      </c>
      <c r="EM113" s="239">
        <f t="shared" si="778"/>
        <v>1563.9886370801476</v>
      </c>
      <c r="EN113" s="239">
        <f t="shared" si="779"/>
        <v>1649.8444292334391</v>
      </c>
      <c r="EO113" s="239">
        <f t="shared" si="780"/>
        <v>1740.4133100061151</v>
      </c>
      <c r="EP113" s="239">
        <f t="shared" si="781"/>
        <v>1835.9540063142879</v>
      </c>
      <c r="EQ113" s="239">
        <f t="shared" si="782"/>
        <v>1936.739447993328</v>
      </c>
      <c r="ER113" s="239">
        <f t="shared" si="783"/>
        <v>2043.0575474728926</v>
      </c>
      <c r="ES113" s="239">
        <f t="shared" si="784"/>
        <v>2155.2120222525309</v>
      </c>
      <c r="ET113" s="239">
        <f t="shared" si="785"/>
        <v>2273.523262527422</v>
      </c>
      <c r="EU113" s="239">
        <f t="shared" si="786"/>
        <v>2398.32924644278</v>
      </c>
      <c r="EV113" s="239">
        <f t="shared" si="787"/>
        <v>2529.9865055915238</v>
      </c>
      <c r="EW113" s="239">
        <f t="shared" si="788"/>
        <v>2668.8711435133318</v>
      </c>
      <c r="EX113" s="239">
        <f t="shared" si="789"/>
        <v>2815.3799101046175</v>
      </c>
      <c r="EY113" s="239">
        <f t="shared" si="790"/>
        <v>2969.9313350086768</v>
      </c>
      <c r="EZ113" s="239">
        <f t="shared" si="790"/>
        <v>3132.9669232237502</v>
      </c>
      <c r="FA113" s="239">
        <f t="shared" si="790"/>
        <v>3304.9524163444726</v>
      </c>
      <c r="FB113" s="239">
        <f t="shared" si="790"/>
        <v>3486.3791230396882</v>
      </c>
      <c r="FC113" s="239">
        <f t="shared" si="790"/>
        <v>3677.7653225673844</v>
      </c>
      <c r="FD113" s="239">
        <f t="shared" si="790"/>
        <v>3879.6577453361488</v>
      </c>
      <c r="FE113" s="239">
        <f t="shared" si="790"/>
        <v>4092.6331347426503</v>
      </c>
      <c r="FF113" s="239">
        <f t="shared" si="790"/>
        <v>4317.2998947468232</v>
      </c>
      <c r="FG113" s="239">
        <f t="shared" si="790"/>
        <v>4554.2998278913601</v>
      </c>
      <c r="FH113" s="239">
        <f t="shared" si="790"/>
        <v>4804.3099687304939</v>
      </c>
      <c r="FI113" s="239">
        <f t="shared" si="790"/>
        <v>5068.0445179055941</v>
      </c>
      <c r="FJ113" s="239">
        <f t="shared" si="790"/>
        <v>5346.2568823926349</v>
      </c>
      <c r="FK113" s="239">
        <f t="shared" si="790"/>
        <v>5639.7418277498718</v>
      </c>
      <c r="FL113" s="239">
        <f t="shared" si="790"/>
        <v>5949.3377485140354</v>
      </c>
      <c r="FM113" s="239">
        <f t="shared" si="790"/>
        <v>6275.9290632308421</v>
      </c>
      <c r="FN113" s="239">
        <f t="shared" si="790"/>
        <v>6620.4487409616822</v>
      </c>
      <c r="FO113" s="239">
        <f t="shared" si="791"/>
        <v>6983.8809664839182</v>
      </c>
      <c r="FP113" s="239">
        <f t="shared" si="791"/>
        <v>7367.2639517984371</v>
      </c>
      <c r="FQ113" s="239">
        <f t="shared" si="791"/>
        <v>7771.6929019760528</v>
      </c>
      <c r="FR113" s="239">
        <f t="shared" si="791"/>
        <v>8198.3231438152543</v>
      </c>
      <c r="FS113" s="239">
        <f t="shared" si="791"/>
        <v>8648.3734262488924</v>
      </c>
      <c r="FT113" s="239">
        <f t="shared" si="791"/>
        <v>9123.129401928034</v>
      </c>
      <c r="FU113" s="239">
        <f t="shared" si="791"/>
        <v>9623.94729992877</v>
      </c>
      <c r="FV113" s="239">
        <f t="shared" si="791"/>
        <v>10152.257800073774</v>
      </c>
      <c r="FW113" s="239">
        <f t="shared" si="791"/>
        <v>10709.570119936299</v>
      </c>
      <c r="FX113" s="239">
        <f t="shared" si="791"/>
        <v>11297.476326201935</v>
      </c>
      <c r="FY113" s="239">
        <f t="shared" si="791"/>
        <v>11917.655882704314</v>
      </c>
      <c r="FZ113" s="239">
        <f t="shared" si="791"/>
        <v>12571.880448127087</v>
      </c>
      <c r="GA113" s="239">
        <f t="shared" si="791"/>
        <v>13262.018937077704</v>
      </c>
      <c r="GB113" s="239">
        <f t="shared" si="791"/>
        <v>13990.042858990899</v>
      </c>
      <c r="GC113" s="239">
        <f t="shared" si="791"/>
        <v>14758.03195011344</v>
      </c>
      <c r="GD113" s="239">
        <f t="shared" si="791"/>
        <v>15568.180114658988</v>
      </c>
      <c r="GE113" s="239">
        <f t="shared" si="792"/>
        <v>16422.801692105062</v>
      </c>
      <c r="GF113" s="239">
        <f t="shared" si="793"/>
        <v>17324.33806853581</v>
      </c>
      <c r="GG113" s="239">
        <f t="shared" si="793"/>
        <v>18275.364650917141</v>
      </c>
      <c r="GH113" s="239">
        <f t="shared" si="793"/>
        <v>19278.598224227524</v>
      </c>
      <c r="GI113" s="239">
        <f t="shared" si="793"/>
        <v>20336.904712461474</v>
      </c>
      <c r="GJ113" s="239">
        <f t="shared" si="793"/>
        <v>21453.307365676472</v>
      </c>
      <c r="GK113" s="239">
        <f t="shared" si="793"/>
        <v>22630.995396471168</v>
      </c>
      <c r="GL113" s="239">
        <f t="shared" si="793"/>
        <v>23873.333090566546</v>
      </c>
      <c r="GM113" s="239">
        <f t="shared" si="793"/>
        <v>25183.86941751618</v>
      </c>
      <c r="GN113" s="239">
        <f t="shared" si="793"/>
        <v>26566.348169000295</v>
      </c>
      <c r="GO113" s="239">
        <f t="shared" si="793"/>
        <v>28024.718653665641</v>
      </c>
      <c r="GP113" s="239">
        <f t="shared" si="793"/>
        <v>29563.146979062923</v>
      </c>
      <c r="GQ113" s="239">
        <f t="shared" si="793"/>
        <v>31186.027952910794</v>
      </c>
      <c r="GR113" s="239">
        <f t="shared" si="793"/>
        <v>32897.997637684559</v>
      </c>
      <c r="GS113" s="239">
        <f t="shared" si="793"/>
        <v>34703.946594394132</v>
      </c>
      <c r="GT113" s="239">
        <f t="shared" si="793"/>
        <v>36609.033853384586</v>
      </c>
      <c r="GU113" s="239">
        <f t="shared" si="793"/>
        <v>38618.701652069452</v>
      </c>
      <c r="GV113" s="239">
        <f t="shared" si="794"/>
        <v>40738.690981697902</v>
      </c>
      <c r="GW113" s="239">
        <f t="shared" si="795"/>
        <v>42975.057987568027</v>
      </c>
      <c r="GX113" s="239">
        <f t="shared" si="796"/>
        <v>45334.191269536503</v>
      </c>
      <c r="GY113" s="239">
        <f t="shared" si="797"/>
        <v>47822.830132246752</v>
      </c>
      <c r="GZ113" s="239">
        <f t="shared" si="798"/>
        <v>50448.083837210812</v>
      </c>
      <c r="HA113" s="239">
        <f t="shared" si="799"/>
        <v>53217.451911742057</v>
      </c>
      <c r="HB113" s="239">
        <f t="shared" si="800"/>
        <v>56138.845572755061</v>
      </c>
      <c r="HC113" s="239">
        <f t="shared" si="801"/>
        <v>59220.610326633636</v>
      </c>
      <c r="HD113" s="239">
        <f t="shared" si="802"/>
        <v>62471.549809727832</v>
      </c>
      <c r="HE113" s="239">
        <f t="shared" si="803"/>
        <v>65900.950937584712</v>
      </c>
      <c r="HF113" s="239">
        <f t="shared" si="804"/>
        <v>69518.610434756367</v>
      </c>
      <c r="HG113" s="239">
        <f t="shared" si="805"/>
        <v>73334.862820972543</v>
      </c>
      <c r="HH113" s="239">
        <f t="shared" si="806"/>
        <v>77360.609933625587</v>
      </c>
      <c r="HI113" s="239">
        <f t="shared" si="807"/>
        <v>81607.352070904206</v>
      </c>
    </row>
    <row r="114" spans="1:217" s="278" customFormat="1" ht="12.75" customHeight="1">
      <c r="A114" s="10" t="str">
        <f>'JJR-4 Constant DCF'!A104</f>
        <v>Pinnacle West Capital Corporation</v>
      </c>
      <c r="B114" s="389" t="str">
        <f>'JJR-4 Constant DCF'!B104</f>
        <v>PNW</v>
      </c>
      <c r="C114" s="239">
        <f>'JJR-4 Constant DCF'!D104</f>
        <v>78.89061111111107</v>
      </c>
      <c r="D114" s="239">
        <f>'JJR-4 Constant DCF'!C104</f>
        <v>3.32</v>
      </c>
      <c r="E114" s="3">
        <f>'JJR-4 Constant DCF'!G104</f>
        <v>4.4999999999999998E-2</v>
      </c>
      <c r="F114" s="3">
        <f>'JJR-4 Constant DCF'!H104</f>
        <v>3.5000000000000003E-2</v>
      </c>
      <c r="G114" s="3">
        <f>'JJR-4 Constant DCF'!I104</f>
        <v>3.4000000000000002E-2</v>
      </c>
      <c r="H114" s="3">
        <f t="shared" si="808"/>
        <v>3.7999999999999999E-2</v>
      </c>
      <c r="I114" s="3">
        <f t="shared" si="707"/>
        <v>4.0815901100319379E-2</v>
      </c>
      <c r="J114" s="3">
        <f t="shared" si="708"/>
        <v>4.363180220063876E-2</v>
      </c>
      <c r="K114" s="3">
        <f t="shared" si="709"/>
        <v>4.644770330095814E-2</v>
      </c>
      <c r="L114" s="3">
        <f t="shared" si="710"/>
        <v>4.9263604401277521E-2</v>
      </c>
      <c r="M114" s="3">
        <f t="shared" si="711"/>
        <v>5.2079505501596901E-2</v>
      </c>
      <c r="N114" s="3">
        <f>'JJR-5.4 GDP Growth'!$D$25</f>
        <v>5.4895406601916275E-2</v>
      </c>
      <c r="O114" s="3">
        <f t="shared" si="809"/>
        <v>9.6627324819564819E-2</v>
      </c>
      <c r="Q114" s="239">
        <f t="shared" si="712"/>
        <v>-78.89061111111107</v>
      </c>
      <c r="R114" s="239">
        <f t="shared" si="713"/>
        <v>3.4461599999999999</v>
      </c>
      <c r="S114" s="239">
        <f t="shared" si="714"/>
        <v>3.5771140799999999</v>
      </c>
      <c r="T114" s="239">
        <f t="shared" si="715"/>
        <v>3.7130444150400002</v>
      </c>
      <c r="U114" s="239">
        <f t="shared" si="716"/>
        <v>3.8541401028115203</v>
      </c>
      <c r="V114" s="239">
        <f t="shared" si="717"/>
        <v>4.0005974267183584</v>
      </c>
      <c r="W114" s="239">
        <f t="shared" si="718"/>
        <v>4.1638854156294869</v>
      </c>
      <c r="X114" s="239">
        <f t="shared" si="719"/>
        <v>4.3455632404703577</v>
      </c>
      <c r="Y114" s="239">
        <f t="shared" si="720"/>
        <v>4.5474046725392743</v>
      </c>
      <c r="Z114" s="239">
        <f t="shared" si="721"/>
        <v>4.7714262173797701</v>
      </c>
      <c r="AA114" s="239">
        <f t="shared" si="722"/>
        <v>5.0199197353182639</v>
      </c>
      <c r="AB114" s="239">
        <f t="shared" si="723"/>
        <v>5.2954902702975435</v>
      </c>
      <c r="AC114" s="239">
        <f t="shared" si="723"/>
        <v>5.5861883618420185</v>
      </c>
      <c r="AD114" s="239">
        <f t="shared" si="723"/>
        <v>5.8928444433202287</v>
      </c>
      <c r="AE114" s="239">
        <f t="shared" si="723"/>
        <v>6.2163345350781354</v>
      </c>
      <c r="AF114" s="239">
        <f t="shared" si="723"/>
        <v>6.5575827469547834</v>
      </c>
      <c r="AG114" s="239">
        <f t="shared" si="723"/>
        <v>6.9175639181745776</v>
      </c>
      <c r="AH114" s="239">
        <f t="shared" si="723"/>
        <v>7.297306402157516</v>
      </c>
      <c r="AI114" s="239">
        <f t="shared" si="723"/>
        <v>7.6978950042027199</v>
      </c>
      <c r="AJ114" s="239">
        <f t="shared" si="723"/>
        <v>8.1204740804372886</v>
      </c>
      <c r="AK114" s="239">
        <f t="shared" si="723"/>
        <v>8.5662508068832164</v>
      </c>
      <c r="AL114" s="239">
        <f t="shared" si="723"/>
        <v>9.0364986279810644</v>
      </c>
      <c r="AM114" s="239">
        <f t="shared" si="723"/>
        <v>9.5325608944217439</v>
      </c>
      <c r="AN114" s="239">
        <f t="shared" si="723"/>
        <v>10.055854700678552</v>
      </c>
      <c r="AO114" s="239">
        <f t="shared" si="723"/>
        <v>10.607874933202092</v>
      </c>
      <c r="AP114" s="239">
        <f t="shared" si="723"/>
        <v>11.190198540842497</v>
      </c>
      <c r="AQ114" s="239">
        <f t="shared" si="723"/>
        <v>11.804489039698217</v>
      </c>
      <c r="AR114" s="239">
        <f t="shared" si="724"/>
        <v>12.452501265260315</v>
      </c>
      <c r="AS114" s="239">
        <f t="shared" si="725"/>
        <v>13.136086385427657</v>
      </c>
      <c r="AT114" s="239">
        <f t="shared" si="726"/>
        <v>13.857197188713604</v>
      </c>
      <c r="AU114" s="239">
        <f t="shared" si="727"/>
        <v>14.617893662750969</v>
      </c>
      <c r="AV114" s="239">
        <f t="shared" si="728"/>
        <v>15.420348879031259</v>
      </c>
      <c r="AW114" s="239">
        <f t="shared" si="729"/>
        <v>16.266855200689083</v>
      </c>
      <c r="AX114" s="239">
        <f t="shared" si="730"/>
        <v>17.159830831065406</v>
      </c>
      <c r="AY114" s="239">
        <f t="shared" si="731"/>
        <v>18.10182672175684</v>
      </c>
      <c r="AZ114" s="239">
        <f t="shared" si="732"/>
        <v>19.095533859885116</v>
      </c>
      <c r="BA114" s="239">
        <f t="shared" si="733"/>
        <v>20.143790955404167</v>
      </c>
      <c r="BB114" s="239">
        <f t="shared" si="734"/>
        <v>21.249592550405083</v>
      </c>
      <c r="BC114" s="239">
        <f t="shared" si="735"/>
        <v>22.416097573584622</v>
      </c>
      <c r="BD114" s="239">
        <f t="shared" si="736"/>
        <v>23.646638364314779</v>
      </c>
      <c r="BE114" s="239">
        <f t="shared" si="737"/>
        <v>24.944730192092312</v>
      </c>
      <c r="BF114" s="239">
        <f t="shared" si="738"/>
        <v>26.314081298562318</v>
      </c>
      <c r="BG114" s="239">
        <f t="shared" si="739"/>
        <v>27.758603490802777</v>
      </c>
      <c r="BH114" s="239">
        <f t="shared" si="740"/>
        <v>29.282423316131769</v>
      </c>
      <c r="BI114" s="239">
        <f t="shared" si="740"/>
        <v>30.889893850360256</v>
      </c>
      <c r="BJ114" s="239">
        <f t="shared" si="740"/>
        <v>32.585607133165816</v>
      </c>
      <c r="BK114" s="239">
        <f t="shared" si="740"/>
        <v>34.374407286111257</v>
      </c>
      <c r="BL114" s="239">
        <f t="shared" si="740"/>
        <v>36.261404350782207</v>
      </c>
      <c r="BM114" s="239">
        <f t="shared" si="740"/>
        <v>38.251988886574892</v>
      </c>
      <c r="BN114" s="239">
        <f t="shared" si="740"/>
        <v>40.351847369835404</v>
      </c>
      <c r="BO114" s="239">
        <f t="shared" si="740"/>
        <v>42.566978438340982</v>
      </c>
      <c r="BP114" s="239">
        <f t="shared" si="740"/>
        <v>44.90371002752871</v>
      </c>
      <c r="BQ114" s="239">
        <f t="shared" si="740"/>
        <v>47.368717447424444</v>
      </c>
      <c r="BR114" s="239">
        <f t="shared" si="740"/>
        <v>49.969042451912095</v>
      </c>
      <c r="BS114" s="239">
        <f t="shared" si="740"/>
        <v>52.712113354818229</v>
      </c>
      <c r="BT114" s="239">
        <f t="shared" si="740"/>
        <v>55.605766250277277</v>
      </c>
      <c r="BU114" s="239">
        <f t="shared" si="740"/>
        <v>58.658267397997363</v>
      </c>
      <c r="BV114" s="239">
        <f t="shared" si="740"/>
        <v>61.878336837374356</v>
      </c>
      <c r="BW114" s="239">
        <f t="shared" si="740"/>
        <v>65.27517329791236</v>
      </c>
      <c r="BX114" s="239">
        <f t="shared" si="741"/>
        <v>68.858480477111812</v>
      </c>
      <c r="BY114" s="239">
        <f t="shared" si="742"/>
        <v>72.638494760892982</v>
      </c>
      <c r="BZ114" s="239">
        <f t="shared" si="743"/>
        <v>76.626014465743367</v>
      </c>
      <c r="CA114" s="239">
        <f t="shared" si="744"/>
        <v>80.832430686124667</v>
      </c>
      <c r="CB114" s="239">
        <f t="shared" si="745"/>
        <v>85.2697598352607</v>
      </c>
      <c r="CC114" s="239">
        <f t="shared" si="746"/>
        <v>89.950677972265083</v>
      </c>
      <c r="CD114" s="239">
        <f t="shared" si="747"/>
        <v>94.888557013670606</v>
      </c>
      <c r="CE114" s="239">
        <f t="shared" si="748"/>
        <v>100.09750293280517</v>
      </c>
      <c r="CF114" s="239">
        <f t="shared" si="749"/>
        <v>105.59239605613801</v>
      </c>
      <c r="CG114" s="239">
        <f t="shared" si="750"/>
        <v>111.3889335717103</v>
      </c>
      <c r="CH114" s="239">
        <f t="shared" si="751"/>
        <v>117.50367437108318</v>
      </c>
      <c r="CI114" s="239">
        <f t="shared" si="752"/>
        <v>123.95408635290296</v>
      </c>
      <c r="CJ114" s="239">
        <f t="shared" si="753"/>
        <v>130.75859632321462</v>
      </c>
      <c r="CK114" s="239">
        <f t="shared" si="754"/>
        <v>137.93664263507333</v>
      </c>
      <c r="CL114" s="239">
        <f t="shared" si="755"/>
        <v>145.50873071782888</v>
      </c>
      <c r="CM114" s="239">
        <f t="shared" si="756"/>
        <v>153.49649165471286</v>
      </c>
      <c r="CN114" s="239">
        <f t="shared" si="757"/>
        <v>161.92274397606596</v>
      </c>
      <c r="CO114" s="239">
        <f t="shared" si="757"/>
        <v>170.81155884473009</v>
      </c>
      <c r="CP114" s="239">
        <f t="shared" si="757"/>
        <v>180.18832881981868</v>
      </c>
      <c r="CQ114" s="239">
        <f t="shared" si="757"/>
        <v>190.07984039530243</v>
      </c>
      <c r="CR114" s="239">
        <f t="shared" si="757"/>
        <v>200.5143505206299</v>
      </c>
      <c r="CS114" s="239">
        <f t="shared" si="757"/>
        <v>211.52166732197904</v>
      </c>
      <c r="CT114" s="239">
        <f t="shared" si="757"/>
        <v>223.13323525473433</v>
      </c>
      <c r="CU114" s="239">
        <f t="shared" si="757"/>
        <v>235.38222493044401</v>
      </c>
      <c r="CV114" s="239">
        <f t="shared" si="757"/>
        <v>248.30362787486445</v>
      </c>
      <c r="CW114" s="239">
        <f t="shared" si="757"/>
        <v>261.93435648778603</v>
      </c>
      <c r="CX114" s="239">
        <f t="shared" si="757"/>
        <v>276.31334949019435</v>
      </c>
      <c r="CY114" s="239">
        <f t="shared" si="757"/>
        <v>291.48168315999595</v>
      </c>
      <c r="CZ114" s="239">
        <f t="shared" si="757"/>
        <v>307.48268867407484</v>
      </c>
      <c r="DA114" s="239">
        <f t="shared" si="757"/>
        <v>324.36207589188859</v>
      </c>
      <c r="DB114" s="239">
        <f t="shared" si="757"/>
        <v>342.16806393421547</v>
      </c>
      <c r="DC114" s="239">
        <f t="shared" si="757"/>
        <v>360.95151893007471</v>
      </c>
      <c r="DD114" s="239">
        <f t="shared" si="758"/>
        <v>380.76609932532045</v>
      </c>
      <c r="DE114" s="239">
        <f t="shared" si="759"/>
        <v>401.66840916800953</v>
      </c>
      <c r="DF114" s="239">
        <f t="shared" si="760"/>
        <v>423.71815980843229</v>
      </c>
      <c r="DG114" s="239">
        <f t="shared" si="761"/>
        <v>446.9783404757319</v>
      </c>
      <c r="DH114" s="239">
        <f t="shared" si="762"/>
        <v>471.51539821839697</v>
      </c>
      <c r="DI114" s="239">
        <f t="shared" si="763"/>
        <v>497.39942772266033</v>
      </c>
      <c r="DJ114" s="239">
        <f t="shared" si="764"/>
        <v>524.70437155105628</v>
      </c>
      <c r="DK114" s="239">
        <f t="shared" si="765"/>
        <v>553.50823137315444</v>
      </c>
      <c r="DL114" s="239">
        <f t="shared" si="766"/>
        <v>583.89329079189133</v>
      </c>
      <c r="DM114" s="239">
        <f t="shared" si="767"/>
        <v>615.94635040204309</v>
      </c>
      <c r="DN114" s="239">
        <f t="shared" si="768"/>
        <v>649.75897575232966</v>
      </c>
      <c r="DO114" s="239">
        <f t="shared" si="769"/>
        <v>685.4277589194985</v>
      </c>
      <c r="DP114" s="239">
        <f t="shared" si="770"/>
        <v>723.05459444162466</v>
      </c>
      <c r="DQ114" s="239">
        <f t="shared" si="771"/>
        <v>762.74697039888133</v>
      </c>
      <c r="DR114" s="239">
        <f t="shared" si="772"/>
        <v>804.61827547330768</v>
      </c>
      <c r="DS114" s="239">
        <f t="shared" si="773"/>
        <v>848.78812286474761</v>
      </c>
      <c r="DT114" s="239">
        <f t="shared" si="774"/>
        <v>895.38269198828516</v>
      </c>
      <c r="DU114" s="239">
        <f t="shared" si="774"/>
        <v>944.5350889293004</v>
      </c>
      <c r="DV114" s="239">
        <f t="shared" si="774"/>
        <v>996.38572668585152</v>
      </c>
      <c r="DW114" s="239">
        <f t="shared" si="774"/>
        <v>1051.0827262846171</v>
      </c>
      <c r="DX114" s="239">
        <f t="shared" si="774"/>
        <v>1108.7823399162619</v>
      </c>
      <c r="DY114" s="239">
        <f t="shared" si="774"/>
        <v>1169.6493972989892</v>
      </c>
      <c r="DZ114" s="239">
        <f t="shared" si="774"/>
        <v>1233.8577765454036</v>
      </c>
      <c r="EA114" s="239">
        <f t="shared" si="774"/>
        <v>1301.5909008777999</v>
      </c>
      <c r="EB114" s="239">
        <f t="shared" si="774"/>
        <v>1373.0422626108411</v>
      </c>
      <c r="EC114" s="239">
        <f t="shared" si="774"/>
        <v>1448.4159758984783</v>
      </c>
      <c r="ED114" s="239">
        <f t="shared" si="774"/>
        <v>1527.9273598241366</v>
      </c>
      <c r="EE114" s="239">
        <f t="shared" si="774"/>
        <v>1611.8035534998751</v>
      </c>
      <c r="EF114" s="239">
        <f t="shared" si="774"/>
        <v>1700.2841649316642</v>
      </c>
      <c r="EG114" s="239">
        <f t="shared" si="774"/>
        <v>1793.6219555043876</v>
      </c>
      <c r="EH114" s="239">
        <f t="shared" si="774"/>
        <v>1892.0835620419252</v>
      </c>
      <c r="EI114" s="239">
        <f t="shared" si="774"/>
        <v>1995.9502585050188</v>
      </c>
      <c r="EJ114" s="239">
        <f t="shared" si="775"/>
        <v>2105.5187595028519</v>
      </c>
      <c r="EK114" s="239">
        <f t="shared" si="776"/>
        <v>2221.1020679137232</v>
      </c>
      <c r="EL114" s="239">
        <f t="shared" si="777"/>
        <v>2343.0303690362043</v>
      </c>
      <c r="EM114" s="239">
        <f t="shared" si="778"/>
        <v>2471.6519738250845</v>
      </c>
      <c r="EN114" s="239">
        <f t="shared" si="779"/>
        <v>2607.3343139066415</v>
      </c>
      <c r="EO114" s="239">
        <f t="shared" si="780"/>
        <v>2750.4649912156751</v>
      </c>
      <c r="EP114" s="239">
        <f t="shared" si="781"/>
        <v>2901.4528852527956</v>
      </c>
      <c r="EQ114" s="239">
        <f t="shared" si="782"/>
        <v>3060.7293211250508</v>
      </c>
      <c r="ER114" s="239">
        <f t="shared" si="783"/>
        <v>3228.7493017066176</v>
      </c>
      <c r="ES114" s="239">
        <f t="shared" si="784"/>
        <v>3405.9928074394556</v>
      </c>
      <c r="ET114" s="239">
        <f t="shared" si="785"/>
        <v>3592.9661674870467</v>
      </c>
      <c r="EU114" s="239">
        <f t="shared" si="786"/>
        <v>3790.2035061581769</v>
      </c>
      <c r="EV114" s="239">
        <f t="shared" si="787"/>
        <v>3998.2682687327388</v>
      </c>
      <c r="EW114" s="239">
        <f t="shared" si="788"/>
        <v>4217.7548310483626</v>
      </c>
      <c r="EX114" s="239">
        <f t="shared" si="789"/>
        <v>4449.2901974459592</v>
      </c>
      <c r="EY114" s="239">
        <f t="shared" si="790"/>
        <v>4693.5357919246753</v>
      </c>
      <c r="EZ114" s="239">
        <f t="shared" si="790"/>
        <v>4951.1893476230271</v>
      </c>
      <c r="FA114" s="239">
        <f t="shared" si="790"/>
        <v>5222.9869000238696</v>
      </c>
      <c r="FB114" s="239">
        <f t="shared" si="790"/>
        <v>5509.7048895771622</v>
      </c>
      <c r="FC114" s="239">
        <f t="shared" si="790"/>
        <v>5812.1623797470666</v>
      </c>
      <c r="FD114" s="239">
        <f t="shared" si="790"/>
        <v>6131.2233968196433</v>
      </c>
      <c r="FE114" s="239">
        <f t="shared" si="790"/>
        <v>6467.7993981552399</v>
      </c>
      <c r="FF114" s="239">
        <f t="shared" si="790"/>
        <v>6822.8518759366016</v>
      </c>
      <c r="FG114" s="239">
        <f t="shared" si="790"/>
        <v>7197.3951038507885</v>
      </c>
      <c r="FH114" s="239">
        <f t="shared" si="790"/>
        <v>7592.4990345513188</v>
      </c>
      <c r="FI114" s="239">
        <f t="shared" si="790"/>
        <v>8009.2923561776706</v>
      </c>
      <c r="FJ114" s="239">
        <f t="shared" si="790"/>
        <v>8448.9657166636644</v>
      </c>
      <c r="FK114" s="239">
        <f t="shared" si="790"/>
        <v>8912.7751250455676</v>
      </c>
      <c r="FL114" s="239">
        <f t="shared" si="790"/>
        <v>9402.0455394863893</v>
      </c>
      <c r="FM114" s="239">
        <f t="shared" si="790"/>
        <v>9918.1746522662288</v>
      </c>
      <c r="FN114" s="239">
        <f t="shared" si="790"/>
        <v>10462.636882551204</v>
      </c>
      <c r="FO114" s="239">
        <f t="shared" si="791"/>
        <v>11036.987588347058</v>
      </c>
      <c r="FP114" s="239">
        <f t="shared" si="791"/>
        <v>11642.867509669673</v>
      </c>
      <c r="FQ114" s="239">
        <f t="shared" si="791"/>
        <v>12282.007455625231</v>
      </c>
      <c r="FR114" s="239">
        <f t="shared" si="791"/>
        <v>12956.233248789546</v>
      </c>
      <c r="FS114" s="239">
        <f t="shared" si="791"/>
        <v>13667.470941011114</v>
      </c>
      <c r="FT114" s="239">
        <f t="shared" si="791"/>
        <v>14417.752315537793</v>
      </c>
      <c r="FU114" s="239">
        <f t="shared" si="791"/>
        <v>15209.220691184961</v>
      </c>
      <c r="FV114" s="239">
        <f t="shared" si="791"/>
        <v>16044.137045125837</v>
      </c>
      <c r="FW114" s="239">
        <f t="shared" si="791"/>
        <v>16924.886471794889</v>
      </c>
      <c r="FX114" s="239">
        <f t="shared" si="791"/>
        <v>17853.984996355342</v>
      </c>
      <c r="FY114" s="239">
        <f t="shared" si="791"/>
        <v>18834.08676219478</v>
      </c>
      <c r="FZ114" s="239">
        <f t="shared" si="791"/>
        <v>19867.99161298123</v>
      </c>
      <c r="GA114" s="239">
        <f t="shared" si="791"/>
        <v>20958.653090939297</v>
      </c>
      <c r="GB114" s="239">
        <f t="shared" si="791"/>
        <v>22109.186874194918</v>
      </c>
      <c r="GC114" s="239">
        <f t="shared" si="791"/>
        <v>23322.879677291599</v>
      </c>
      <c r="GD114" s="239">
        <f t="shared" si="791"/>
        <v>24603.19864030409</v>
      </c>
      <c r="GE114" s="239">
        <f t="shared" si="792"/>
        <v>25953.801233371298</v>
      </c>
      <c r="GF114" s="239">
        <f t="shared" si="793"/>
        <v>27378.545704942531</v>
      </c>
      <c r="GG114" s="239">
        <f t="shared" si="793"/>
        <v>28881.502103584498</v>
      </c>
      <c r="GH114" s="239">
        <f t="shared" si="793"/>
        <v>30466.963904834869</v>
      </c>
      <c r="GI114" s="239">
        <f t="shared" si="793"/>
        <v>32139.460276316688</v>
      </c>
      <c r="GJ114" s="239">
        <f t="shared" si="793"/>
        <v>33903.769016151229</v>
      </c>
      <c r="GK114" s="239">
        <f t="shared" si="793"/>
        <v>35764.930201630305</v>
      </c>
      <c r="GL114" s="239">
        <f t="shared" si="793"/>
        <v>37728.260587137956</v>
      </c>
      <c r="GM114" s="239">
        <f t="shared" si="793"/>
        <v>39799.368792451947</v>
      </c>
      <c r="GN114" s="239">
        <f t="shared" si="793"/>
        <v>41984.171324813215</v>
      </c>
      <c r="GO114" s="239">
        <f t="shared" si="793"/>
        <v>44288.909480533352</v>
      </c>
      <c r="GP114" s="239">
        <f t="shared" si="793"/>
        <v>46720.167174422691</v>
      </c>
      <c r="GQ114" s="239">
        <f t="shared" si="793"/>
        <v>49284.889747972127</v>
      </c>
      <c r="GR114" s="239">
        <f t="shared" si="793"/>
        <v>51990.403810017669</v>
      </c>
      <c r="GS114" s="239">
        <f t="shared" si="793"/>
        <v>54844.438166566404</v>
      </c>
      <c r="GT114" s="239">
        <f t="shared" si="793"/>
        <v>57855.145899573719</v>
      </c>
      <c r="GU114" s="239">
        <f t="shared" si="793"/>
        <v>61031.127657744008</v>
      </c>
      <c r="GV114" s="239">
        <f t="shared" si="794"/>
        <v>64381.45622588932</v>
      </c>
      <c r="GW114" s="239">
        <f t="shared" si="795"/>
        <v>67915.702443032991</v>
      </c>
      <c r="GX114" s="239">
        <f t="shared" si="796"/>
        <v>71643.962543298039</v>
      </c>
      <c r="GY114" s="239">
        <f t="shared" si="797"/>
        <v>75576.886997684851</v>
      </c>
      <c r="GZ114" s="239">
        <f t="shared" si="798"/>
        <v>79725.710939129844</v>
      </c>
      <c r="HA114" s="239">
        <f t="shared" si="799"/>
        <v>84102.286257760221</v>
      </c>
      <c r="HB114" s="239">
        <f t="shared" si="800"/>
        <v>88719.115458030719</v>
      </c>
      <c r="HC114" s="239">
        <f t="shared" si="801"/>
        <v>93589.387374461672</v>
      </c>
      <c r="HD114" s="239">
        <f t="shared" si="802"/>
        <v>98727.014848006991</v>
      </c>
      <c r="HE114" s="239">
        <f t="shared" si="803"/>
        <v>104146.67447068176</v>
      </c>
      <c r="HF114" s="239">
        <f t="shared" si="804"/>
        <v>109863.84851198725</v>
      </c>
      <c r="HG114" s="239">
        <f t="shared" si="805"/>
        <v>115894.86914690412</v>
      </c>
      <c r="HH114" s="239">
        <f t="shared" si="806"/>
        <v>122256.96511179931</v>
      </c>
      <c r="HI114" s="239">
        <f t="shared" si="807"/>
        <v>128968.31092152782</v>
      </c>
    </row>
    <row r="115" spans="1:217" s="278" customFormat="1" ht="12.75" customHeight="1">
      <c r="A115" s="10" t="str">
        <f>'JJR-4 Constant DCF'!A105</f>
        <v>Portland General Electric Company</v>
      </c>
      <c r="B115" s="389" t="str">
        <f>'JJR-4 Constant DCF'!B105</f>
        <v>POR</v>
      </c>
      <c r="C115" s="239">
        <f>'JJR-4 Constant DCF'!D105</f>
        <v>41.401222222222216</v>
      </c>
      <c r="D115" s="239">
        <f>'JJR-4 Constant DCF'!C105</f>
        <v>1.63</v>
      </c>
      <c r="E115" s="3">
        <f>'JJR-4 Constant DCF'!G105</f>
        <v>0.04</v>
      </c>
      <c r="F115" s="3">
        <f>'JJR-4 Constant DCF'!H105</f>
        <v>0.13400000000000001</v>
      </c>
      <c r="G115" s="3">
        <f>'JJR-4 Constant DCF'!I105</f>
        <v>0.13400000000000001</v>
      </c>
      <c r="H115" s="3">
        <f t="shared" si="808"/>
        <v>0.10266666666666668</v>
      </c>
      <c r="I115" s="3">
        <f t="shared" si="707"/>
        <v>9.4704789989208282E-2</v>
      </c>
      <c r="J115" s="3">
        <f t="shared" si="708"/>
        <v>8.6742913311749881E-2</v>
      </c>
      <c r="K115" s="3">
        <f t="shared" si="709"/>
        <v>7.8781036634291479E-2</v>
      </c>
      <c r="L115" s="3">
        <f t="shared" si="710"/>
        <v>7.0819159956833078E-2</v>
      </c>
      <c r="M115" s="3">
        <f t="shared" si="711"/>
        <v>6.2857283279374676E-2</v>
      </c>
      <c r="N115" s="3">
        <f>'JJR-5.4 GDP Growth'!$D$25</f>
        <v>5.4895406601916275E-2</v>
      </c>
      <c r="O115" s="3">
        <f t="shared" si="809"/>
        <v>0.11296178698539733</v>
      </c>
      <c r="Q115" s="239">
        <f t="shared" si="712"/>
        <v>-41.401222222222216</v>
      </c>
      <c r="R115" s="239">
        <f t="shared" si="713"/>
        <v>1.7973466666666666</v>
      </c>
      <c r="S115" s="239">
        <f t="shared" si="714"/>
        <v>1.9818742577777777</v>
      </c>
      <c r="T115" s="239">
        <f t="shared" si="715"/>
        <v>2.1853466815762963</v>
      </c>
      <c r="U115" s="239">
        <f t="shared" si="716"/>
        <v>2.409708940884796</v>
      </c>
      <c r="V115" s="239">
        <f t="shared" si="717"/>
        <v>2.6571057254823018</v>
      </c>
      <c r="W115" s="239">
        <f t="shared" si="718"/>
        <v>2.9087463651932266</v>
      </c>
      <c r="X115" s="239">
        <f t="shared" si="719"/>
        <v>3.16105949899505</v>
      </c>
      <c r="Y115" s="239">
        <f t="shared" si="720"/>
        <v>3.4100910431885536</v>
      </c>
      <c r="Z115" s="239">
        <f t="shared" si="721"/>
        <v>3.6515908262434875</v>
      </c>
      <c r="AA115" s="239">
        <f t="shared" si="722"/>
        <v>3.8811199052290406</v>
      </c>
      <c r="AB115" s="239">
        <f t="shared" si="723"/>
        <v>4.09417556049738</v>
      </c>
      <c r="AC115" s="239">
        <f t="shared" si="723"/>
        <v>4.3189269925905123</v>
      </c>
      <c r="AD115" s="239">
        <f t="shared" si="723"/>
        <v>4.55601624593276</v>
      </c>
      <c r="AE115" s="239">
        <f t="shared" si="723"/>
        <v>4.8061206102381746</v>
      </c>
      <c r="AF115" s="239">
        <f t="shared" si="723"/>
        <v>5.0699545553150491</v>
      </c>
      <c r="AG115" s="239">
        <f t="shared" si="723"/>
        <v>5.3482717720823061</v>
      </c>
      <c r="AH115" s="239">
        <f t="shared" si="723"/>
        <v>5.6418673256283158</v>
      </c>
      <c r="AI115" s="239">
        <f t="shared" si="723"/>
        <v>5.951579926462748</v>
      </c>
      <c r="AJ115" s="239">
        <f t="shared" si="723"/>
        <v>6.278294326449724</v>
      </c>
      <c r="AK115" s="239">
        <f t="shared" si="723"/>
        <v>6.6229438462666854</v>
      </c>
      <c r="AL115" s="239">
        <f t="shared" si="723"/>
        <v>6.9865130416091548</v>
      </c>
      <c r="AM115" s="239">
        <f t="shared" si="723"/>
        <v>7.3700405157578803</v>
      </c>
      <c r="AN115" s="239">
        <f t="shared" si="723"/>
        <v>7.7746218865430059</v>
      </c>
      <c r="AO115" s="239">
        <f t="shared" si="723"/>
        <v>8.2014129161809421</v>
      </c>
      <c r="AP115" s="239">
        <f t="shared" si="723"/>
        <v>8.6516328129249036</v>
      </c>
      <c r="AQ115" s="239">
        <f t="shared" ref="AQ115:AQ116" si="970">AP115*(1+$N115)</f>
        <v>9.1265677139608972</v>
      </c>
      <c r="AR115" s="239">
        <f t="shared" si="724"/>
        <v>9.627574359498702</v>
      </c>
      <c r="AS115" s="239">
        <f t="shared" si="725"/>
        <v>10.156083968553567</v>
      </c>
      <c r="AT115" s="239">
        <f t="shared" si="726"/>
        <v>10.713606327490519</v>
      </c>
      <c r="AU115" s="239">
        <f t="shared" si="727"/>
        <v>11.301734103010974</v>
      </c>
      <c r="AV115" s="239">
        <f t="shared" si="728"/>
        <v>11.922147391902504</v>
      </c>
      <c r="AW115" s="239">
        <f t="shared" si="729"/>
        <v>12.576618520548967</v>
      </c>
      <c r="AX115" s="239">
        <f t="shared" si="730"/>
        <v>13.267017107911693</v>
      </c>
      <c r="AY115" s="239">
        <f t="shared" si="731"/>
        <v>13.995315406445085</v>
      </c>
      <c r="AZ115" s="239">
        <f t="shared" si="732"/>
        <v>14.763593936203952</v>
      </c>
      <c r="BA115" s="239">
        <f t="shared" si="733"/>
        <v>15.574047428237453</v>
      </c>
      <c r="BB115" s="239">
        <f t="shared" si="734"/>
        <v>16.428991094248076</v>
      </c>
      <c r="BC115" s="239">
        <f t="shared" si="735"/>
        <v>17.330867240426084</v>
      </c>
      <c r="BD115" s="239">
        <f t="shared" si="736"/>
        <v>18.282252244353103</v>
      </c>
      <c r="BE115" s="239">
        <f t="shared" si="737"/>
        <v>19.285863914905661</v>
      </c>
      <c r="BF115" s="239">
        <f t="shared" si="738"/>
        <v>20.344569256183632</v>
      </c>
      <c r="BG115" s="239">
        <f t="shared" si="739"/>
        <v>21.46139265764268</v>
      </c>
      <c r="BH115" s="239">
        <f t="shared" si="740"/>
        <v>22.639524533827355</v>
      </c>
      <c r="BI115" s="239">
        <f t="shared" si="740"/>
        <v>23.882330438385868</v>
      </c>
      <c r="BJ115" s="239">
        <f t="shared" si="740"/>
        <v>25.193360678402382</v>
      </c>
      <c r="BK115" s="239">
        <f t="shared" si="740"/>
        <v>26.57636045651201</v>
      </c>
      <c r="BL115" s="239">
        <f t="shared" si="740"/>
        <v>28.035280569771327</v>
      </c>
      <c r="BM115" s="239">
        <f t="shared" si="740"/>
        <v>29.574288695847727</v>
      </c>
      <c r="BN115" s="239">
        <f t="shared" si="740"/>
        <v>31.197781298768746</v>
      </c>
      <c r="BO115" s="239">
        <f t="shared" si="740"/>
        <v>32.910396188242316</v>
      </c>
      <c r="BP115" s="239">
        <f t="shared" si="740"/>
        <v>34.717025768426033</v>
      </c>
      <c r="BQ115" s="239">
        <f t="shared" si="740"/>
        <v>36.622831013992986</v>
      </c>
      <c r="BR115" s="239">
        <f t="shared" si="740"/>
        <v>38.633256213419401</v>
      </c>
      <c r="BS115" s="239">
        <f t="shared" si="740"/>
        <v>40.754044521611064</v>
      </c>
      <c r="BT115" s="239">
        <f t="shared" si="740"/>
        <v>42.991254366297504</v>
      </c>
      <c r="BU115" s="239">
        <f t="shared" si="740"/>
        <v>45.351276755061811</v>
      </c>
      <c r="BV115" s="239">
        <f t="shared" si="740"/>
        <v>47.840853532446964</v>
      </c>
      <c r="BW115" s="239">
        <f t="shared" si="740"/>
        <v>50.467096639293359</v>
      </c>
      <c r="BX115" s="239">
        <f t="shared" si="741"/>
        <v>53.237508429325572</v>
      </c>
      <c r="BY115" s="239">
        <f t="shared" si="742"/>
        <v>56.160003101026348</v>
      </c>
      <c r="BZ115" s="239">
        <f t="shared" si="743"/>
        <v>59.24292930602207</v>
      </c>
      <c r="CA115" s="239">
        <f t="shared" si="744"/>
        <v>62.495093998564734</v>
      </c>
      <c r="CB115" s="239">
        <f t="shared" si="745"/>
        <v>65.925787594240916</v>
      </c>
      <c r="CC115" s="239">
        <f t="shared" si="746"/>
        <v>69.544810509778344</v>
      </c>
      <c r="CD115" s="239">
        <f t="shared" si="747"/>
        <v>73.362501159765841</v>
      </c>
      <c r="CE115" s="239">
        <f t="shared" si="748"/>
        <v>77.389765490264736</v>
      </c>
      <c r="CF115" s="239">
        <f t="shared" si="749"/>
        <v>81.638108133679765</v>
      </c>
      <c r="CG115" s="239">
        <f t="shared" si="750"/>
        <v>86.119665273889325</v>
      </c>
      <c r="CH115" s="239">
        <f t="shared" si="751"/>
        <v>90.847239315520412</v>
      </c>
      <c r="CI115" s="239">
        <f t="shared" si="752"/>
        <v>95.834335456407501</v>
      </c>
      <c r="CJ115" s="239">
        <f t="shared" si="753"/>
        <v>101.09520026771143</v>
      </c>
      <c r="CK115" s="239">
        <f t="shared" si="754"/>
        <v>106.64486239190961</v>
      </c>
      <c r="CL115" s="239">
        <f t="shared" si="755"/>
        <v>112.4991754749189</v>
      </c>
      <c r="CM115" s="239">
        <f t="shared" si="756"/>
        <v>118.67486345499491</v>
      </c>
      <c r="CN115" s="239">
        <f t="shared" si="757"/>
        <v>125.18956833778374</v>
      </c>
      <c r="CO115" s="239">
        <f t="shared" si="757"/>
        <v>132.06190059400475</v>
      </c>
      <c r="CP115" s="239">
        <f t="shared" si="757"/>
        <v>139.31149232373448</v>
      </c>
      <c r="CQ115" s="239">
        <f t="shared" si="757"/>
        <v>146.95905333916562</v>
      </c>
      <c r="CR115" s="239">
        <f t="shared" si="757"/>
        <v>155.02643032605181</v>
      </c>
      <c r="CS115" s="239">
        <f t="shared" si="757"/>
        <v>163.53666925284406</v>
      </c>
      <c r="CT115" s="239">
        <f t="shared" si="757"/>
        <v>172.51408120580203</v>
      </c>
      <c r="CU115" s="239">
        <f t="shared" si="757"/>
        <v>181.98431183815055</v>
      </c>
      <c r="CV115" s="239">
        <f t="shared" si="757"/>
        <v>191.97441463167576</v>
      </c>
      <c r="CW115" s="239">
        <f t="shared" si="757"/>
        <v>202.51292818004646</v>
      </c>
      <c r="CX115" s="239">
        <f t="shared" si="757"/>
        <v>213.62995771463477</v>
      </c>
      <c r="CY115" s="239">
        <f t="shared" si="757"/>
        <v>225.35726110572983</v>
      </c>
      <c r="CZ115" s="239">
        <f t="shared" si="757"/>
        <v>237.72833958482309</v>
      </c>
      <c r="DA115" s="239">
        <f t="shared" si="757"/>
        <v>250.77853344713037</v>
      </c>
      <c r="DB115" s="239">
        <f t="shared" si="757"/>
        <v>264.54512300774286</v>
      </c>
      <c r="DC115" s="239">
        <f t="shared" si="757"/>
        <v>279.06743509980686</v>
      </c>
      <c r="DD115" s="239">
        <f t="shared" si="758"/>
        <v>294.38695541896465</v>
      </c>
      <c r="DE115" s="239">
        <f t="shared" si="759"/>
        <v>310.54744703498892</v>
      </c>
      <c r="DF115" s="239">
        <f t="shared" si="760"/>
        <v>327.59507540916172</v>
      </c>
      <c r="DG115" s="239">
        <f t="shared" si="761"/>
        <v>345.57854027453305</v>
      </c>
      <c r="DH115" s="239">
        <f t="shared" si="762"/>
        <v>364.54921475580022</v>
      </c>
      <c r="DI115" s="239">
        <f t="shared" si="763"/>
        <v>384.56129212622915</v>
      </c>
      <c r="DJ115" s="239">
        <f t="shared" si="764"/>
        <v>405.67194062085679</v>
      </c>
      <c r="DK115" s="239">
        <f t="shared" si="765"/>
        <v>427.94146674822713</v>
      </c>
      <c r="DL115" s="239">
        <f t="shared" si="766"/>
        <v>451.43348756719149</v>
      </c>
      <c r="DM115" s="239">
        <f t="shared" si="767"/>
        <v>476.21511242091356</v>
      </c>
      <c r="DN115" s="239">
        <f t="shared" si="768"/>
        <v>502.35713464723688</v>
      </c>
      <c r="DO115" s="239">
        <f t="shared" si="769"/>
        <v>529.93423381307059</v>
      </c>
      <c r="DP115" s="239">
        <f t="shared" si="770"/>
        <v>559.02518905051409</v>
      </c>
      <c r="DQ115" s="239">
        <f t="shared" si="771"/>
        <v>589.71310410415515</v>
      </c>
      <c r="DR115" s="239">
        <f t="shared" si="772"/>
        <v>622.08564473243098</v>
      </c>
      <c r="DS115" s="239">
        <f t="shared" si="773"/>
        <v>656.23528914123301</v>
      </c>
      <c r="DT115" s="239">
        <f t="shared" si="774"/>
        <v>692.25959216516708</v>
      </c>
      <c r="DU115" s="239">
        <f t="shared" si="774"/>
        <v>730.26146395115063</v>
      </c>
      <c r="DV115" s="239">
        <f t="shared" si="774"/>
        <v>770.34946394045971</v>
      </c>
      <c r="DW115" s="239">
        <f t="shared" si="774"/>
        <v>812.63811098903943</v>
      </c>
      <c r="DX115" s="239">
        <f t="shared" si="774"/>
        <v>857.24821051199592</v>
      </c>
      <c r="DY115" s="239">
        <f t="shared" si="774"/>
        <v>904.30719958681709</v>
      </c>
      <c r="DZ115" s="239">
        <f t="shared" si="774"/>
        <v>953.94951100117567</v>
      </c>
      <c r="EA115" s="239">
        <f t="shared" si="774"/>
        <v>1006.3169572852844</v>
      </c>
      <c r="EB115" s="239">
        <f t="shared" si="774"/>
        <v>1061.5591358258632</v>
      </c>
      <c r="EC115" s="239">
        <f t="shared" si="774"/>
        <v>1119.8338562190029</v>
      </c>
      <c r="ED115" s="239">
        <f t="shared" si="774"/>
        <v>1181.307591082737</v>
      </c>
      <c r="EE115" s="239">
        <f t="shared" si="774"/>
        <v>1246.155951617154</v>
      </c>
      <c r="EF115" s="239">
        <f t="shared" si="774"/>
        <v>1314.5641892705755</v>
      </c>
      <c r="EG115" s="239">
        <f t="shared" si="774"/>
        <v>1386.7277249449021</v>
      </c>
      <c r="EH115" s="239">
        <f t="shared" si="774"/>
        <v>1462.8527072519028</v>
      </c>
      <c r="EI115" s="239">
        <f t="shared" si="774"/>
        <v>1543.1566014152099</v>
      </c>
      <c r="EJ115" s="239">
        <f t="shared" si="775"/>
        <v>1627.8688105003291</v>
      </c>
      <c r="EK115" s="239">
        <f t="shared" si="776"/>
        <v>1717.2313307473225</v>
      </c>
      <c r="EL115" s="239">
        <f t="shared" si="777"/>
        <v>1811.4994428782466</v>
      </c>
      <c r="EM115" s="239">
        <f t="shared" si="778"/>
        <v>1910.9424413541926</v>
      </c>
      <c r="EN115" s="239">
        <f t="shared" si="779"/>
        <v>2015.8444036651895</v>
      </c>
      <c r="EO115" s="239">
        <f t="shared" si="780"/>
        <v>2126.5050018505876</v>
      </c>
      <c r="EP115" s="239">
        <f t="shared" si="781"/>
        <v>2243.2403585681845</v>
      </c>
      <c r="EQ115" s="239">
        <f t="shared" si="782"/>
        <v>2366.3839501576135</v>
      </c>
      <c r="ER115" s="239">
        <f t="shared" si="783"/>
        <v>2496.2875592777646</v>
      </c>
      <c r="ES115" s="239">
        <f t="shared" si="784"/>
        <v>2633.3222798396228</v>
      </c>
      <c r="ET115" s="239">
        <f t="shared" si="785"/>
        <v>2777.8795771053042</v>
      </c>
      <c r="EU115" s="239">
        <f t="shared" si="786"/>
        <v>2930.3724059816591</v>
      </c>
      <c r="EV115" s="239">
        <f t="shared" si="787"/>
        <v>3091.2363907030581</v>
      </c>
      <c r="EW115" s="239">
        <f t="shared" si="788"/>
        <v>3260.9310692733425</v>
      </c>
      <c r="EX115" s="239">
        <f t="shared" si="789"/>
        <v>3439.9412062219244</v>
      </c>
      <c r="EY115" s="239">
        <f t="shared" si="790"/>
        <v>3628.7781774241635</v>
      </c>
      <c r="EZ115" s="239">
        <f t="shared" si="790"/>
        <v>3827.9814309420235</v>
      </c>
      <c r="FA115" s="239">
        <f t="shared" si="790"/>
        <v>4038.1200280581711</v>
      </c>
      <c r="FB115" s="239">
        <f t="shared" si="790"/>
        <v>4259.7942689057663</v>
      </c>
      <c r="FC115" s="239">
        <f t="shared" si="790"/>
        <v>4493.6374073378611</v>
      </c>
      <c r="FD115" s="239">
        <f t="shared" si="790"/>
        <v>4740.3174599352542</v>
      </c>
      <c r="FE115" s="239">
        <f t="shared" si="790"/>
        <v>5000.5391143205625</v>
      </c>
      <c r="FF115" s="239">
        <f t="shared" si="790"/>
        <v>5275.045742229976</v>
      </c>
      <c r="FG115" s="239">
        <f t="shared" si="790"/>
        <v>5564.6215230933976</v>
      </c>
      <c r="FH115" s="239">
        <f t="shared" si="790"/>
        <v>5870.0936841893845</v>
      </c>
      <c r="FI115" s="239">
        <f t="shared" si="790"/>
        <v>6192.3348637743011</v>
      </c>
      <c r="FJ115" s="239">
        <f t="shared" si="790"/>
        <v>6532.2656039364128</v>
      </c>
      <c r="FK115" s="239">
        <f t="shared" si="790"/>
        <v>6890.8569802962147</v>
      </c>
      <c r="FL115" s="239">
        <f t="shared" si="790"/>
        <v>7269.1333760652287</v>
      </c>
      <c r="FM115" s="239">
        <f t="shared" si="790"/>
        <v>7668.1754083878895</v>
      </c>
      <c r="FN115" s="239">
        <f t="shared" ref="FN115:FN116" si="971">FM115*(1+$N115)</f>
        <v>8089.1230153261586</v>
      </c>
      <c r="FO115" s="239">
        <f t="shared" si="791"/>
        <v>8533.1787123054073</v>
      </c>
      <c r="FP115" s="239">
        <f t="shared" si="791"/>
        <v>9001.6110273242284</v>
      </c>
      <c r="FQ115" s="239">
        <f t="shared" si="791"/>
        <v>9495.7581247414855</v>
      </c>
      <c r="FR115" s="239">
        <f t="shared" si="791"/>
        <v>10017.031627992619</v>
      </c>
      <c r="FS115" s="239">
        <f t="shared" si="791"/>
        <v>10566.92065215553</v>
      </c>
      <c r="FT115" s="239">
        <f t="shared" si="791"/>
        <v>11146.996057885794</v>
      </c>
      <c r="FU115" s="239">
        <f t="shared" si="791"/>
        <v>11758.914938873391</v>
      </c>
      <c r="FV115" s="239">
        <f t="shared" si="791"/>
        <v>12404.425355640193</v>
      </c>
      <c r="FW115" s="239">
        <f t="shared" si="791"/>
        <v>13085.371329201182</v>
      </c>
      <c r="FX115" s="239">
        <f t="shared" si="791"/>
        <v>13803.698108854738</v>
      </c>
      <c r="FY115" s="239">
        <f t="shared" si="791"/>
        <v>14561.457729150421</v>
      </c>
      <c r="FZ115" s="239">
        <f t="shared" si="791"/>
        <v>15360.814871908749</v>
      </c>
      <c r="GA115" s="239">
        <f t="shared" si="791"/>
        <v>16204.053050038943</v>
      </c>
      <c r="GB115" s="239">
        <f t="shared" si="791"/>
        <v>17093.581130819854</v>
      </c>
      <c r="GC115" s="239">
        <f t="shared" si="791"/>
        <v>18031.940217279054</v>
      </c>
      <c r="GD115" s="239">
        <f t="shared" ref="GD115:GD116" si="972">GC115*(1+$N115)</f>
        <v>19021.810907328036</v>
      </c>
      <c r="GE115" s="239">
        <f t="shared" si="792"/>
        <v>20066.020951390576</v>
      </c>
      <c r="GF115" s="239">
        <f t="shared" si="793"/>
        <v>21167.553330399733</v>
      </c>
      <c r="GG115" s="239">
        <f t="shared" si="793"/>
        <v>22329.554777239773</v>
      </c>
      <c r="GH115" s="239">
        <f t="shared" si="793"/>
        <v>23555.344765976111</v>
      </c>
      <c r="GI115" s="239">
        <f t="shared" si="793"/>
        <v>24848.42499455269</v>
      </c>
      <c r="GJ115" s="239">
        <f t="shared" si="793"/>
        <v>26212.48938804588</v>
      </c>
      <c r="GK115" s="239">
        <f t="shared" si="793"/>
        <v>27651.434651051073</v>
      </c>
      <c r="GL115" s="239">
        <f t="shared" si="793"/>
        <v>29169.371399346837</v>
      </c>
      <c r="GM115" s="239">
        <f t="shared" si="793"/>
        <v>30770.635902636288</v>
      </c>
      <c r="GN115" s="239">
        <f t="shared" si="793"/>
        <v>32459.802471911029</v>
      </c>
      <c r="GO115" s="239">
        <f t="shared" si="793"/>
        <v>34241.696526824475</v>
      </c>
      <c r="GP115" s="239">
        <f t="shared" si="793"/>
        <v>36121.408380403926</v>
      </c>
      <c r="GQ115" s="239">
        <f t="shared" si="793"/>
        <v>38104.307780480063</v>
      </c>
      <c r="GR115" s="239">
        <f t="shared" si="793"/>
        <v>40196.059249374077</v>
      </c>
      <c r="GS115" s="239">
        <f t="shared" si="793"/>
        <v>42402.638265663183</v>
      </c>
      <c r="GT115" s="239">
        <f t="shared" si="793"/>
        <v>44730.348334250739</v>
      </c>
      <c r="GU115" s="239">
        <f t="shared" si="793"/>
        <v>47185.838993504782</v>
      </c>
      <c r="GV115" s="239">
        <f t="shared" si="794"/>
        <v>49776.124810905785</v>
      </c>
      <c r="GW115" s="239">
        <f t="shared" si="795"/>
        <v>52508.605421468194</v>
      </c>
      <c r="GX115" s="239">
        <f t="shared" si="796"/>
        <v>55391.086666179275</v>
      </c>
      <c r="GY115" s="239">
        <f t="shared" si="797"/>
        <v>58431.802890841172</v>
      </c>
      <c r="GZ115" s="239">
        <f t="shared" si="798"/>
        <v>61639.440469016925</v>
      </c>
      <c r="HA115" s="239">
        <f t="shared" si="799"/>
        <v>65023.16261627822</v>
      </c>
      <c r="HB115" s="239">
        <f t="shared" si="800"/>
        <v>68592.635566641329</v>
      </c>
      <c r="HC115" s="239">
        <f t="shared" si="801"/>
        <v>72358.056185969166</v>
      </c>
      <c r="HD115" s="239">
        <f t="shared" si="802"/>
        <v>76330.181101222246</v>
      </c>
      <c r="HE115" s="239">
        <f t="shared" si="803"/>
        <v>80520.357428771749</v>
      </c>
      <c r="HF115" s="239">
        <f t="shared" si="804"/>
        <v>84940.555189555802</v>
      </c>
      <c r="HG115" s="239">
        <f t="shared" si="805"/>
        <v>89603.401503678979</v>
      </c>
      <c r="HH115" s="239">
        <f t="shared" si="806"/>
        <v>94522.216662138191</v>
      </c>
      <c r="HI115" s="239">
        <f t="shared" si="807"/>
        <v>99711.052178720696</v>
      </c>
    </row>
    <row r="116" spans="1:217" s="278" customFormat="1" ht="12.75" customHeight="1">
      <c r="A116" s="10" t="str">
        <f>'JJR-4 Constant DCF'!A106</f>
        <v>Xcel Energy Inc.</v>
      </c>
      <c r="B116" s="389" t="str">
        <f>'JJR-4 Constant DCF'!B106</f>
        <v>XEL</v>
      </c>
      <c r="C116" s="239">
        <f>'JJR-4 Constant DCF'!D106</f>
        <v>67.262027777777803</v>
      </c>
      <c r="D116" s="239">
        <f>'JJR-4 Constant DCF'!C106</f>
        <v>1.83</v>
      </c>
      <c r="E116" s="3">
        <f>'JJR-4 Constant DCF'!G106</f>
        <v>0.06</v>
      </c>
      <c r="F116" s="3">
        <f>'JJR-4 Constant DCF'!H106</f>
        <v>6.3E-2</v>
      </c>
      <c r="G116" s="3">
        <f>'JJR-4 Constant DCF'!I106</f>
        <v>6.2E-2</v>
      </c>
      <c r="H116" s="3">
        <f t="shared" si="808"/>
        <v>6.1666666666666668E-2</v>
      </c>
      <c r="I116" s="3">
        <f t="shared" si="707"/>
        <v>6.0538123322541604E-2</v>
      </c>
      <c r="J116" s="3">
        <f t="shared" si="708"/>
        <v>5.9409579978416539E-2</v>
      </c>
      <c r="K116" s="3">
        <f t="shared" si="709"/>
        <v>5.8281036634291475E-2</v>
      </c>
      <c r="L116" s="3">
        <f t="shared" si="710"/>
        <v>5.715249329016641E-2</v>
      </c>
      <c r="M116" s="3">
        <f t="shared" si="711"/>
        <v>5.6023949946041346E-2</v>
      </c>
      <c r="N116" s="3">
        <f>'JJR-5.4 GDP Growth'!$D$25</f>
        <v>5.4895406601916275E-2</v>
      </c>
      <c r="O116" s="3">
        <f t="shared" si="809"/>
        <v>8.5982397198677077E-2</v>
      </c>
      <c r="Q116" s="239">
        <f t="shared" si="712"/>
        <v>-67.262027777777803</v>
      </c>
      <c r="R116" s="239">
        <f t="shared" si="713"/>
        <v>1.9428500000000002</v>
      </c>
      <c r="S116" s="239">
        <f t="shared" si="714"/>
        <v>2.0626590833333336</v>
      </c>
      <c r="T116" s="239">
        <f t="shared" si="715"/>
        <v>2.1898563934722226</v>
      </c>
      <c r="U116" s="239">
        <f t="shared" si="716"/>
        <v>2.324897537736343</v>
      </c>
      <c r="V116" s="239">
        <f t="shared" si="717"/>
        <v>2.4682662192300842</v>
      </c>
      <c r="W116" s="239">
        <f t="shared" si="718"/>
        <v>2.6176904240026988</v>
      </c>
      <c r="X116" s="239">
        <f t="shared" si="719"/>
        <v>2.7732063126062219</v>
      </c>
      <c r="Y116" s="239">
        <f t="shared" si="720"/>
        <v>2.9348316513056734</v>
      </c>
      <c r="Z116" s="239">
        <f t="shared" si="721"/>
        <v>3.1025645975646889</v>
      </c>
      <c r="AA116" s="239">
        <f t="shared" si="722"/>
        <v>3.2763825212830131</v>
      </c>
      <c r="AB116" s="239">
        <f t="shared" ref="AB116" si="973">AA116*(1+$N116)</f>
        <v>3.4562408719722555</v>
      </c>
      <c r="AC116" s="239">
        <f t="shared" ref="AC116" si="974">AB116*(1+$N116)</f>
        <v>3.645972619953334</v>
      </c>
      <c r="AD116" s="239">
        <f t="shared" ref="AD116" si="975">AC116*(1+$N116)</f>
        <v>3.8461197693851261</v>
      </c>
      <c r="AE116" s="239">
        <f t="shared" ref="AE116" si="976">AD116*(1+$N116)</f>
        <v>4.0572540779651911</v>
      </c>
      <c r="AF116" s="239">
        <f t="shared" ref="AF116" si="977">AE116*(1+$N116)</f>
        <v>4.2799786902623733</v>
      </c>
      <c r="AG116" s="239">
        <f t="shared" ref="AG116" si="978">AF116*(1+$N116)</f>
        <v>4.5149298607118631</v>
      </c>
      <c r="AH116" s="239">
        <f t="shared" ref="AH116" si="979">AG116*(1+$N116)</f>
        <v>4.7627787711947738</v>
      </c>
      <c r="AI116" s="239">
        <f t="shared" ref="AI116" si="980">AH116*(1+$N116)</f>
        <v>5.0242334483944857</v>
      </c>
      <c r="AJ116" s="239">
        <f t="shared" ref="AJ116" si="981">AI116*(1+$N116)</f>
        <v>5.3000407864070489</v>
      </c>
      <c r="AK116" s="239">
        <f t="shared" ref="AK116" si="982">AJ116*(1+$N116)</f>
        <v>5.590988680383604</v>
      </c>
      <c r="AL116" s="239">
        <f t="shared" ref="AL116" si="983">AK116*(1+$N116)</f>
        <v>5.8979082772999734</v>
      </c>
      <c r="AM116" s="239">
        <f t="shared" ref="AM116" si="984">AL116*(1+$N116)</f>
        <v>6.2216763502831629</v>
      </c>
      <c r="AN116" s="239">
        <f t="shared" ref="AN116" si="985">AM116*(1+$N116)</f>
        <v>6.5632178032774835</v>
      </c>
      <c r="AO116" s="239">
        <f t="shared" ref="AO116" si="986">AN116*(1+$N116)</f>
        <v>6.9235083132053363</v>
      </c>
      <c r="AP116" s="239">
        <f t="shared" ref="AP116" si="987">AO116*(1+$N116)</f>
        <v>7.3035771171704909</v>
      </c>
      <c r="AQ116" s="239">
        <f t="shared" si="970"/>
        <v>7.7045099526660161</v>
      </c>
      <c r="AR116" s="239">
        <f t="shared" si="724"/>
        <v>8.1274521591861273</v>
      </c>
      <c r="AS116" s="239">
        <f t="shared" si="725"/>
        <v>8.5736119501022721</v>
      </c>
      <c r="AT116" s="239">
        <f t="shared" si="726"/>
        <v>9.0442638641501851</v>
      </c>
      <c r="AU116" s="239">
        <f t="shared" si="727"/>
        <v>9.5407524063877283</v>
      </c>
      <c r="AV116" s="239">
        <f t="shared" si="728"/>
        <v>10.064495889024593</v>
      </c>
      <c r="AW116" s="239">
        <f t="shared" si="729"/>
        <v>10.616990483095913</v>
      </c>
      <c r="AX116" s="239">
        <f t="shared" si="730"/>
        <v>11.199814492554138</v>
      </c>
      <c r="AY116" s="239">
        <f t="shared" si="731"/>
        <v>11.814632862988931</v>
      </c>
      <c r="AZ116" s="239">
        <f t="shared" si="732"/>
        <v>12.463201937855072</v>
      </c>
      <c r="BA116" s="239">
        <f t="shared" si="733"/>
        <v>13.147374475795417</v>
      </c>
      <c r="BB116" s="239">
        <f t="shared" si="734"/>
        <v>13.869104943391863</v>
      </c>
      <c r="BC116" s="239">
        <f t="shared" si="735"/>
        <v>14.630455098464006</v>
      </c>
      <c r="BD116" s="239">
        <f t="shared" si="736"/>
        <v>15.433599879865266</v>
      </c>
      <c r="BE116" s="239">
        <f t="shared" si="737"/>
        <v>16.280833620601754</v>
      </c>
      <c r="BF116" s="239">
        <f t="shared" si="738"/>
        <v>17.174576602022835</v>
      </c>
      <c r="BG116" s="239">
        <f t="shared" ref="BG116" si="988">BF116*(1+$N116)</f>
        <v>18.117381967806637</v>
      </c>
      <c r="BH116" s="239">
        <f t="shared" ref="BH116" si="989">BG116*(1+$N116)</f>
        <v>19.111943017491608</v>
      </c>
      <c r="BI116" s="239">
        <f t="shared" ref="BI116" si="990">BH116*(1+$N116)</f>
        <v>20.161100900389464</v>
      </c>
      <c r="BJ116" s="239">
        <f t="shared" ref="BJ116" si="991">BI116*(1+$N116)</f>
        <v>21.267852731858603</v>
      </c>
      <c r="BK116" s="239">
        <f t="shared" ref="BK116" si="992">BJ116*(1+$N116)</f>
        <v>22.435360155123657</v>
      </c>
      <c r="BL116" s="239">
        <f t="shared" ref="BL116" si="993">BK116*(1+$N116)</f>
        <v>23.6669583730996</v>
      </c>
      <c r="BM116" s="239">
        <f t="shared" ref="BM116" si="994">BL116*(1+$N116)</f>
        <v>24.966165676021529</v>
      </c>
      <c r="BN116" s="239">
        <f t="shared" ref="BN116" si="995">BM116*(1+$N116)</f>
        <v>26.336693492097538</v>
      </c>
      <c r="BO116" s="239">
        <f t="shared" ref="BO116" si="996">BN116*(1+$N116)</f>
        <v>27.782456989896275</v>
      </c>
      <c r="BP116" s="239">
        <f t="shared" ref="BP116" si="997">BO116*(1+$N116)</f>
        <v>29.307586262756882</v>
      </c>
      <c r="BQ116" s="239">
        <f t="shared" ref="BQ116" si="998">BP116*(1+$N116)</f>
        <v>30.916438127171656</v>
      </c>
      <c r="BR116" s="239">
        <f t="shared" ref="BR116" si="999">BQ116*(1+$N116)</f>
        <v>32.613608568845727</v>
      </c>
      <c r="BS116" s="239">
        <f t="shared" ref="BS116" si="1000">BR116*(1+$N116)</f>
        <v>34.403945871988256</v>
      </c>
      <c r="BT116" s="239">
        <f t="shared" ref="BT116" si="1001">BS116*(1+$N116)</f>
        <v>36.292564469341372</v>
      </c>
      <c r="BU116" s="239">
        <f t="shared" ref="BU116" si="1002">BT116*(1+$N116)</f>
        <v>38.284859552512124</v>
      </c>
      <c r="BV116" s="239">
        <f t="shared" ref="BV116" si="1003">BU116*(1+$N116)</f>
        <v>40.386522484344539</v>
      </c>
      <c r="BW116" s="239">
        <f t="shared" ref="BW116" si="1004">BV116*(1+$N116)</f>
        <v>42.603557057360064</v>
      </c>
      <c r="BX116" s="239">
        <f t="shared" si="741"/>
        <v>44.942296644711782</v>
      </c>
      <c r="BY116" s="239">
        <f t="shared" si="742"/>
        <v>47.409422292647172</v>
      </c>
      <c r="BZ116" s="239">
        <f t="shared" si="743"/>
        <v>50.011981806163995</v>
      </c>
      <c r="CA116" s="239">
        <f t="shared" si="744"/>
        <v>52.757409882381005</v>
      </c>
      <c r="CB116" s="239">
        <f t="shared" si="745"/>
        <v>55.653549349138267</v>
      </c>
      <c r="CC116" s="239">
        <f t="shared" si="746"/>
        <v>58.708673569499027</v>
      </c>
      <c r="CD116" s="239">
        <f t="shared" si="747"/>
        <v>61.931510076155853</v>
      </c>
      <c r="CE116" s="239">
        <f t="shared" si="748"/>
        <v>65.3312655032571</v>
      </c>
      <c r="CF116" s="239">
        <f t="shared" si="749"/>
        <v>68.917651886876143</v>
      </c>
      <c r="CG116" s="239">
        <f t="shared" si="750"/>
        <v>72.700914409255532</v>
      </c>
      <c r="CH116" s="239">
        <f t="shared" si="751"/>
        <v>76.691860666082732</v>
      </c>
      <c r="CI116" s="239">
        <f t="shared" si="752"/>
        <v>80.901891540404847</v>
      </c>
      <c r="CJ116" s="239">
        <f t="shared" si="753"/>
        <v>85.343033771379496</v>
      </c>
      <c r="CK116" s="239">
        <f t="shared" si="754"/>
        <v>90.027974310900447</v>
      </c>
      <c r="CL116" s="239">
        <f t="shared" si="755"/>
        <v>94.970096566244194</v>
      </c>
      <c r="CM116" s="239">
        <f t="shared" ref="CM116" si="1005">CL116*(1+$N116)</f>
        <v>100.18351863227142</v>
      </c>
      <c r="CN116" s="239">
        <f t="shared" ref="CN116" si="1006">CM116*(1+$N116)</f>
        <v>105.6831336224006</v>
      </c>
      <c r="CO116" s="239">
        <f t="shared" ref="CO116" si="1007">CN116*(1+$N116)</f>
        <v>111.48465221356693</v>
      </c>
      <c r="CP116" s="239">
        <f t="shared" ref="CP116" si="1008">CO116*(1+$N116)</f>
        <v>117.60464752670391</v>
      </c>
      <c r="CQ116" s="239">
        <f t="shared" ref="CQ116" si="1009">CP116*(1+$N116)</f>
        <v>124.06060247095738</v>
      </c>
      <c r="CR116" s="239">
        <f t="shared" ref="CR116" si="1010">CQ116*(1+$N116)</f>
        <v>130.87095968687927</v>
      </c>
      <c r="CS116" s="239">
        <f t="shared" ref="CS116" si="1011">CR116*(1+$N116)</f>
        <v>138.0551742312735</v>
      </c>
      <c r="CT116" s="239">
        <f t="shared" ref="CT116" si="1012">CS116*(1+$N116)</f>
        <v>145.63376915419764</v>
      </c>
      <c r="CU116" s="239">
        <f t="shared" ref="CU116" si="1013">CT116*(1+$N116)</f>
        <v>153.62839412688692</v>
      </c>
      <c r="CV116" s="239">
        <f t="shared" ref="CV116" si="1014">CU116*(1+$N116)</f>
        <v>162.06188728808183</v>
      </c>
      <c r="CW116" s="239">
        <f t="shared" ref="CW116" si="1015">CV116*(1+$N116)</f>
        <v>170.958340485435</v>
      </c>
      <c r="CX116" s="239">
        <f t="shared" ref="CX116" si="1016">CW116*(1+$N116)</f>
        <v>180.34316809837179</v>
      </c>
      <c r="CY116" s="239">
        <f t="shared" ref="CY116" si="1017">CX116*(1+$N116)</f>
        <v>190.24317963900964</v>
      </c>
      <c r="CZ116" s="239">
        <f t="shared" ref="CZ116" si="1018">CY116*(1+$N116)</f>
        <v>200.68665633853448</v>
      </c>
      <c r="DA116" s="239">
        <f t="shared" ref="DA116" si="1019">CZ116*(1+$N116)</f>
        <v>211.70343193781736</v>
      </c>
      <c r="DB116" s="239">
        <f t="shared" ref="DB116" si="1020">DA116*(1+$N116)</f>
        <v>223.32497791306494</v>
      </c>
      <c r="DC116" s="239">
        <f t="shared" ref="DC116" si="1021">DB116*(1+$N116)</f>
        <v>235.5844933799666</v>
      </c>
      <c r="DD116" s="239">
        <f t="shared" si="758"/>
        <v>248.51699993316632</v>
      </c>
      <c r="DE116" s="239">
        <f t="shared" si="759"/>
        <v>262.15944169198588</v>
      </c>
      <c r="DF116" s="239">
        <f t="shared" si="760"/>
        <v>276.55079083819879</v>
      </c>
      <c r="DG116" s="239">
        <f t="shared" si="761"/>
        <v>291.73215894734324</v>
      </c>
      <c r="DH116" s="239">
        <f t="shared" si="762"/>
        <v>307.74691443161254</v>
      </c>
      <c r="DI116" s="239">
        <f t="shared" si="763"/>
        <v>324.64080642982105</v>
      </c>
      <c r="DJ116" s="239">
        <f t="shared" si="764"/>
        <v>342.4620954983601</v>
      </c>
      <c r="DK116" s="239">
        <f t="shared" si="765"/>
        <v>361.26169147648687</v>
      </c>
      <c r="DL116" s="239">
        <f t="shared" si="766"/>
        <v>381.09329891978467</v>
      </c>
      <c r="DM116" s="239">
        <f t="shared" si="767"/>
        <v>402.01357051725188</v>
      </c>
      <c r="DN116" s="239">
        <f t="shared" si="768"/>
        <v>424.08226893028456</v>
      </c>
      <c r="DO116" s="239">
        <f t="shared" si="769"/>
        <v>447.36243751587574</v>
      </c>
      <c r="DP116" s="239">
        <f t="shared" si="770"/>
        <v>471.92058042173409</v>
      </c>
      <c r="DQ116" s="239">
        <f t="shared" si="771"/>
        <v>497.82685256779752</v>
      </c>
      <c r="DR116" s="239">
        <f t="shared" si="772"/>
        <v>525.15526005685899</v>
      </c>
      <c r="DS116" s="239">
        <f t="shared" ref="DS116" si="1022">DR116*(1+$N116)</f>
        <v>553.98387158681533</v>
      </c>
      <c r="DT116" s="239">
        <f t="shared" ref="DT116" si="1023">DS116*(1+$N116)</f>
        <v>584.3950414684773</v>
      </c>
      <c r="DU116" s="239">
        <f t="shared" ref="DU116" si="1024">DT116*(1+$N116)</f>
        <v>616.47564488603314</v>
      </c>
      <c r="DV116" s="239">
        <f t="shared" ref="DV116" si="1025">DU116*(1+$N116)</f>
        <v>650.31732607223046</v>
      </c>
      <c r="DW116" s="239">
        <f t="shared" ref="DW116" si="1026">DV116*(1+$N116)</f>
        <v>686.01676010723656</v>
      </c>
      <c r="DX116" s="239">
        <f t="shared" ref="DX116" si="1027">DW116*(1+$N116)</f>
        <v>723.6759290890526</v>
      </c>
      <c r="DY116" s="239">
        <f t="shared" ref="DY116" si="1028">DX116*(1+$N116)</f>
        <v>763.40241346441564</v>
      </c>
      <c r="DZ116" s="239">
        <f t="shared" ref="DZ116" si="1029">DY116*(1+$N116)</f>
        <v>805.30969935242899</v>
      </c>
      <c r="EA116" s="239">
        <f t="shared" ref="EA116" si="1030">DZ116*(1+$N116)</f>
        <v>849.5175027388475</v>
      </c>
      <c r="EB116" s="239">
        <f t="shared" ref="EB116" si="1031">EA116*(1+$N116)</f>
        <v>896.15211146714103</v>
      </c>
      <c r="EC116" s="239">
        <f t="shared" ref="EC116" si="1032">EB116*(1+$N116)</f>
        <v>945.34674600329549</v>
      </c>
      <c r="ED116" s="239">
        <f t="shared" ref="ED116" si="1033">EC116*(1+$N116)</f>
        <v>997.24194000494492</v>
      </c>
      <c r="EE116" s="239">
        <f t="shared" ref="EE116" si="1034">ED116*(1+$N116)</f>
        <v>1051.9859417820003</v>
      </c>
      <c r="EF116" s="239">
        <f t="shared" ref="EF116" si="1035">EE116*(1+$N116)</f>
        <v>1109.7351377956229</v>
      </c>
      <c r="EG116" s="239">
        <f t="shared" ref="EG116" si="1036">EF116*(1+$N116)</f>
        <v>1170.6544994053472</v>
      </c>
      <c r="EH116" s="239">
        <f t="shared" ref="EH116" si="1037">EG116*(1+$N116)</f>
        <v>1234.9180541405665</v>
      </c>
      <c r="EI116" s="239">
        <f t="shared" ref="EI116" si="1038">EH116*(1+$N116)</f>
        <v>1302.70938284266</v>
      </c>
      <c r="EJ116" s="239">
        <f t="shared" si="775"/>
        <v>1374.2221440979392</v>
      </c>
      <c r="EK116" s="239">
        <f t="shared" si="776"/>
        <v>1449.6606274595529</v>
      </c>
      <c r="EL116" s="239">
        <f t="shared" si="777"/>
        <v>1529.2403370387342</v>
      </c>
      <c r="EM116" s="239">
        <f t="shared" si="778"/>
        <v>1613.1886071325271</v>
      </c>
      <c r="EN116" s="239">
        <f t="shared" si="779"/>
        <v>1701.745251646646</v>
      </c>
      <c r="EO116" s="239">
        <f t="shared" si="780"/>
        <v>1795.1632491686689</v>
      </c>
      <c r="EP116" s="239">
        <f t="shared" si="781"/>
        <v>1893.7094656486001</v>
      </c>
      <c r="EQ116" s="239">
        <f t="shared" si="782"/>
        <v>1997.6654167512777</v>
      </c>
      <c r="ER116" s="239">
        <f t="shared" si="783"/>
        <v>2107.3280720584257</v>
      </c>
      <c r="ES116" s="239">
        <f t="shared" si="784"/>
        <v>2223.0107034177054</v>
      </c>
      <c r="ET116" s="239">
        <f t="shared" si="785"/>
        <v>2345.0437798622324</v>
      </c>
      <c r="EU116" s="239">
        <f t="shared" si="786"/>
        <v>2473.7759116570642</v>
      </c>
      <c r="EV116" s="239">
        <f t="shared" si="787"/>
        <v>2609.5748461695048</v>
      </c>
      <c r="EW116" s="239">
        <f t="shared" si="788"/>
        <v>2752.8285184081128</v>
      </c>
      <c r="EX116" s="239">
        <f t="shared" si="789"/>
        <v>2903.9461592314769</v>
      </c>
      <c r="EY116" s="239">
        <f t="shared" ref="EY116" si="1039">EX116*(1+$N116)</f>
        <v>3063.3594643925621</v>
      </c>
      <c r="EZ116" s="239">
        <f t="shared" ref="EZ116" si="1040">EY116*(1+$N116)</f>
        <v>3231.5238277582202</v>
      </c>
      <c r="FA116" s="239">
        <f t="shared" ref="FA116" si="1041">EZ116*(1+$N116)</f>
        <v>3408.9196422267887</v>
      </c>
      <c r="FB116" s="239">
        <f t="shared" ref="FB116" si="1042">FA116*(1+$N116)</f>
        <v>3596.0536720600871</v>
      </c>
      <c r="FC116" s="239">
        <f t="shared" ref="FC116" si="1043">FB116*(1+$N116)</f>
        <v>3793.4605005501398</v>
      </c>
      <c r="FD116" s="239">
        <f t="shared" ref="FD116" si="1044">FC116*(1+$N116)</f>
        <v>4001.7040571561488</v>
      </c>
      <c r="FE116" s="239">
        <f t="shared" ref="FE116" si="1045">FD116*(1+$N116)</f>
        <v>4221.379228474274</v>
      </c>
      <c r="FF116" s="239">
        <f t="shared" ref="FF116" si="1046">FE116*(1+$N116)</f>
        <v>4453.113557642253</v>
      </c>
      <c r="FG116" s="239">
        <f t="shared" ref="FG116" si="1047">FF116*(1+$N116)</f>
        <v>4697.5690370335305</v>
      </c>
      <c r="FH116" s="239">
        <f t="shared" ref="FH116" si="1048">FG116*(1+$N116)</f>
        <v>4955.4439993620581</v>
      </c>
      <c r="FI116" s="239">
        <f t="shared" ref="FI116" si="1049">FH116*(1+$N116)</f>
        <v>5227.4751126000647</v>
      </c>
      <c r="FJ116" s="239">
        <f t="shared" ref="FJ116" si="1050">FI116*(1+$N116)</f>
        <v>5514.4394844076432</v>
      </c>
      <c r="FK116" s="239">
        <f t="shared" ref="FK116" si="1051">FJ116*(1+$N116)</f>
        <v>5817.156882085862</v>
      </c>
      <c r="FL116" s="239">
        <f t="shared" ref="FL116" si="1052">FK116*(1+$N116)</f>
        <v>6136.4920743951006</v>
      </c>
      <c r="FM116" s="239">
        <f t="shared" ref="FM116" si="1053">FL116*(1+$N116)</f>
        <v>6473.3573019284568</v>
      </c>
      <c r="FN116" s="239">
        <f t="shared" si="971"/>
        <v>6828.7148830973028</v>
      </c>
      <c r="FO116" s="239">
        <f t="shared" ref="FO116" si="1054">FN116*(1+$N116)</f>
        <v>7203.5799631734862</v>
      </c>
      <c r="FP116" s="239">
        <f t="shared" ref="FP116" si="1055">FO116*(1+$N116)</f>
        <v>7599.0234142413119</v>
      </c>
      <c r="FQ116" s="239">
        <f t="shared" ref="FQ116" si="1056">FP116*(1+$N116)</f>
        <v>8016.1748943435705</v>
      </c>
      <c r="FR116" s="239">
        <f t="shared" ref="FR116" si="1057">FQ116*(1+$N116)</f>
        <v>8456.2260745606345</v>
      </c>
      <c r="FS116" s="239">
        <f t="shared" ref="FS116" si="1058">FR116*(1+$N116)</f>
        <v>8920.4340432413665</v>
      </c>
      <c r="FT116" s="239">
        <f t="shared" ref="FT116" si="1059">FS116*(1+$N116)</f>
        <v>9410.1248971106779</v>
      </c>
      <c r="FU116" s="239">
        <f t="shared" ref="FU116" si="1060">FT116*(1+$N116)</f>
        <v>9926.6975295123848</v>
      </c>
      <c r="FV116" s="239">
        <f t="shared" ref="FV116" si="1061">FU116*(1+$N116)</f>
        <v>10471.627626609205</v>
      </c>
      <c r="FW116" s="239">
        <f t="shared" ref="FW116" si="1062">FV116*(1+$N116)</f>
        <v>11046.471882955777</v>
      </c>
      <c r="FX116" s="239">
        <f t="shared" ref="FX116" si="1063">FW116*(1+$N116)</f>
        <v>11652.872448487269</v>
      </c>
      <c r="FY116" s="239">
        <f t="shared" ref="FY116" si="1064">FX116*(1+$N116)</f>
        <v>12292.561619627246</v>
      </c>
      <c r="FZ116" s="239">
        <f t="shared" ref="FZ116" si="1065">FY116*(1+$N116)</f>
        <v>12967.366787915795</v>
      </c>
      <c r="GA116" s="239">
        <f t="shared" ref="GA116" si="1066">FZ116*(1+$N116)</f>
        <v>13679.215660294618</v>
      </c>
      <c r="GB116" s="239">
        <f t="shared" ref="GB116" si="1067">GA116*(1+$N116)</f>
        <v>14430.141765961791</v>
      </c>
      <c r="GC116" s="239">
        <f t="shared" ref="GC116" si="1068">GB116*(1+$N116)</f>
        <v>15222.290265527557</v>
      </c>
      <c r="GD116" s="239">
        <f t="shared" si="972"/>
        <v>16057.924079066084</v>
      </c>
      <c r="GE116" s="239">
        <f t="shared" ref="GE116" si="1069">GD116*(1+$N116)</f>
        <v>16939.43035056912</v>
      </c>
      <c r="GF116" s="239">
        <f t="shared" ref="GF116" si="1070">GE116*(1+$N116)</f>
        <v>17869.327267268454</v>
      </c>
      <c r="GG116" s="239">
        <f t="shared" ref="GG116" si="1071">GF116*(1+$N116)</f>
        <v>18850.271253307867</v>
      </c>
      <c r="GH116" s="239">
        <f t="shared" ref="GH116" si="1072">GG116*(1+$N116)</f>
        <v>19885.064558314614</v>
      </c>
      <c r="GI116" s="239">
        <f t="shared" ref="GI116" si="1073">GH116*(1+$N116)</f>
        <v>20976.663262548649</v>
      </c>
      <c r="GJ116" s="239">
        <f t="shared" ref="GJ116" si="1074">GI116*(1+$N116)</f>
        <v>22128.185721497735</v>
      </c>
      <c r="GK116" s="239">
        <f t="shared" ref="GK116" si="1075">GJ116*(1+$N116)</f>
        <v>23342.921474042072</v>
      </c>
      <c r="GL116" s="239">
        <f t="shared" ref="GL116" si="1076">GK116*(1+$N116)</f>
        <v>24624.340639636215</v>
      </c>
      <c r="GM116" s="239">
        <f t="shared" ref="GM116" si="1077">GL116*(1+$N116)</f>
        <v>25976.103831353135</v>
      </c>
      <c r="GN116" s="239">
        <f t="shared" ref="GN116" si="1078">GM116*(1+$N116)</f>
        <v>27402.07261310886</v>
      </c>
      <c r="GO116" s="239">
        <f t="shared" ref="GO116" si="1079">GN116*(1+$N116)</f>
        <v>28906.320530940706</v>
      </c>
      <c r="GP116" s="239">
        <f t="shared" ref="GP116" si="1080">GO116*(1+$N116)</f>
        <v>30493.144749852017</v>
      </c>
      <c r="GQ116" s="239">
        <f t="shared" ref="GQ116" si="1081">GP116*(1+$N116)</f>
        <v>32167.078329466232</v>
      </c>
      <c r="GR116" s="239">
        <f t="shared" ref="GR116" si="1082">GQ116*(1+$N116)</f>
        <v>33932.90317355797</v>
      </c>
      <c r="GS116" s="239">
        <f t="shared" ref="GS116" si="1083">GR116*(1+$N116)</f>
        <v>35795.66369045389</v>
      </c>
      <c r="GT116" s="239">
        <f t="shared" ref="GT116" si="1084">GS116*(1+$N116)</f>
        <v>37760.681203326807</v>
      </c>
      <c r="GU116" s="239">
        <f t="shared" ref="GU116" si="1085">GT116*(1+$N116)</f>
        <v>39833.569151548771</v>
      </c>
      <c r="GV116" s="239">
        <f t="shared" si="794"/>
        <v>42020.249126528586</v>
      </c>
      <c r="GW116" s="239">
        <f t="shared" si="795"/>
        <v>44326.96778784319</v>
      </c>
      <c r="GX116" s="239">
        <f t="shared" si="796"/>
        <v>46760.314707986887</v>
      </c>
      <c r="GY116" s="239">
        <f t="shared" si="797"/>
        <v>49327.241196715389</v>
      </c>
      <c r="GZ116" s="239">
        <f t="shared" si="798"/>
        <v>52035.080158759876</v>
      </c>
      <c r="HA116" s="239">
        <f t="shared" si="799"/>
        <v>54891.567041638307</v>
      </c>
      <c r="HB116" s="239">
        <f t="shared" si="800"/>
        <v>57904.861933405387</v>
      </c>
      <c r="HC116" s="239">
        <f t="shared" si="801"/>
        <v>61083.572873467499</v>
      </c>
      <c r="HD116" s="239">
        <f t="shared" si="802"/>
        <v>64436.780443054282</v>
      </c>
      <c r="HE116" s="239">
        <f t="shared" si="803"/>
        <v>67974.063705594148</v>
      </c>
      <c r="HF116" s="239">
        <f t="shared" si="804"/>
        <v>71705.527571097293</v>
      </c>
      <c r="HG116" s="239">
        <f t="shared" si="805"/>
        <v>75641.831662717595</v>
      </c>
      <c r="HH116" s="239">
        <f t="shared" si="806"/>
        <v>79794.220767956183</v>
      </c>
      <c r="HI116" s="239">
        <f t="shared" si="807"/>
        <v>84174.556961496215</v>
      </c>
    </row>
    <row r="117" spans="1:217" s="293" customFormat="1" ht="12.75" customHeight="1">
      <c r="A117" s="290"/>
      <c r="B117" s="286"/>
      <c r="C117" s="291"/>
      <c r="D117" s="291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</row>
    <row r="118" spans="1:217" s="293" customFormat="1" ht="12.75" customHeight="1">
      <c r="A118" s="198" t="s">
        <v>3</v>
      </c>
      <c r="B118" s="390"/>
      <c r="C118"/>
      <c r="D118"/>
      <c r="E118"/>
      <c r="F118"/>
      <c r="G118"/>
      <c r="H118"/>
      <c r="I118"/>
      <c r="J118"/>
      <c r="K118"/>
      <c r="L118"/>
      <c r="M118"/>
      <c r="N118"/>
      <c r="O118" s="15">
        <f>AVERAGE(O99:O116)</f>
        <v>9.6735860407352464E-2</v>
      </c>
      <c r="P118" s="278"/>
    </row>
    <row r="119" spans="1:217" s="293" customFormat="1" ht="12.75" customHeight="1" thickBot="1">
      <c r="A119" s="294" t="s">
        <v>20</v>
      </c>
      <c r="B119" s="312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6">
        <f>MEDIAN(O99:O116)</f>
        <v>9.611803144216538E-2</v>
      </c>
      <c r="P119" s="278"/>
    </row>
    <row r="120" spans="1:217" s="293" customFormat="1" ht="12.75" customHeight="1" thickTop="1">
      <c r="A120" s="1"/>
      <c r="B120" s="390"/>
      <c r="C120"/>
      <c r="D120"/>
      <c r="E120"/>
      <c r="F120"/>
      <c r="G120"/>
      <c r="H120"/>
      <c r="I120"/>
      <c r="J120"/>
      <c r="K120"/>
      <c r="L120"/>
      <c r="M120"/>
      <c r="N120"/>
      <c r="O120" s="15"/>
      <c r="P120" s="278"/>
    </row>
    <row r="121" spans="1:217" s="293" customFormat="1" ht="12.75" customHeight="1">
      <c r="A121" s="1"/>
      <c r="B121" s="390"/>
      <c r="C121"/>
      <c r="D121"/>
      <c r="E121"/>
      <c r="F121"/>
      <c r="G121"/>
      <c r="H121"/>
      <c r="I121"/>
      <c r="J121"/>
      <c r="K121"/>
      <c r="L121"/>
      <c r="M121"/>
      <c r="N121"/>
      <c r="O121" s="15"/>
      <c r="P121" s="278"/>
    </row>
    <row r="122" spans="1:217" s="278" customFormat="1" ht="12.75" customHeight="1">
      <c r="A122" s="297" t="s">
        <v>109</v>
      </c>
      <c r="B122" s="313"/>
      <c r="C122" s="298"/>
      <c r="D122" s="298"/>
      <c r="E122" s="298"/>
      <c r="F122" s="298"/>
      <c r="G122" s="298"/>
      <c r="H122" s="298"/>
      <c r="I122" s="205"/>
      <c r="J122" s="10"/>
      <c r="K122" s="10"/>
      <c r="L122" s="10"/>
      <c r="M122" s="10"/>
      <c r="N122" s="10"/>
      <c r="O122" s="299"/>
      <c r="S122" s="293"/>
    </row>
    <row r="123" spans="1:217" s="278" customFormat="1" ht="12.75" customHeight="1">
      <c r="A123" s="300" t="str">
        <f>"["&amp;C94&amp;"] Source: Bloomberg Professional, equals 180-day average as of "&amp;TEXT(Q97, "mm/dd/yyyy")</f>
        <v>[1] Source: Bloomberg Professional, equals 180-day average as of 03/31/2021</v>
      </c>
      <c r="B123" s="313"/>
      <c r="C123" s="298"/>
      <c r="D123" s="298"/>
      <c r="E123" s="298"/>
      <c r="F123" s="298"/>
      <c r="G123" s="298"/>
      <c r="H123" s="298"/>
      <c r="I123" s="10"/>
      <c r="J123" s="10"/>
      <c r="K123" s="10"/>
      <c r="L123" s="10"/>
      <c r="M123" s="10"/>
      <c r="N123" s="10"/>
      <c r="O123" s="10"/>
      <c r="S123" s="293"/>
    </row>
    <row r="124" spans="1:217" s="278" customFormat="1" ht="12.75" customHeight="1">
      <c r="A124" s="300" t="str">
        <f>"["&amp;D94&amp;"] Source: Bloomberg Professional"</f>
        <v>[2] Source: Bloomberg Professional</v>
      </c>
      <c r="B124" s="313"/>
      <c r="C124" s="301"/>
      <c r="D124" s="298"/>
      <c r="E124" s="298"/>
      <c r="F124" s="298"/>
      <c r="G124" s="298"/>
      <c r="H124" s="302"/>
      <c r="I124" s="10"/>
      <c r="J124" s="10"/>
      <c r="K124" s="10"/>
      <c r="L124" s="10"/>
      <c r="M124" s="10"/>
      <c r="N124" s="10"/>
      <c r="O124" s="10"/>
      <c r="S124" s="293"/>
    </row>
    <row r="125" spans="1:217" s="278" customFormat="1" ht="12.75" customHeight="1">
      <c r="A125" s="300" t="str">
        <f>"["&amp;E94&amp;"] Source: Value Line"</f>
        <v>[3] Source: Value Line</v>
      </c>
      <c r="B125" s="313"/>
      <c r="C125" s="301"/>
      <c r="D125" s="298"/>
      <c r="E125" s="298"/>
      <c r="F125" s="298"/>
      <c r="G125" s="298"/>
      <c r="H125" s="303"/>
      <c r="I125" s="10"/>
      <c r="J125" s="10"/>
      <c r="K125" s="10"/>
      <c r="L125" s="10"/>
      <c r="M125" s="10"/>
      <c r="N125" s="10"/>
      <c r="O125" s="10"/>
      <c r="S125" s="293"/>
    </row>
    <row r="126" spans="1:217" s="278" customFormat="1" ht="12.75" customHeight="1">
      <c r="A126" s="300" t="str">
        <f>"["&amp;F94&amp;"] Source: Yahoo! Finance"</f>
        <v>[4] Source: Yahoo! Finance</v>
      </c>
      <c r="B126" s="313"/>
      <c r="C126" s="301"/>
      <c r="D126" s="298"/>
      <c r="E126" s="298"/>
      <c r="F126" s="298"/>
      <c r="G126" s="298"/>
      <c r="H126" s="302"/>
      <c r="I126" s="10"/>
      <c r="J126" s="10"/>
      <c r="K126" s="10"/>
      <c r="L126" s="10"/>
      <c r="M126" s="10"/>
      <c r="N126" s="10"/>
      <c r="O126" s="10"/>
      <c r="S126" s="293"/>
    </row>
    <row r="127" spans="1:217" s="278" customFormat="1" ht="12.75" customHeight="1">
      <c r="A127" s="300" t="str">
        <f>"["&amp;G94&amp;"] Source: Zacks"</f>
        <v>[5] Source: Zacks</v>
      </c>
      <c r="B127" s="313"/>
      <c r="C127" s="301"/>
      <c r="D127" s="298"/>
      <c r="E127" s="298"/>
      <c r="F127" s="298"/>
      <c r="G127" s="298"/>
      <c r="H127" s="302"/>
      <c r="I127" s="10"/>
      <c r="J127" s="10"/>
      <c r="K127" s="10"/>
      <c r="L127" s="10"/>
      <c r="M127" s="10"/>
      <c r="N127" s="10"/>
      <c r="O127" s="10"/>
      <c r="S127" s="293"/>
    </row>
    <row r="128" spans="1:217" s="278" customFormat="1" ht="12.75" customHeight="1">
      <c r="A128" s="300" t="str">
        <f>"["&amp;H94&amp;"] Equals Average ("&amp;"["&amp;E94&amp;"], "&amp;"["&amp;F94&amp;"], "&amp;"["&amp;G94&amp;"])"</f>
        <v>[6] Equals Average ([3], [4], [5])</v>
      </c>
      <c r="B128" s="313"/>
      <c r="C128" s="301"/>
      <c r="D128" s="298"/>
      <c r="E128" s="298"/>
      <c r="F128" s="298"/>
      <c r="G128" s="298"/>
      <c r="H128" s="302"/>
      <c r="I128" s="10"/>
      <c r="J128" s="10"/>
      <c r="K128" s="10"/>
      <c r="L128" s="10"/>
      <c r="M128" s="10"/>
      <c r="N128" s="10"/>
      <c r="O128" s="10"/>
      <c r="S128" s="293"/>
    </row>
    <row r="129" spans="1:19" s="278" customFormat="1" ht="12.75" customHeight="1">
      <c r="A129" s="300" t="str">
        <f>"["&amp;I94&amp;"] Equals "&amp;"["&amp;H94&amp;"] + ("&amp;"["&amp;N94&amp;"] - "&amp;"["&amp;H94&amp;"]) / 6"</f>
        <v>[7] Equals [6] + ([12] - [6]) / 6</v>
      </c>
      <c r="B129" s="313"/>
      <c r="C129" s="301"/>
      <c r="D129" s="298"/>
      <c r="E129" s="298"/>
      <c r="F129" s="298"/>
      <c r="G129" s="304"/>
      <c r="H129" s="304"/>
      <c r="I129" s="10"/>
      <c r="J129" s="10"/>
      <c r="K129" s="10"/>
      <c r="L129" s="10"/>
      <c r="M129" s="10"/>
      <c r="N129" s="10"/>
      <c r="O129" s="10"/>
      <c r="S129" s="293"/>
    </row>
    <row r="130" spans="1:19" s="278" customFormat="1" ht="12.75" customHeight="1">
      <c r="A130" s="300" t="str">
        <f>"["&amp;J94&amp;"] Equals "&amp;"["&amp;I94&amp;"] + ("&amp;"["&amp;N94&amp;"] - "&amp;"["&amp;H94&amp;"]) / 6"</f>
        <v>[8] Equals [7] + ([12] - [6]) / 6</v>
      </c>
      <c r="B130" s="313"/>
      <c r="C130" s="301"/>
      <c r="D130" s="298"/>
      <c r="E130" s="298"/>
      <c r="F130" s="298"/>
      <c r="G130" s="298"/>
      <c r="H130" s="302"/>
      <c r="I130" s="10"/>
      <c r="J130" s="10"/>
      <c r="K130" s="10"/>
      <c r="L130" s="10"/>
      <c r="M130" s="10"/>
      <c r="N130" s="10"/>
      <c r="O130" s="10"/>
      <c r="S130" s="293"/>
    </row>
    <row r="131" spans="1:19" s="278" customFormat="1" ht="12.75" customHeight="1">
      <c r="A131" s="300" t="str">
        <f>"["&amp;K94&amp;"] Equals "&amp;"["&amp;J94&amp;"] + ("&amp;"["&amp;N94&amp;"] - "&amp;"["&amp;H94&amp;"]) / 6"</f>
        <v>[9] Equals [8] + ([12] - [6]) / 6</v>
      </c>
      <c r="B131" s="313"/>
      <c r="C131" s="301"/>
      <c r="D131" s="298"/>
      <c r="E131" s="298"/>
      <c r="F131" s="298"/>
      <c r="G131" s="298"/>
      <c r="H131" s="302"/>
      <c r="I131" s="10"/>
      <c r="J131" s="10"/>
      <c r="K131" s="10"/>
      <c r="L131" s="10"/>
      <c r="M131" s="10"/>
      <c r="N131" s="10"/>
      <c r="O131" s="10"/>
      <c r="S131" s="293"/>
    </row>
    <row r="132" spans="1:19" s="278" customFormat="1" ht="12.75" customHeight="1">
      <c r="A132" s="300" t="str">
        <f>"["&amp;L94&amp;"] Equals "&amp;"["&amp;K94&amp;"] + ("&amp;"["&amp;N94&amp;"] - "&amp;"["&amp;H94&amp;"]) / 6"</f>
        <v>[10] Equals [9] + ([12] - [6]) / 6</v>
      </c>
      <c r="B132" s="313"/>
      <c r="C132" s="301"/>
      <c r="D132" s="298"/>
      <c r="E132" s="298"/>
      <c r="F132" s="298"/>
      <c r="G132" s="298"/>
      <c r="H132" s="302"/>
      <c r="I132" s="10"/>
      <c r="J132" s="10"/>
      <c r="K132" s="10"/>
      <c r="L132" s="10"/>
      <c r="M132" s="10"/>
      <c r="N132" s="10"/>
      <c r="O132" s="10"/>
      <c r="S132" s="293"/>
    </row>
    <row r="133" spans="1:19" s="278" customFormat="1" ht="12.75" customHeight="1">
      <c r="A133" s="300" t="str">
        <f>"["&amp;M94&amp;"] Equals "&amp;"["&amp;L94&amp;"] + ("&amp;"["&amp;N94&amp;"] - "&amp;"["&amp;H94&amp;"]) / 6"</f>
        <v>[11] Equals [10] + ([12] - [6]) / 6</v>
      </c>
      <c r="B133" s="313"/>
      <c r="C133" s="301"/>
      <c r="D133" s="298"/>
      <c r="E133" s="298"/>
      <c r="F133" s="298"/>
      <c r="G133" s="298"/>
      <c r="H133" s="302"/>
      <c r="I133" s="10"/>
      <c r="J133" s="10"/>
      <c r="K133" s="10"/>
      <c r="L133" s="10"/>
      <c r="M133" s="10"/>
      <c r="N133" s="10"/>
      <c r="O133" s="10"/>
      <c r="S133" s="293"/>
    </row>
    <row r="134" spans="1:19" s="278" customFormat="1" ht="12.75" customHeight="1">
      <c r="A134" s="305" t="str">
        <f>"["&amp;N94&amp;"] Source: Exhibit JJR-5.4 GDP Growth"</f>
        <v>[12] Source: Exhibit JJR-5.4 GDP Growth</v>
      </c>
      <c r="B134" s="313"/>
      <c r="C134" s="298"/>
      <c r="D134" s="298"/>
      <c r="E134" s="298"/>
      <c r="F134" s="298"/>
      <c r="G134" s="298"/>
      <c r="H134" s="298"/>
      <c r="I134" s="306"/>
      <c r="J134" s="307"/>
      <c r="K134" s="10"/>
      <c r="L134" s="10"/>
      <c r="M134" s="10"/>
      <c r="N134" s="10"/>
      <c r="O134" s="10"/>
      <c r="S134" s="293"/>
    </row>
    <row r="135" spans="1:19" s="278" customFormat="1" ht="12.75" customHeight="1">
      <c r="A135" s="308" t="str">
        <f>"["&amp;O94&amp;"] Equals internal rate of return of cash flows for Year 0 through Year 200"</f>
        <v>[13] Equals internal rate of return of cash flows for Year 0 through Year 200</v>
      </c>
      <c r="B135" s="313"/>
      <c r="C135" s="298"/>
      <c r="D135" s="298"/>
      <c r="E135" s="298"/>
      <c r="F135" s="298"/>
      <c r="G135" s="298"/>
      <c r="H135" s="298"/>
      <c r="I135" s="309"/>
      <c r="J135" s="301"/>
      <c r="K135" s="301"/>
      <c r="L135" s="301"/>
      <c r="M135" s="301"/>
      <c r="N135" s="301"/>
      <c r="O135" s="310"/>
      <c r="S135" s="293"/>
    </row>
  </sheetData>
  <mergeCells count="3">
    <mergeCell ref="A2:O2"/>
    <mergeCell ref="A47:O47"/>
    <mergeCell ref="A92:O92"/>
  </mergeCells>
  <pageMargins left="0.7" right="0.7" top="0.75" bottom="0.75" header="0.3" footer="0.3"/>
  <pageSetup orientation="portrait" r:id="rId1"/>
  <headerFooter>
    <oddHeader>&amp;RExhibit JJR-5.1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3EEB-5BDB-43FB-84C3-D5B2A5F3D6AB}">
  <dimension ref="A1:HI135"/>
  <sheetViews>
    <sheetView zoomScaleNormal="100" workbookViewId="0"/>
  </sheetViews>
  <sheetFormatPr defaultRowHeight="13.2"/>
  <cols>
    <col min="1" max="1" width="39" customWidth="1"/>
    <col min="2" max="2" width="9" style="276"/>
    <col min="5" max="6" width="12.5546875" customWidth="1"/>
    <col min="7" max="7" width="11.44140625" customWidth="1"/>
    <col min="17" max="17" width="9.88671875" bestFit="1" customWidth="1"/>
  </cols>
  <sheetData>
    <row r="1" spans="1:217">
      <c r="A1" s="10" t="s">
        <v>1767</v>
      </c>
    </row>
    <row r="2" spans="1:217" s="278" customFormat="1" ht="12.75" customHeight="1">
      <c r="A2" s="434" t="s">
        <v>338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7" s="278" customFormat="1" ht="12.75" customHeight="1">
      <c r="B3" s="311"/>
    </row>
    <row r="4" spans="1:217" s="278" customFormat="1" ht="12.75" customHeight="1" thickBot="1">
      <c r="A4" s="279"/>
      <c r="B4" s="390"/>
      <c r="C4" s="280">
        <v>1</v>
      </c>
      <c r="D4" s="280">
        <v>2</v>
      </c>
      <c r="E4" s="280">
        <v>3</v>
      </c>
      <c r="F4" s="280">
        <v>4</v>
      </c>
      <c r="G4" s="280">
        <v>5</v>
      </c>
      <c r="H4" s="280">
        <v>6</v>
      </c>
      <c r="I4" s="280">
        <v>7</v>
      </c>
      <c r="J4" s="280">
        <v>8</v>
      </c>
      <c r="K4" s="280">
        <v>9</v>
      </c>
      <c r="L4" s="280">
        <v>10</v>
      </c>
      <c r="M4" s="280">
        <v>11</v>
      </c>
      <c r="N4" s="280">
        <v>12</v>
      </c>
      <c r="O4" s="280">
        <v>13</v>
      </c>
      <c r="Q4"/>
      <c r="R4" s="281" t="s">
        <v>122</v>
      </c>
      <c r="S4" s="282"/>
      <c r="T4" s="282"/>
      <c r="U4" s="282"/>
      <c r="V4" s="283"/>
      <c r="W4" s="281" t="s">
        <v>123</v>
      </c>
      <c r="X4" s="282"/>
      <c r="Y4" s="282"/>
      <c r="Z4" s="282"/>
      <c r="AA4" s="283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s="278" customFormat="1">
      <c r="A5" s="340"/>
      <c r="B5" s="341"/>
      <c r="C5" s="342"/>
      <c r="D5" s="342"/>
      <c r="E5" s="342"/>
      <c r="F5" s="342"/>
      <c r="G5" s="342"/>
      <c r="H5" s="343"/>
      <c r="I5" s="284" t="s">
        <v>124</v>
      </c>
      <c r="J5" s="285"/>
      <c r="K5" s="285"/>
      <c r="L5" s="285"/>
      <c r="M5" s="285"/>
      <c r="N5" s="343"/>
      <c r="O5" s="343"/>
      <c r="Q5" s="389" t="s">
        <v>125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s="278" customFormat="1" ht="12.75" customHeight="1">
      <c r="A6"/>
      <c r="B6" s="390"/>
      <c r="C6" s="389" t="s">
        <v>125</v>
      </c>
      <c r="D6" s="389" t="s">
        <v>126</v>
      </c>
      <c r="E6" s="390" t="s">
        <v>127</v>
      </c>
      <c r="F6" s="390" t="s">
        <v>128</v>
      </c>
      <c r="G6" s="390" t="s">
        <v>129</v>
      </c>
      <c r="H6" s="389" t="s">
        <v>122</v>
      </c>
      <c r="I6"/>
      <c r="J6"/>
      <c r="K6"/>
      <c r="L6"/>
      <c r="M6"/>
      <c r="N6" s="389" t="s">
        <v>130</v>
      </c>
      <c r="O6"/>
      <c r="Q6" s="389" t="s">
        <v>131</v>
      </c>
      <c r="R6" s="389" t="s">
        <v>132</v>
      </c>
      <c r="S6" s="389" t="s">
        <v>133</v>
      </c>
      <c r="T6" s="389" t="s">
        <v>134</v>
      </c>
      <c r="U6" s="389" t="s">
        <v>135</v>
      </c>
      <c r="V6" s="389" t="s">
        <v>136</v>
      </c>
      <c r="W6" s="389" t="s">
        <v>137</v>
      </c>
      <c r="X6" s="389" t="s">
        <v>138</v>
      </c>
      <c r="Y6" s="389" t="s">
        <v>139</v>
      </c>
      <c r="Z6" s="389" t="s">
        <v>140</v>
      </c>
      <c r="AA6" s="389" t="s">
        <v>141</v>
      </c>
      <c r="AB6" s="389" t="s">
        <v>142</v>
      </c>
      <c r="AC6" s="389" t="s">
        <v>143</v>
      </c>
      <c r="AD6" s="389" t="s">
        <v>144</v>
      </c>
      <c r="AE6" s="389" t="s">
        <v>145</v>
      </c>
      <c r="AF6" s="389" t="s">
        <v>146</v>
      </c>
      <c r="AG6" s="389" t="s">
        <v>147</v>
      </c>
      <c r="AH6" s="389" t="s">
        <v>148</v>
      </c>
      <c r="AI6" s="389" t="s">
        <v>149</v>
      </c>
      <c r="AJ6" s="389" t="s">
        <v>150</v>
      </c>
      <c r="AK6" s="389" t="s">
        <v>151</v>
      </c>
      <c r="AL6" s="389" t="s">
        <v>152</v>
      </c>
      <c r="AM6" s="389" t="s">
        <v>153</v>
      </c>
      <c r="AN6" s="389" t="s">
        <v>154</v>
      </c>
      <c r="AO6" s="389" t="s">
        <v>155</v>
      </c>
      <c r="AP6" s="389" t="s">
        <v>156</v>
      </c>
      <c r="AQ6" s="389" t="s">
        <v>157</v>
      </c>
      <c r="AR6" s="389" t="s">
        <v>158</v>
      </c>
      <c r="AS6" s="389" t="s">
        <v>159</v>
      </c>
      <c r="AT6" s="389" t="s">
        <v>160</v>
      </c>
      <c r="AU6" s="389" t="s">
        <v>161</v>
      </c>
      <c r="AV6" s="389" t="s">
        <v>162</v>
      </c>
      <c r="AW6" s="389" t="s">
        <v>163</v>
      </c>
      <c r="AX6" s="389" t="s">
        <v>164</v>
      </c>
      <c r="AY6" s="389" t="s">
        <v>165</v>
      </c>
      <c r="AZ6" s="389" t="s">
        <v>166</v>
      </c>
      <c r="BA6" s="389" t="s">
        <v>167</v>
      </c>
      <c r="BB6" s="389" t="s">
        <v>168</v>
      </c>
      <c r="BC6" s="389" t="s">
        <v>169</v>
      </c>
      <c r="BD6" s="389" t="s">
        <v>170</v>
      </c>
      <c r="BE6" s="389" t="s">
        <v>171</v>
      </c>
      <c r="BF6" s="389" t="s">
        <v>172</v>
      </c>
      <c r="BG6" s="389" t="s">
        <v>173</v>
      </c>
      <c r="BH6" s="389" t="s">
        <v>174</v>
      </c>
      <c r="BI6" s="389" t="s">
        <v>175</v>
      </c>
      <c r="BJ6" s="389" t="s">
        <v>176</v>
      </c>
      <c r="BK6" s="389" t="s">
        <v>177</v>
      </c>
      <c r="BL6" s="389" t="s">
        <v>178</v>
      </c>
      <c r="BM6" s="389" t="s">
        <v>179</v>
      </c>
      <c r="BN6" s="389" t="s">
        <v>180</v>
      </c>
      <c r="BO6" s="389" t="s">
        <v>181</v>
      </c>
      <c r="BP6" s="389" t="s">
        <v>182</v>
      </c>
      <c r="BQ6" s="389" t="s">
        <v>183</v>
      </c>
      <c r="BR6" s="389" t="s">
        <v>184</v>
      </c>
      <c r="BS6" s="389" t="s">
        <v>185</v>
      </c>
      <c r="BT6" s="389" t="s">
        <v>186</v>
      </c>
      <c r="BU6" s="389" t="s">
        <v>187</v>
      </c>
      <c r="BV6" s="389" t="s">
        <v>188</v>
      </c>
      <c r="BW6" s="389" t="s">
        <v>189</v>
      </c>
      <c r="BX6" s="389" t="s">
        <v>190</v>
      </c>
      <c r="BY6" s="389" t="s">
        <v>191</v>
      </c>
      <c r="BZ6" s="389" t="s">
        <v>192</v>
      </c>
      <c r="CA6" s="389" t="s">
        <v>193</v>
      </c>
      <c r="CB6" s="389" t="s">
        <v>194</v>
      </c>
      <c r="CC6" s="389" t="s">
        <v>195</v>
      </c>
      <c r="CD6" s="389" t="s">
        <v>196</v>
      </c>
      <c r="CE6" s="389" t="s">
        <v>197</v>
      </c>
      <c r="CF6" s="389" t="s">
        <v>198</v>
      </c>
      <c r="CG6" s="389" t="s">
        <v>199</v>
      </c>
      <c r="CH6" s="389" t="s">
        <v>200</v>
      </c>
      <c r="CI6" s="389" t="s">
        <v>201</v>
      </c>
      <c r="CJ6" s="389" t="s">
        <v>202</v>
      </c>
      <c r="CK6" s="389" t="s">
        <v>203</v>
      </c>
      <c r="CL6" s="389" t="s">
        <v>204</v>
      </c>
      <c r="CM6" s="389" t="s">
        <v>205</v>
      </c>
      <c r="CN6" s="389" t="s">
        <v>206</v>
      </c>
      <c r="CO6" s="389" t="s">
        <v>207</v>
      </c>
      <c r="CP6" s="389" t="s">
        <v>208</v>
      </c>
      <c r="CQ6" s="389" t="s">
        <v>209</v>
      </c>
      <c r="CR6" s="389" t="s">
        <v>210</v>
      </c>
      <c r="CS6" s="389" t="s">
        <v>211</v>
      </c>
      <c r="CT6" s="389" t="s">
        <v>212</v>
      </c>
      <c r="CU6" s="389" t="s">
        <v>213</v>
      </c>
      <c r="CV6" s="389" t="s">
        <v>214</v>
      </c>
      <c r="CW6" s="389" t="s">
        <v>215</v>
      </c>
      <c r="CX6" s="389" t="s">
        <v>216</v>
      </c>
      <c r="CY6" s="389" t="s">
        <v>217</v>
      </c>
      <c r="CZ6" s="389" t="s">
        <v>218</v>
      </c>
      <c r="DA6" s="389" t="s">
        <v>219</v>
      </c>
      <c r="DB6" s="389" t="s">
        <v>220</v>
      </c>
      <c r="DC6" s="389" t="s">
        <v>221</v>
      </c>
      <c r="DD6" s="389" t="s">
        <v>222</v>
      </c>
      <c r="DE6" s="389" t="s">
        <v>223</v>
      </c>
      <c r="DF6" s="389" t="s">
        <v>224</v>
      </c>
      <c r="DG6" s="389" t="s">
        <v>225</v>
      </c>
      <c r="DH6" s="389" t="s">
        <v>226</v>
      </c>
      <c r="DI6" s="389" t="s">
        <v>227</v>
      </c>
      <c r="DJ6" s="389" t="s">
        <v>228</v>
      </c>
      <c r="DK6" s="389" t="s">
        <v>229</v>
      </c>
      <c r="DL6" s="389" t="s">
        <v>230</v>
      </c>
      <c r="DM6" s="389" t="s">
        <v>231</v>
      </c>
      <c r="DN6" s="389" t="s">
        <v>232</v>
      </c>
      <c r="DO6" s="389" t="s">
        <v>233</v>
      </c>
      <c r="DP6" s="389" t="s">
        <v>234</v>
      </c>
      <c r="DQ6" s="389" t="s">
        <v>235</v>
      </c>
      <c r="DR6" s="389" t="s">
        <v>236</v>
      </c>
      <c r="DS6" s="389" t="s">
        <v>237</v>
      </c>
      <c r="DT6" s="389" t="s">
        <v>238</v>
      </c>
      <c r="DU6" s="389" t="s">
        <v>239</v>
      </c>
      <c r="DV6" s="389" t="s">
        <v>240</v>
      </c>
      <c r="DW6" s="389" t="s">
        <v>241</v>
      </c>
      <c r="DX6" s="389" t="s">
        <v>242</v>
      </c>
      <c r="DY6" s="389" t="s">
        <v>243</v>
      </c>
      <c r="DZ6" s="389" t="s">
        <v>244</v>
      </c>
      <c r="EA6" s="389" t="s">
        <v>245</v>
      </c>
      <c r="EB6" s="389" t="s">
        <v>246</v>
      </c>
      <c r="EC6" s="389" t="s">
        <v>247</v>
      </c>
      <c r="ED6" s="389" t="s">
        <v>248</v>
      </c>
      <c r="EE6" s="389" t="s">
        <v>249</v>
      </c>
      <c r="EF6" s="389" t="s">
        <v>250</v>
      </c>
      <c r="EG6" s="389" t="s">
        <v>251</v>
      </c>
      <c r="EH6" s="389" t="s">
        <v>252</v>
      </c>
      <c r="EI6" s="389" t="s">
        <v>253</v>
      </c>
      <c r="EJ6" s="389" t="s">
        <v>254</v>
      </c>
      <c r="EK6" s="389" t="s">
        <v>255</v>
      </c>
      <c r="EL6" s="389" t="s">
        <v>256</v>
      </c>
      <c r="EM6" s="389" t="s">
        <v>257</v>
      </c>
      <c r="EN6" s="389" t="s">
        <v>258</v>
      </c>
      <c r="EO6" s="389" t="s">
        <v>259</v>
      </c>
      <c r="EP6" s="389" t="s">
        <v>260</v>
      </c>
      <c r="EQ6" s="389" t="s">
        <v>261</v>
      </c>
      <c r="ER6" s="389" t="s">
        <v>262</v>
      </c>
      <c r="ES6" s="389" t="s">
        <v>263</v>
      </c>
      <c r="ET6" s="389" t="s">
        <v>264</v>
      </c>
      <c r="EU6" s="389" t="s">
        <v>265</v>
      </c>
      <c r="EV6" s="389" t="s">
        <v>266</v>
      </c>
      <c r="EW6" s="389" t="s">
        <v>267</v>
      </c>
      <c r="EX6" s="389" t="s">
        <v>268</v>
      </c>
      <c r="EY6" s="389" t="s">
        <v>269</v>
      </c>
      <c r="EZ6" s="389" t="s">
        <v>270</v>
      </c>
      <c r="FA6" s="389" t="s">
        <v>271</v>
      </c>
      <c r="FB6" s="389" t="s">
        <v>272</v>
      </c>
      <c r="FC6" s="389" t="s">
        <v>273</v>
      </c>
      <c r="FD6" s="389" t="s">
        <v>274</v>
      </c>
      <c r="FE6" s="389" t="s">
        <v>275</v>
      </c>
      <c r="FF6" s="389" t="s">
        <v>276</v>
      </c>
      <c r="FG6" s="389" t="s">
        <v>277</v>
      </c>
      <c r="FH6" s="389" t="s">
        <v>278</v>
      </c>
      <c r="FI6" s="389" t="s">
        <v>279</v>
      </c>
      <c r="FJ6" s="389" t="s">
        <v>280</v>
      </c>
      <c r="FK6" s="389" t="s">
        <v>281</v>
      </c>
      <c r="FL6" s="389" t="s">
        <v>282</v>
      </c>
      <c r="FM6" s="389" t="s">
        <v>283</v>
      </c>
      <c r="FN6" s="389" t="s">
        <v>284</v>
      </c>
      <c r="FO6" s="389" t="s">
        <v>285</v>
      </c>
      <c r="FP6" s="389" t="s">
        <v>286</v>
      </c>
      <c r="FQ6" s="389" t="s">
        <v>287</v>
      </c>
      <c r="FR6" s="389" t="s">
        <v>288</v>
      </c>
      <c r="FS6" s="389" t="s">
        <v>289</v>
      </c>
      <c r="FT6" s="389" t="s">
        <v>290</v>
      </c>
      <c r="FU6" s="389" t="s">
        <v>291</v>
      </c>
      <c r="FV6" s="389" t="s">
        <v>292</v>
      </c>
      <c r="FW6" s="389" t="s">
        <v>293</v>
      </c>
      <c r="FX6" s="389" t="s">
        <v>294</v>
      </c>
      <c r="FY6" s="389" t="s">
        <v>295</v>
      </c>
      <c r="FZ6" s="389" t="s">
        <v>296</v>
      </c>
      <c r="GA6" s="389" t="s">
        <v>297</v>
      </c>
      <c r="GB6" s="389" t="s">
        <v>298</v>
      </c>
      <c r="GC6" s="389" t="s">
        <v>299</v>
      </c>
      <c r="GD6" s="389" t="s">
        <v>300</v>
      </c>
      <c r="GE6" s="389" t="s">
        <v>301</v>
      </c>
      <c r="GF6" s="389" t="s">
        <v>302</v>
      </c>
      <c r="GG6" s="389" t="s">
        <v>303</v>
      </c>
      <c r="GH6" s="389" t="s">
        <v>304</v>
      </c>
      <c r="GI6" s="389" t="s">
        <v>305</v>
      </c>
      <c r="GJ6" s="389" t="s">
        <v>306</v>
      </c>
      <c r="GK6" s="389" t="s">
        <v>307</v>
      </c>
      <c r="GL6" s="389" t="s">
        <v>308</v>
      </c>
      <c r="GM6" s="389" t="s">
        <v>309</v>
      </c>
      <c r="GN6" s="389" t="s">
        <v>310</v>
      </c>
      <c r="GO6" s="389" t="s">
        <v>311</v>
      </c>
      <c r="GP6" s="389" t="s">
        <v>312</v>
      </c>
      <c r="GQ6" s="389" t="s">
        <v>313</v>
      </c>
      <c r="GR6" s="389" t="s">
        <v>314</v>
      </c>
      <c r="GS6" s="389" t="s">
        <v>315</v>
      </c>
      <c r="GT6" s="389" t="s">
        <v>316</v>
      </c>
      <c r="GU6" s="389" t="s">
        <v>317</v>
      </c>
      <c r="GV6" s="389" t="s">
        <v>318</v>
      </c>
      <c r="GW6" s="389" t="s">
        <v>319</v>
      </c>
      <c r="GX6" s="389" t="s">
        <v>320</v>
      </c>
      <c r="GY6" s="389" t="s">
        <v>321</v>
      </c>
      <c r="GZ6" s="389" t="s">
        <v>322</v>
      </c>
      <c r="HA6" s="389" t="s">
        <v>323</v>
      </c>
      <c r="HB6" s="389" t="s">
        <v>324</v>
      </c>
      <c r="HC6" s="389" t="s">
        <v>325</v>
      </c>
      <c r="HD6" s="389" t="s">
        <v>326</v>
      </c>
      <c r="HE6" s="389" t="s">
        <v>327</v>
      </c>
      <c r="HF6" s="389" t="s">
        <v>328</v>
      </c>
      <c r="HG6" s="389" t="s">
        <v>329</v>
      </c>
      <c r="HH6" s="389" t="s">
        <v>330</v>
      </c>
      <c r="HI6" s="389" t="s">
        <v>331</v>
      </c>
    </row>
    <row r="7" spans="1:217" s="278" customFormat="1" ht="12.75" customHeight="1">
      <c r="A7" s="286" t="s">
        <v>35</v>
      </c>
      <c r="B7" s="286" t="s">
        <v>36</v>
      </c>
      <c r="C7" s="286" t="s">
        <v>131</v>
      </c>
      <c r="D7" s="286" t="s">
        <v>332</v>
      </c>
      <c r="E7" s="287" t="s">
        <v>333</v>
      </c>
      <c r="F7" s="287" t="s">
        <v>333</v>
      </c>
      <c r="G7" s="287" t="s">
        <v>333</v>
      </c>
      <c r="H7" s="286" t="s">
        <v>334</v>
      </c>
      <c r="I7" s="286" t="s">
        <v>137</v>
      </c>
      <c r="J7" s="286" t="s">
        <v>138</v>
      </c>
      <c r="K7" s="286" t="s">
        <v>139</v>
      </c>
      <c r="L7" s="286" t="s">
        <v>140</v>
      </c>
      <c r="M7" s="286" t="s">
        <v>141</v>
      </c>
      <c r="N7" s="286" t="s">
        <v>334</v>
      </c>
      <c r="O7" s="286" t="s">
        <v>335</v>
      </c>
      <c r="Q7" s="288">
        <v>44286</v>
      </c>
      <c r="R7" s="288">
        <f>DATE(YEAR(Q7),MONTH(Q7)+6,DAY(EOMONTH(Q7,6)))</f>
        <v>44469</v>
      </c>
      <c r="S7" s="289">
        <f>DATE(YEAR(R7)+1,MONTH(R7),DAY(R7))</f>
        <v>44834</v>
      </c>
      <c r="T7" s="289">
        <f t="shared" ref="T7:CE7" si="0">DATE(YEAR(S7)+1,MONTH(S7),DAY(S7))</f>
        <v>45199</v>
      </c>
      <c r="U7" s="289">
        <f t="shared" si="0"/>
        <v>45565</v>
      </c>
      <c r="V7" s="289">
        <f t="shared" si="0"/>
        <v>45930</v>
      </c>
      <c r="W7" s="289">
        <f t="shared" si="0"/>
        <v>46295</v>
      </c>
      <c r="X7" s="289">
        <f t="shared" si="0"/>
        <v>46660</v>
      </c>
      <c r="Y7" s="289">
        <f t="shared" si="0"/>
        <v>47026</v>
      </c>
      <c r="Z7" s="289">
        <f t="shared" si="0"/>
        <v>47391</v>
      </c>
      <c r="AA7" s="289">
        <f t="shared" si="0"/>
        <v>47756</v>
      </c>
      <c r="AB7" s="289">
        <f t="shared" si="0"/>
        <v>48121</v>
      </c>
      <c r="AC7" s="289">
        <f t="shared" si="0"/>
        <v>48487</v>
      </c>
      <c r="AD7" s="289">
        <f t="shared" si="0"/>
        <v>48852</v>
      </c>
      <c r="AE7" s="289">
        <f t="shared" si="0"/>
        <v>49217</v>
      </c>
      <c r="AF7" s="289">
        <f t="shared" si="0"/>
        <v>49582</v>
      </c>
      <c r="AG7" s="289">
        <f t="shared" si="0"/>
        <v>49948</v>
      </c>
      <c r="AH7" s="289">
        <f t="shared" si="0"/>
        <v>50313</v>
      </c>
      <c r="AI7" s="289">
        <f t="shared" si="0"/>
        <v>50678</v>
      </c>
      <c r="AJ7" s="289">
        <f t="shared" si="0"/>
        <v>51043</v>
      </c>
      <c r="AK7" s="289">
        <f t="shared" si="0"/>
        <v>51409</v>
      </c>
      <c r="AL7" s="289">
        <f t="shared" si="0"/>
        <v>51774</v>
      </c>
      <c r="AM7" s="289">
        <f t="shared" si="0"/>
        <v>52139</v>
      </c>
      <c r="AN7" s="289">
        <f t="shared" si="0"/>
        <v>52504</v>
      </c>
      <c r="AO7" s="289">
        <f t="shared" si="0"/>
        <v>52870</v>
      </c>
      <c r="AP7" s="289">
        <f t="shared" si="0"/>
        <v>53235</v>
      </c>
      <c r="AQ7" s="289">
        <f t="shared" si="0"/>
        <v>53600</v>
      </c>
      <c r="AR7" s="289">
        <f t="shared" si="0"/>
        <v>53965</v>
      </c>
      <c r="AS7" s="289">
        <f t="shared" si="0"/>
        <v>54331</v>
      </c>
      <c r="AT7" s="289">
        <f t="shared" si="0"/>
        <v>54696</v>
      </c>
      <c r="AU7" s="289">
        <f t="shared" si="0"/>
        <v>55061</v>
      </c>
      <c r="AV7" s="289">
        <f t="shared" si="0"/>
        <v>55426</v>
      </c>
      <c r="AW7" s="289">
        <f t="shared" si="0"/>
        <v>55792</v>
      </c>
      <c r="AX7" s="289">
        <f t="shared" si="0"/>
        <v>56157</v>
      </c>
      <c r="AY7" s="289">
        <f t="shared" si="0"/>
        <v>56522</v>
      </c>
      <c r="AZ7" s="289">
        <f t="shared" si="0"/>
        <v>56887</v>
      </c>
      <c r="BA7" s="289">
        <f t="shared" si="0"/>
        <v>57253</v>
      </c>
      <c r="BB7" s="289">
        <f t="shared" si="0"/>
        <v>57618</v>
      </c>
      <c r="BC7" s="289">
        <f t="shared" si="0"/>
        <v>57983</v>
      </c>
      <c r="BD7" s="289">
        <f t="shared" si="0"/>
        <v>58348</v>
      </c>
      <c r="BE7" s="289">
        <f t="shared" si="0"/>
        <v>58714</v>
      </c>
      <c r="BF7" s="289">
        <f t="shared" si="0"/>
        <v>59079</v>
      </c>
      <c r="BG7" s="289">
        <f t="shared" si="0"/>
        <v>59444</v>
      </c>
      <c r="BH7" s="289">
        <f t="shared" si="0"/>
        <v>59809</v>
      </c>
      <c r="BI7" s="289">
        <f t="shared" si="0"/>
        <v>60175</v>
      </c>
      <c r="BJ7" s="289">
        <f t="shared" si="0"/>
        <v>60540</v>
      </c>
      <c r="BK7" s="289">
        <f t="shared" si="0"/>
        <v>60905</v>
      </c>
      <c r="BL7" s="289">
        <f t="shared" si="0"/>
        <v>61270</v>
      </c>
      <c r="BM7" s="289">
        <f t="shared" si="0"/>
        <v>61636</v>
      </c>
      <c r="BN7" s="289">
        <f t="shared" si="0"/>
        <v>62001</v>
      </c>
      <c r="BO7" s="289">
        <f t="shared" si="0"/>
        <v>62366</v>
      </c>
      <c r="BP7" s="289">
        <f t="shared" si="0"/>
        <v>62731</v>
      </c>
      <c r="BQ7" s="289">
        <f t="shared" si="0"/>
        <v>63097</v>
      </c>
      <c r="BR7" s="289">
        <f t="shared" si="0"/>
        <v>63462</v>
      </c>
      <c r="BS7" s="289">
        <f t="shared" si="0"/>
        <v>63827</v>
      </c>
      <c r="BT7" s="289">
        <f t="shared" si="0"/>
        <v>64192</v>
      </c>
      <c r="BU7" s="289">
        <f t="shared" si="0"/>
        <v>64558</v>
      </c>
      <c r="BV7" s="289">
        <f t="shared" si="0"/>
        <v>64923</v>
      </c>
      <c r="BW7" s="289">
        <f t="shared" si="0"/>
        <v>65288</v>
      </c>
      <c r="BX7" s="289">
        <f t="shared" si="0"/>
        <v>65653</v>
      </c>
      <c r="BY7" s="289">
        <f t="shared" si="0"/>
        <v>66019</v>
      </c>
      <c r="BZ7" s="289">
        <f t="shared" si="0"/>
        <v>66384</v>
      </c>
      <c r="CA7" s="289">
        <f t="shared" si="0"/>
        <v>66749</v>
      </c>
      <c r="CB7" s="289">
        <f t="shared" si="0"/>
        <v>67114</v>
      </c>
      <c r="CC7" s="289">
        <f t="shared" si="0"/>
        <v>67480</v>
      </c>
      <c r="CD7" s="289">
        <f t="shared" si="0"/>
        <v>67845</v>
      </c>
      <c r="CE7" s="289">
        <f t="shared" si="0"/>
        <v>68210</v>
      </c>
      <c r="CF7" s="289">
        <f t="shared" ref="CF7:EQ7" si="1">DATE(YEAR(CE7)+1,MONTH(CE7),DAY(CE7))</f>
        <v>68575</v>
      </c>
      <c r="CG7" s="289">
        <f t="shared" si="1"/>
        <v>68941</v>
      </c>
      <c r="CH7" s="289">
        <f t="shared" si="1"/>
        <v>69306</v>
      </c>
      <c r="CI7" s="289">
        <f t="shared" si="1"/>
        <v>69671</v>
      </c>
      <c r="CJ7" s="289">
        <f t="shared" si="1"/>
        <v>70036</v>
      </c>
      <c r="CK7" s="289">
        <f t="shared" si="1"/>
        <v>70402</v>
      </c>
      <c r="CL7" s="289">
        <f t="shared" si="1"/>
        <v>70767</v>
      </c>
      <c r="CM7" s="289">
        <f t="shared" si="1"/>
        <v>71132</v>
      </c>
      <c r="CN7" s="289">
        <f t="shared" si="1"/>
        <v>71497</v>
      </c>
      <c r="CO7" s="289">
        <f t="shared" si="1"/>
        <v>71863</v>
      </c>
      <c r="CP7" s="289">
        <f t="shared" si="1"/>
        <v>72228</v>
      </c>
      <c r="CQ7" s="289">
        <f t="shared" si="1"/>
        <v>72593</v>
      </c>
      <c r="CR7" s="289">
        <f t="shared" si="1"/>
        <v>72958</v>
      </c>
      <c r="CS7" s="289">
        <f t="shared" si="1"/>
        <v>73323</v>
      </c>
      <c r="CT7" s="289">
        <f t="shared" si="1"/>
        <v>73688</v>
      </c>
      <c r="CU7" s="289">
        <f t="shared" si="1"/>
        <v>74053</v>
      </c>
      <c r="CV7" s="289">
        <f t="shared" si="1"/>
        <v>74418</v>
      </c>
      <c r="CW7" s="289">
        <f t="shared" si="1"/>
        <v>74784</v>
      </c>
      <c r="CX7" s="289">
        <f t="shared" si="1"/>
        <v>75149</v>
      </c>
      <c r="CY7" s="289">
        <f t="shared" si="1"/>
        <v>75514</v>
      </c>
      <c r="CZ7" s="289">
        <f t="shared" si="1"/>
        <v>75879</v>
      </c>
      <c r="DA7" s="289">
        <f t="shared" si="1"/>
        <v>76245</v>
      </c>
      <c r="DB7" s="289">
        <f t="shared" si="1"/>
        <v>76610</v>
      </c>
      <c r="DC7" s="289">
        <f t="shared" si="1"/>
        <v>76975</v>
      </c>
      <c r="DD7" s="289">
        <f t="shared" si="1"/>
        <v>77340</v>
      </c>
      <c r="DE7" s="289">
        <f t="shared" si="1"/>
        <v>77706</v>
      </c>
      <c r="DF7" s="289">
        <f t="shared" si="1"/>
        <v>78071</v>
      </c>
      <c r="DG7" s="289">
        <f t="shared" si="1"/>
        <v>78436</v>
      </c>
      <c r="DH7" s="289">
        <f t="shared" si="1"/>
        <v>78801</v>
      </c>
      <c r="DI7" s="289">
        <f t="shared" si="1"/>
        <v>79167</v>
      </c>
      <c r="DJ7" s="289">
        <f t="shared" si="1"/>
        <v>79532</v>
      </c>
      <c r="DK7" s="289">
        <f t="shared" si="1"/>
        <v>79897</v>
      </c>
      <c r="DL7" s="289">
        <f t="shared" si="1"/>
        <v>80262</v>
      </c>
      <c r="DM7" s="289">
        <f t="shared" si="1"/>
        <v>80628</v>
      </c>
      <c r="DN7" s="289">
        <f t="shared" si="1"/>
        <v>80993</v>
      </c>
      <c r="DO7" s="289">
        <f t="shared" si="1"/>
        <v>81358</v>
      </c>
      <c r="DP7" s="289">
        <f t="shared" si="1"/>
        <v>81723</v>
      </c>
      <c r="DQ7" s="289">
        <f t="shared" si="1"/>
        <v>82089</v>
      </c>
      <c r="DR7" s="289">
        <f t="shared" si="1"/>
        <v>82454</v>
      </c>
      <c r="DS7" s="289">
        <f t="shared" si="1"/>
        <v>82819</v>
      </c>
      <c r="DT7" s="289">
        <f t="shared" si="1"/>
        <v>83184</v>
      </c>
      <c r="DU7" s="289">
        <f t="shared" si="1"/>
        <v>83550</v>
      </c>
      <c r="DV7" s="289">
        <f t="shared" si="1"/>
        <v>83915</v>
      </c>
      <c r="DW7" s="289">
        <f t="shared" si="1"/>
        <v>84280</v>
      </c>
      <c r="DX7" s="289">
        <f t="shared" si="1"/>
        <v>84645</v>
      </c>
      <c r="DY7" s="289">
        <f t="shared" si="1"/>
        <v>85011</v>
      </c>
      <c r="DZ7" s="289">
        <f t="shared" si="1"/>
        <v>85376</v>
      </c>
      <c r="EA7" s="289">
        <f t="shared" si="1"/>
        <v>85741</v>
      </c>
      <c r="EB7" s="289">
        <f t="shared" si="1"/>
        <v>86106</v>
      </c>
      <c r="EC7" s="289">
        <f t="shared" si="1"/>
        <v>86472</v>
      </c>
      <c r="ED7" s="289">
        <f t="shared" si="1"/>
        <v>86837</v>
      </c>
      <c r="EE7" s="289">
        <f t="shared" si="1"/>
        <v>87202</v>
      </c>
      <c r="EF7" s="289">
        <f t="shared" si="1"/>
        <v>87567</v>
      </c>
      <c r="EG7" s="289">
        <f t="shared" si="1"/>
        <v>87933</v>
      </c>
      <c r="EH7" s="289">
        <f t="shared" si="1"/>
        <v>88298</v>
      </c>
      <c r="EI7" s="289">
        <f t="shared" si="1"/>
        <v>88663</v>
      </c>
      <c r="EJ7" s="289">
        <f t="shared" si="1"/>
        <v>89028</v>
      </c>
      <c r="EK7" s="289">
        <f t="shared" si="1"/>
        <v>89394</v>
      </c>
      <c r="EL7" s="289">
        <f t="shared" si="1"/>
        <v>89759</v>
      </c>
      <c r="EM7" s="289">
        <f t="shared" si="1"/>
        <v>90124</v>
      </c>
      <c r="EN7" s="289">
        <f t="shared" si="1"/>
        <v>90489</v>
      </c>
      <c r="EO7" s="289">
        <f t="shared" si="1"/>
        <v>90855</v>
      </c>
      <c r="EP7" s="289">
        <f t="shared" si="1"/>
        <v>91220</v>
      </c>
      <c r="EQ7" s="289">
        <f t="shared" si="1"/>
        <v>91585</v>
      </c>
      <c r="ER7" s="289">
        <f t="shared" ref="ER7:HC7" si="2">DATE(YEAR(EQ7)+1,MONTH(EQ7),DAY(EQ7))</f>
        <v>91950</v>
      </c>
      <c r="ES7" s="289">
        <f t="shared" si="2"/>
        <v>92316</v>
      </c>
      <c r="ET7" s="289">
        <f t="shared" si="2"/>
        <v>92681</v>
      </c>
      <c r="EU7" s="289">
        <f t="shared" si="2"/>
        <v>93046</v>
      </c>
      <c r="EV7" s="289">
        <f t="shared" si="2"/>
        <v>93411</v>
      </c>
      <c r="EW7" s="289">
        <f t="shared" si="2"/>
        <v>93777</v>
      </c>
      <c r="EX7" s="289">
        <f t="shared" si="2"/>
        <v>94142</v>
      </c>
      <c r="EY7" s="289">
        <f t="shared" si="2"/>
        <v>94507</v>
      </c>
      <c r="EZ7" s="289">
        <f t="shared" si="2"/>
        <v>94872</v>
      </c>
      <c r="FA7" s="289">
        <f t="shared" si="2"/>
        <v>95238</v>
      </c>
      <c r="FB7" s="289">
        <f t="shared" si="2"/>
        <v>95603</v>
      </c>
      <c r="FC7" s="289">
        <f t="shared" si="2"/>
        <v>95968</v>
      </c>
      <c r="FD7" s="289">
        <f t="shared" si="2"/>
        <v>96333</v>
      </c>
      <c r="FE7" s="289">
        <f t="shared" si="2"/>
        <v>96699</v>
      </c>
      <c r="FF7" s="289">
        <f t="shared" si="2"/>
        <v>97064</v>
      </c>
      <c r="FG7" s="289">
        <f t="shared" si="2"/>
        <v>97429</v>
      </c>
      <c r="FH7" s="289">
        <f t="shared" si="2"/>
        <v>97794</v>
      </c>
      <c r="FI7" s="289">
        <f t="shared" si="2"/>
        <v>98160</v>
      </c>
      <c r="FJ7" s="289">
        <f t="shared" si="2"/>
        <v>98525</v>
      </c>
      <c r="FK7" s="289">
        <f t="shared" si="2"/>
        <v>98890</v>
      </c>
      <c r="FL7" s="289">
        <f t="shared" si="2"/>
        <v>99255</v>
      </c>
      <c r="FM7" s="289">
        <f t="shared" si="2"/>
        <v>99621</v>
      </c>
      <c r="FN7" s="289">
        <f t="shared" si="2"/>
        <v>99986</v>
      </c>
      <c r="FO7" s="289">
        <f t="shared" si="2"/>
        <v>100351</v>
      </c>
      <c r="FP7" s="289">
        <f t="shared" si="2"/>
        <v>100716</v>
      </c>
      <c r="FQ7" s="289">
        <f t="shared" si="2"/>
        <v>101082</v>
      </c>
      <c r="FR7" s="289">
        <f t="shared" si="2"/>
        <v>101447</v>
      </c>
      <c r="FS7" s="289">
        <f t="shared" si="2"/>
        <v>101812</v>
      </c>
      <c r="FT7" s="289">
        <f t="shared" si="2"/>
        <v>102177</v>
      </c>
      <c r="FU7" s="289">
        <f t="shared" si="2"/>
        <v>102543</v>
      </c>
      <c r="FV7" s="289">
        <f t="shared" si="2"/>
        <v>102908</v>
      </c>
      <c r="FW7" s="289">
        <f t="shared" si="2"/>
        <v>103273</v>
      </c>
      <c r="FX7" s="289">
        <f t="shared" si="2"/>
        <v>103638</v>
      </c>
      <c r="FY7" s="289">
        <f t="shared" si="2"/>
        <v>104004</v>
      </c>
      <c r="FZ7" s="289">
        <f t="shared" si="2"/>
        <v>104369</v>
      </c>
      <c r="GA7" s="289">
        <f t="shared" si="2"/>
        <v>104734</v>
      </c>
      <c r="GB7" s="289">
        <f t="shared" si="2"/>
        <v>105099</v>
      </c>
      <c r="GC7" s="289">
        <f t="shared" si="2"/>
        <v>105465</v>
      </c>
      <c r="GD7" s="289">
        <f t="shared" si="2"/>
        <v>105830</v>
      </c>
      <c r="GE7" s="289">
        <f t="shared" si="2"/>
        <v>106195</v>
      </c>
      <c r="GF7" s="289">
        <f t="shared" si="2"/>
        <v>106560</v>
      </c>
      <c r="GG7" s="289">
        <f t="shared" si="2"/>
        <v>106926</v>
      </c>
      <c r="GH7" s="289">
        <f t="shared" si="2"/>
        <v>107291</v>
      </c>
      <c r="GI7" s="289">
        <f t="shared" si="2"/>
        <v>107656</v>
      </c>
      <c r="GJ7" s="289">
        <f t="shared" si="2"/>
        <v>108021</v>
      </c>
      <c r="GK7" s="289">
        <f t="shared" si="2"/>
        <v>108387</v>
      </c>
      <c r="GL7" s="289">
        <f t="shared" si="2"/>
        <v>108752</v>
      </c>
      <c r="GM7" s="289">
        <f t="shared" si="2"/>
        <v>109117</v>
      </c>
      <c r="GN7" s="289">
        <f t="shared" si="2"/>
        <v>109482</v>
      </c>
      <c r="GO7" s="289">
        <f t="shared" si="2"/>
        <v>109847</v>
      </c>
      <c r="GP7" s="289">
        <f t="shared" si="2"/>
        <v>110212</v>
      </c>
      <c r="GQ7" s="289">
        <f t="shared" si="2"/>
        <v>110577</v>
      </c>
      <c r="GR7" s="289">
        <f t="shared" si="2"/>
        <v>110942</v>
      </c>
      <c r="GS7" s="289">
        <f t="shared" si="2"/>
        <v>111308</v>
      </c>
      <c r="GT7" s="289">
        <f t="shared" si="2"/>
        <v>111673</v>
      </c>
      <c r="GU7" s="289">
        <f t="shared" si="2"/>
        <v>112038</v>
      </c>
      <c r="GV7" s="289">
        <f t="shared" si="2"/>
        <v>112403</v>
      </c>
      <c r="GW7" s="289">
        <f t="shared" si="2"/>
        <v>112769</v>
      </c>
      <c r="GX7" s="289">
        <f t="shared" si="2"/>
        <v>113134</v>
      </c>
      <c r="GY7" s="289">
        <f t="shared" si="2"/>
        <v>113499</v>
      </c>
      <c r="GZ7" s="289">
        <f t="shared" si="2"/>
        <v>113864</v>
      </c>
      <c r="HA7" s="289">
        <f t="shared" si="2"/>
        <v>114230</v>
      </c>
      <c r="HB7" s="289">
        <f t="shared" si="2"/>
        <v>114595</v>
      </c>
      <c r="HC7" s="289">
        <f t="shared" si="2"/>
        <v>114960</v>
      </c>
      <c r="HD7" s="289">
        <f t="shared" ref="HD7:HI7" si="3">DATE(YEAR(HC7)+1,MONTH(HC7),DAY(HC7))</f>
        <v>115325</v>
      </c>
      <c r="HE7" s="289">
        <f t="shared" si="3"/>
        <v>115691</v>
      </c>
      <c r="HF7" s="289">
        <f t="shared" si="3"/>
        <v>116056</v>
      </c>
      <c r="HG7" s="289">
        <f t="shared" si="3"/>
        <v>116421</v>
      </c>
      <c r="HH7" s="289">
        <f t="shared" si="3"/>
        <v>116786</v>
      </c>
      <c r="HI7" s="289">
        <f t="shared" si="3"/>
        <v>117152</v>
      </c>
    </row>
    <row r="8" spans="1:217" s="278" customFormat="1" ht="12.75" customHeight="1">
      <c r="A8"/>
      <c r="B8" s="390"/>
      <c r="C8"/>
      <c r="D8"/>
      <c r="E8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</row>
    <row r="9" spans="1:217" s="278" customFormat="1" ht="12.75" customHeight="1">
      <c r="A9" s="10" t="str">
        <f>'JJR-4 Constant DCF'!A7</f>
        <v>ALLETE, Inc.</v>
      </c>
      <c r="B9" s="389" t="str">
        <f>'JJR-4 Constant DCF'!B7</f>
        <v>ALE</v>
      </c>
      <c r="C9" s="239">
        <f>'JJR-4 Constant DCF'!D7</f>
        <v>66.036666666666676</v>
      </c>
      <c r="D9" s="239">
        <f>'JJR-4 Constant DCF'!C7</f>
        <v>2.52</v>
      </c>
      <c r="E9" s="3">
        <f>'JJR-4 Constant DCF'!G7</f>
        <v>0.06</v>
      </c>
      <c r="F9" s="3">
        <f>'JJR-4 Constant DCF'!H7</f>
        <v>7.0000000000000007E-2</v>
      </c>
      <c r="G9" s="3" t="str">
        <f>'JJR-4 Constant DCF'!I7</f>
        <v>NA%</v>
      </c>
      <c r="H9" s="3">
        <f>MIN(E9:G9)</f>
        <v>0.06</v>
      </c>
      <c r="I9" s="3">
        <f t="shared" ref="I9:M25" si="4">H9+($N9-$H9)/6</f>
        <v>5.9149234433652713E-2</v>
      </c>
      <c r="J9" s="3">
        <f t="shared" si="4"/>
        <v>5.8298468867305428E-2</v>
      </c>
      <c r="K9" s="3">
        <f t="shared" si="4"/>
        <v>5.7447703300958143E-2</v>
      </c>
      <c r="L9" s="3">
        <f t="shared" si="4"/>
        <v>5.6596937734610858E-2</v>
      </c>
      <c r="M9" s="3">
        <f t="shared" si="4"/>
        <v>5.5746172168263573E-2</v>
      </c>
      <c r="N9" s="3">
        <f>'JJR-5.4 GDP Growth'!$D$25</f>
        <v>5.4895406601916275E-2</v>
      </c>
      <c r="O9" s="3">
        <f>IFERROR(XIRR($Q9:$HI9,$Q$7:$HI$7),"")</f>
        <v>9.8358017206192055E-2</v>
      </c>
      <c r="Q9" s="239">
        <f t="shared" ref="Q9:Q26" si="5">-C9</f>
        <v>-66.036666666666676</v>
      </c>
      <c r="R9" s="239">
        <f t="shared" ref="R9:R26" si="6">D9*(1+$H9)</f>
        <v>2.6712000000000002</v>
      </c>
      <c r="S9" s="239">
        <f t="shared" ref="S9:V26" si="7">R9*(1+$H9)</f>
        <v>2.8314720000000002</v>
      </c>
      <c r="T9" s="239">
        <f t="shared" si="7"/>
        <v>3.0013603200000003</v>
      </c>
      <c r="U9" s="239">
        <f t="shared" si="7"/>
        <v>3.1814419392000004</v>
      </c>
      <c r="V9" s="239">
        <f t="shared" si="7"/>
        <v>3.3723284555520006</v>
      </c>
      <c r="W9" s="239">
        <f t="shared" ref="W9:AA26" si="8">V9*(1+I9)</f>
        <v>3.5717991019567235</v>
      </c>
      <c r="X9" s="239">
        <f t="shared" si="8"/>
        <v>3.780029520702417</v>
      </c>
      <c r="Y9" s="239">
        <f t="shared" si="8"/>
        <v>3.9971835350765925</v>
      </c>
      <c r="Z9" s="239">
        <f t="shared" si="8"/>
        <v>4.2234118827251343</v>
      </c>
      <c r="AA9" s="239">
        <f t="shared" si="8"/>
        <v>4.4588509286770197</v>
      </c>
      <c r="AB9" s="239">
        <f t="shared" ref="AB9:AQ25" si="9">AA9*(1+$N9)</f>
        <v>4.7036213633840767</v>
      </c>
      <c r="AC9" s="239">
        <f t="shared" si="9"/>
        <v>4.961828570628505</v>
      </c>
      <c r="AD9" s="239">
        <f t="shared" si="9"/>
        <v>5.2342101675021615</v>
      </c>
      <c r="AE9" s="239">
        <f t="shared" si="9"/>
        <v>5.521544262887077</v>
      </c>
      <c r="AF9" s="239">
        <f t="shared" si="9"/>
        <v>5.8246516802687411</v>
      </c>
      <c r="AG9" s="239">
        <f t="shared" si="9"/>
        <v>6.1443983025716289</v>
      </c>
      <c r="AH9" s="239">
        <f t="shared" si="9"/>
        <v>6.4816975457154227</v>
      </c>
      <c r="AI9" s="239">
        <f t="shared" si="9"/>
        <v>6.8375129679581139</v>
      </c>
      <c r="AJ9" s="239">
        <f t="shared" si="9"/>
        <v>7.21286102248005</v>
      </c>
      <c r="AK9" s="239">
        <f t="shared" si="9"/>
        <v>7.6088139610722063</v>
      </c>
      <c r="AL9" s="239">
        <f t="shared" si="9"/>
        <v>8.0265028972236028</v>
      </c>
      <c r="AM9" s="239">
        <f t="shared" si="9"/>
        <v>8.4671210373581509</v>
      </c>
      <c r="AN9" s="239">
        <f t="shared" si="9"/>
        <v>8.9319270894515661</v>
      </c>
      <c r="AO9" s="239">
        <f t="shared" si="9"/>
        <v>9.4222488587656805</v>
      </c>
      <c r="AP9" s="239">
        <f t="shared" si="9"/>
        <v>9.9394870409720646</v>
      </c>
      <c r="AQ9" s="239">
        <f t="shared" si="9"/>
        <v>10.485119223500703</v>
      </c>
      <c r="AR9" s="239">
        <f t="shared" ref="AR9:BG25" si="10">AQ9*(1+$N9)</f>
        <v>11.060704106544343</v>
      </c>
      <c r="AS9" s="239">
        <f t="shared" si="10"/>
        <v>11.66788595577658</v>
      </c>
      <c r="AT9" s="239">
        <f t="shared" si="10"/>
        <v>12.308399299503723</v>
      </c>
      <c r="AU9" s="239">
        <f t="shared" si="10"/>
        <v>12.984073883668721</v>
      </c>
      <c r="AV9" s="239">
        <f t="shared" si="10"/>
        <v>13.696839898862038</v>
      </c>
      <c r="AW9" s="239">
        <f t="shared" si="10"/>
        <v>14.448733494271419</v>
      </c>
      <c r="AX9" s="239">
        <f t="shared" si="10"/>
        <v>15.241902594322175</v>
      </c>
      <c r="AY9" s="239">
        <f t="shared" si="10"/>
        <v>16.078613034624293</v>
      </c>
      <c r="AZ9" s="239">
        <f t="shared" si="10"/>
        <v>16.961255034754863</v>
      </c>
      <c r="BA9" s="239">
        <f t="shared" si="10"/>
        <v>17.892350026366532</v>
      </c>
      <c r="BB9" s="239">
        <f t="shared" si="10"/>
        <v>18.87455785612773</v>
      </c>
      <c r="BC9" s="239">
        <f t="shared" si="10"/>
        <v>19.910684384071256</v>
      </c>
      <c r="BD9" s="239">
        <f t="shared" si="10"/>
        <v>21.003689499057273</v>
      </c>
      <c r="BE9" s="239">
        <f t="shared" si="10"/>
        <v>22.15669557424842</v>
      </c>
      <c r="BF9" s="239">
        <f t="shared" si="10"/>
        <v>23.372996386751666</v>
      </c>
      <c r="BG9" s="239">
        <f t="shared" si="10"/>
        <v>24.656066526907519</v>
      </c>
      <c r="BH9" s="239">
        <f t="shared" ref="BH9:BW25" si="11">BG9*(1+$N9)</f>
        <v>26.009571324106005</v>
      </c>
      <c r="BI9" s="239">
        <f t="shared" si="11"/>
        <v>27.437377317484348</v>
      </c>
      <c r="BJ9" s="239">
        <f t="shared" si="11"/>
        <v>28.943563301417846</v>
      </c>
      <c r="BK9" s="239">
        <f t="shared" si="11"/>
        <v>30.532431977357483</v>
      </c>
      <c r="BL9" s="239">
        <f t="shared" si="11"/>
        <v>32.208522245299875</v>
      </c>
      <c r="BM9" s="239">
        <f t="shared" si="11"/>
        <v>33.976622170002479</v>
      </c>
      <c r="BN9" s="239">
        <f t="shared" si="11"/>
        <v>35.841782658984449</v>
      </c>
      <c r="BO9" s="239">
        <f t="shared" si="11"/>
        <v>37.809331891386911</v>
      </c>
      <c r="BP9" s="239">
        <f t="shared" si="11"/>
        <v>39.884890538911392</v>
      </c>
      <c r="BQ9" s="239">
        <f t="shared" si="11"/>
        <v>42.07438782231786</v>
      </c>
      <c r="BR9" s="239">
        <f t="shared" si="11"/>
        <v>44.38407844935071</v>
      </c>
      <c r="BS9" s="239">
        <f t="shared" si="11"/>
        <v>46.820560482479166</v>
      </c>
      <c r="BT9" s="239">
        <f t="shared" si="11"/>
        <v>49.390794187494471</v>
      </c>
      <c r="BU9" s="239">
        <f t="shared" si="11"/>
        <v>52.102121916808542</v>
      </c>
      <c r="BV9" s="239">
        <f t="shared" si="11"/>
        <v>54.962289084254358</v>
      </c>
      <c r="BW9" s="239">
        <f t="shared" si="11"/>
        <v>57.979466291306565</v>
      </c>
      <c r="BX9" s="239">
        <f t="shared" ref="BX9:CM25" si="12">BW9*(1+$N9)</f>
        <v>61.16227266792994</v>
      </c>
      <c r="BY9" s="239">
        <f t="shared" si="12"/>
        <v>64.519800494733218</v>
      </c>
      <c r="BZ9" s="239">
        <f t="shared" si="12"/>
        <v>68.061641176766116</v>
      </c>
      <c r="CA9" s="239">
        <f t="shared" si="12"/>
        <v>71.797912643158426</v>
      </c>
      <c r="CB9" s="239">
        <f t="shared" si="12"/>
        <v>75.739288250873471</v>
      </c>
      <c r="CC9" s="239">
        <f t="shared" si="12"/>
        <v>79.897027275144907</v>
      </c>
      <c r="CD9" s="239">
        <f t="shared" si="12"/>
        <v>84.283007073698386</v>
      </c>
      <c r="CE9" s="239">
        <f t="shared" si="12"/>
        <v>88.909757016641251</v>
      </c>
      <c r="CF9" s="239">
        <f t="shared" si="12"/>
        <v>93.790494278947349</v>
      </c>
      <c r="CG9" s="239">
        <f t="shared" si="12"/>
        <v>98.93916159778486</v>
      </c>
      <c r="CH9" s="239">
        <f t="shared" si="12"/>
        <v>104.37046710254796</v>
      </c>
      <c r="CI9" s="239">
        <f t="shared" si="12"/>
        <v>110.09992633137426</v>
      </c>
      <c r="CJ9" s="239">
        <f t="shared" si="12"/>
        <v>116.14390655417608</v>
      </c>
      <c r="CK9" s="239">
        <f t="shared" si="12"/>
        <v>122.51967352880254</v>
      </c>
      <c r="CL9" s="239">
        <f t="shared" si="12"/>
        <v>129.2454408239002</v>
      </c>
      <c r="CM9" s="239">
        <f t="shared" si="12"/>
        <v>136.34042184937212</v>
      </c>
      <c r="CN9" s="239">
        <f t="shared" ref="CN9:DC25" si="13">CM9*(1+$N9)</f>
        <v>143.82488474307019</v>
      </c>
      <c r="CO9" s="239">
        <f t="shared" si="13"/>
        <v>151.72021027051477</v>
      </c>
      <c r="CP9" s="239">
        <f t="shared" si="13"/>
        <v>160.0489529030429</v>
      </c>
      <c r="CQ9" s="239">
        <f t="shared" si="13"/>
        <v>168.83490524886639</v>
      </c>
      <c r="CR9" s="239">
        <f t="shared" si="13"/>
        <v>178.10316602109893</v>
      </c>
      <c r="CS9" s="239">
        <f t="shared" si="13"/>
        <v>187.88021173691575</v>
      </c>
      <c r="CT9" s="239">
        <f t="shared" si="13"/>
        <v>198.19397235266786</v>
      </c>
      <c r="CU9" s="239">
        <f t="shared" si="13"/>
        <v>209.07391105101652</v>
      </c>
      <c r="CV9" s="239">
        <f t="shared" si="13"/>
        <v>220.55110840801495</v>
      </c>
      <c r="CW9" s="239">
        <f t="shared" si="13"/>
        <v>232.65835118057626</v>
      </c>
      <c r="CX9" s="239">
        <f t="shared" si="13"/>
        <v>245.43022596796541</v>
      </c>
      <c r="CY9" s="239">
        <f t="shared" si="13"/>
        <v>258.90321801487704</v>
      </c>
      <c r="CZ9" s="239">
        <f t="shared" si="13"/>
        <v>273.11581543834831</v>
      </c>
      <c r="DA9" s="239">
        <f t="shared" si="13"/>
        <v>288.10861917625039</v>
      </c>
      <c r="DB9" s="239">
        <f t="shared" si="13"/>
        <v>303.92445897144728</v>
      </c>
      <c r="DC9" s="239">
        <f t="shared" si="13"/>
        <v>320.60851572295229</v>
      </c>
      <c r="DD9" s="239">
        <f t="shared" ref="DD9:DS25" si="14">DC9*(1+$N9)</f>
        <v>338.20845055360064</v>
      </c>
      <c r="DE9" s="239">
        <f t="shared" si="14"/>
        <v>356.77454096294463</v>
      </c>
      <c r="DF9" s="239">
        <f t="shared" si="14"/>
        <v>376.3598244543175</v>
      </c>
      <c r="DG9" s="239">
        <f t="shared" si="14"/>
        <v>397.02025004636312</v>
      </c>
      <c r="DH9" s="239">
        <f t="shared" si="14"/>
        <v>418.81483810185267</v>
      </c>
      <c r="DI9" s="239">
        <f t="shared" si="14"/>
        <v>441.80584893036962</v>
      </c>
      <c r="DJ9" s="239">
        <f t="shared" si="14"/>
        <v>466.05896064650705</v>
      </c>
      <c r="DK9" s="239">
        <f t="shared" si="14"/>
        <v>491.64345679166354</v>
      </c>
      <c r="DL9" s="239">
        <f t="shared" si="14"/>
        <v>518.63242425541353</v>
      </c>
      <c r="DM9" s="239">
        <f t="shared" si="14"/>
        <v>547.10296206185194</v>
      </c>
      <c r="DN9" s="239">
        <f t="shared" si="14"/>
        <v>577.13640161735009</v>
      </c>
      <c r="DO9" s="239">
        <f t="shared" si="14"/>
        <v>608.81853904890136</v>
      </c>
      <c r="DP9" s="239">
        <f t="shared" si="14"/>
        <v>642.23988029677548</v>
      </c>
      <c r="DQ9" s="239">
        <f t="shared" si="14"/>
        <v>677.49589966163296</v>
      </c>
      <c r="DR9" s="239">
        <f t="shared" si="14"/>
        <v>714.68731254468935</v>
      </c>
      <c r="DS9" s="239">
        <f t="shared" si="14"/>
        <v>753.9203631600609</v>
      </c>
      <c r="DT9" s="239">
        <f t="shared" ref="DT9:EI25" si="15">DS9*(1+$N9)</f>
        <v>795.30712804119685</v>
      </c>
      <c r="DU9" s="239">
        <f t="shared" si="15"/>
        <v>838.96583620842068</v>
      </c>
      <c r="DV9" s="239">
        <f t="shared" si="15"/>
        <v>885.02120691219864</v>
      </c>
      <c r="DW9" s="239">
        <f t="shared" si="15"/>
        <v>933.6048059169625</v>
      </c>
      <c r="DX9" s="239">
        <f t="shared" si="15"/>
        <v>984.85542134327727</v>
      </c>
      <c r="DY9" s="239">
        <f t="shared" si="15"/>
        <v>1038.9194601420181</v>
      </c>
      <c r="DZ9" s="239">
        <f t="shared" si="15"/>
        <v>1095.9513663331575</v>
      </c>
      <c r="EA9" s="239">
        <f t="shared" si="15"/>
        <v>1156.1140622039418</v>
      </c>
      <c r="EB9" s="239">
        <f t="shared" si="15"/>
        <v>1219.5794137268203</v>
      </c>
      <c r="EC9" s="239">
        <f t="shared" si="15"/>
        <v>1286.5287215266808</v>
      </c>
      <c r="ED9" s="239">
        <f t="shared" si="15"/>
        <v>1357.1532387999314</v>
      </c>
      <c r="EE9" s="239">
        <f t="shared" si="15"/>
        <v>1431.6547176649613</v>
      </c>
      <c r="EF9" s="239">
        <f t="shared" si="15"/>
        <v>1510.2459855047309</v>
      </c>
      <c r="EG9" s="239">
        <f t="shared" si="15"/>
        <v>1593.151552947925</v>
      </c>
      <c r="EH9" s="239">
        <f t="shared" si="15"/>
        <v>1680.6082552254757</v>
      </c>
      <c r="EI9" s="239">
        <f t="shared" si="15"/>
        <v>1772.8659287346152</v>
      </c>
      <c r="EJ9" s="239">
        <f t="shared" ref="EJ9:EY25" si="16">EI9*(1+$N9)</f>
        <v>1870.1881247431859</v>
      </c>
      <c r="EK9" s="239">
        <f t="shared" si="16"/>
        <v>1972.8528622730385</v>
      </c>
      <c r="EL9" s="239">
        <f t="shared" si="16"/>
        <v>2081.1534223132712</v>
      </c>
      <c r="EM9" s="239">
        <f t="shared" si="16"/>
        <v>2195.3991856321277</v>
      </c>
      <c r="EN9" s="239">
        <f t="shared" si="16"/>
        <v>2315.9165165809191</v>
      </c>
      <c r="EO9" s="239">
        <f t="shared" si="16"/>
        <v>2443.049695414722</v>
      </c>
      <c r="EP9" s="239">
        <f t="shared" si="16"/>
        <v>2577.1619017932007</v>
      </c>
      <c r="EQ9" s="239">
        <f t="shared" si="16"/>
        <v>2718.6362522711065</v>
      </c>
      <c r="ER9" s="239">
        <f t="shared" si="16"/>
        <v>2867.8768947422386</v>
      </c>
      <c r="ES9" s="239">
        <f t="shared" si="16"/>
        <v>3025.3101629633547</v>
      </c>
      <c r="ET9" s="239">
        <f t="shared" si="16"/>
        <v>3191.3857944561378</v>
      </c>
      <c r="EU9" s="239">
        <f t="shared" si="16"/>
        <v>3366.5782152663869</v>
      </c>
      <c r="EV9" s="239">
        <f t="shared" si="16"/>
        <v>3551.3878952505888</v>
      </c>
      <c r="EW9" s="239">
        <f t="shared" si="16"/>
        <v>3746.3427777614934</v>
      </c>
      <c r="EX9" s="239">
        <f t="shared" si="16"/>
        <v>3951.9997878168629</v>
      </c>
      <c r="EY9" s="239">
        <f t="shared" si="16"/>
        <v>4168.9464230597559</v>
      </c>
      <c r="EZ9" s="239">
        <f t="shared" ref="EZ9:FO25" si="17">EY9*(1+$N9)</f>
        <v>4397.8024320552258</v>
      </c>
      <c r="FA9" s="239">
        <f t="shared" si="17"/>
        <v>4639.221584717794</v>
      </c>
      <c r="FB9" s="239">
        <f t="shared" si="17"/>
        <v>4893.8935399272641</v>
      </c>
      <c r="FC9" s="239">
        <f t="shared" si="17"/>
        <v>5162.5458156680625</v>
      </c>
      <c r="FD9" s="239">
        <f t="shared" si="17"/>
        <v>5445.9458673201825</v>
      </c>
      <c r="FE9" s="239">
        <f t="shared" si="17"/>
        <v>5744.9032800387495</v>
      </c>
      <c r="FF9" s="239">
        <f t="shared" si="17"/>
        <v>6060.2720814851591</v>
      </c>
      <c r="FG9" s="239">
        <f t="shared" si="17"/>
        <v>6392.9531815165283</v>
      </c>
      <c r="FH9" s="239">
        <f t="shared" si="17"/>
        <v>6743.8969458028923</v>
      </c>
      <c r="FI9" s="239">
        <f t="shared" si="17"/>
        <v>7114.1059107241636</v>
      </c>
      <c r="FJ9" s="239">
        <f t="shared" si="17"/>
        <v>7504.637647302462</v>
      </c>
      <c r="FK9" s="239">
        <f t="shared" si="17"/>
        <v>7916.6077823511787</v>
      </c>
      <c r="FL9" s="239">
        <f t="shared" si="17"/>
        <v>8351.193185471242</v>
      </c>
      <c r="FM9" s="239">
        <f t="shared" si="17"/>
        <v>8809.635330998839</v>
      </c>
      <c r="FN9" s="239">
        <f t="shared" si="17"/>
        <v>9293.2438445086282</v>
      </c>
      <c r="FO9" s="239">
        <f t="shared" si="17"/>
        <v>9803.4002440036857</v>
      </c>
      <c r="FP9" s="239">
        <f t="shared" ref="FP9:GE25" si="18">FO9*(1+$N9)</f>
        <v>10341.561886479592</v>
      </c>
      <c r="FQ9" s="239">
        <f t="shared" si="18"/>
        <v>10909.26613113677</v>
      </c>
      <c r="FR9" s="239">
        <f t="shared" si="18"/>
        <v>11508.134731134038</v>
      </c>
      <c r="FS9" s="239">
        <f t="shared" si="18"/>
        <v>12139.878466429274</v>
      </c>
      <c r="FT9" s="239">
        <f t="shared" si="18"/>
        <v>12806.302030941757</v>
      </c>
      <c r="FU9" s="239">
        <f t="shared" si="18"/>
        <v>13509.309187997251</v>
      </c>
      <c r="FV9" s="239">
        <f t="shared" si="18"/>
        <v>14250.908208783363</v>
      </c>
      <c r="FW9" s="239">
        <f t="shared" si="18"/>
        <v>15033.217609351112</v>
      </c>
      <c r="FX9" s="239">
        <f t="shared" si="18"/>
        <v>15858.472202551529</v>
      </c>
      <c r="FY9" s="239">
        <f t="shared" si="18"/>
        <v>16729.029482195783</v>
      </c>
      <c r="FZ9" s="239">
        <f t="shared" si="18"/>
        <v>17647.376357676367</v>
      </c>
      <c r="GA9" s="239">
        <f t="shared" si="18"/>
        <v>18616.136258288054</v>
      </c>
      <c r="GB9" s="239">
        <f t="shared" si="18"/>
        <v>19638.076627543454</v>
      </c>
      <c r="GC9" s="239">
        <f t="shared" si="18"/>
        <v>20716.116828892042</v>
      </c>
      <c r="GD9" s="239">
        <f t="shared" si="18"/>
        <v>21853.336485426869</v>
      </c>
      <c r="GE9" s="239">
        <f t="shared" si="18"/>
        <v>23052.984277402869</v>
      </c>
      <c r="GF9" s="239">
        <f t="shared" ref="GF9:GU25" si="19">GE9*(1+$N9)</f>
        <v>24318.487222698484</v>
      </c>
      <c r="GG9" s="239">
        <f t="shared" si="19"/>
        <v>25653.460466732024</v>
      </c>
      <c r="GH9" s="239">
        <f t="shared" si="19"/>
        <v>27061.717609799463</v>
      </c>
      <c r="GI9" s="239">
        <f t="shared" si="19"/>
        <v>28547.281601335642</v>
      </c>
      <c r="GJ9" s="239">
        <f t="shared" si="19"/>
        <v>30114.396232220366</v>
      </c>
      <c r="GK9" s="239">
        <f t="shared" si="19"/>
        <v>31767.538257959317</v>
      </c>
      <c r="GL9" s="239">
        <f t="shared" si="19"/>
        <v>33511.430187371923</v>
      </c>
      <c r="GM9" s="239">
        <f t="shared" si="19"/>
        <v>35351.053773319436</v>
      </c>
      <c r="GN9" s="239">
        <f t="shared" si="19"/>
        <v>37291.664244012012</v>
      </c>
      <c r="GO9" s="239">
        <f t="shared" si="19"/>
        <v>39338.805315549194</v>
      </c>
      <c r="GP9" s="239">
        <f t="shared" si="19"/>
        <v>41498.325028579893</v>
      </c>
      <c r="GQ9" s="239">
        <f t="shared" si="19"/>
        <v>43776.392454322267</v>
      </c>
      <c r="GR9" s="239">
        <f t="shared" si="19"/>
        <v>46179.515317667348</v>
      </c>
      <c r="GS9" s="239">
        <f t="shared" si="19"/>
        <v>48714.558587710118</v>
      </c>
      <c r="GT9" s="239">
        <f t="shared" si="19"/>
        <v>51388.76408881534</v>
      </c>
      <c r="GU9" s="239">
        <f t="shared" si="19"/>
        <v>54209.771188240811</v>
      </c>
      <c r="GV9" s="239">
        <f t="shared" ref="GV9:HI24" si="20">GU9*(1+$N9)</f>
        <v>57185.638619416139</v>
      </c>
      <c r="GW9" s="239">
        <f t="shared" si="20"/>
        <v>60324.867503219233</v>
      </c>
      <c r="GX9" s="239">
        <f t="shared" si="20"/>
        <v>63636.425633015177</v>
      </c>
      <c r="GY9" s="239">
        <f t="shared" si="20"/>
        <v>67129.773092832154</v>
      </c>
      <c r="GZ9" s="239">
        <f t="shared" si="20"/>
        <v>70814.889281857555</v>
      </c>
      <c r="HA9" s="239">
        <f t="shared" si="20"/>
        <v>74702.30142245481</v>
      </c>
      <c r="HB9" s="239">
        <f t="shared" si="20"/>
        <v>78803.114633139368</v>
      </c>
      <c r="HC9" s="239">
        <f t="shared" si="20"/>
        <v>83129.043652422974</v>
      </c>
      <c r="HD9" s="239">
        <f t="shared" si="20"/>
        <v>87692.446304151177</v>
      </c>
      <c r="HE9" s="239">
        <f t="shared" si="20"/>
        <v>92506.358799934271</v>
      </c>
      <c r="HF9" s="239">
        <f t="shared" si="20"/>
        <v>97584.532979519412</v>
      </c>
      <c r="HG9" s="239">
        <f t="shared" si="20"/>
        <v>102941.47559548824</v>
      </c>
      <c r="HH9" s="239">
        <f t="shared" si="20"/>
        <v>108592.48975450381</v>
      </c>
      <c r="HI9" s="239">
        <f t="shared" si="20"/>
        <v>114553.71863349172</v>
      </c>
    </row>
    <row r="10" spans="1:217" s="278" customFormat="1" ht="12.75" customHeight="1">
      <c r="A10" s="10" t="str">
        <f>'JJR-4 Constant DCF'!A8</f>
        <v>Alliant Energy Corporation</v>
      </c>
      <c r="B10" s="389" t="str">
        <f>'JJR-4 Constant DCF'!B8</f>
        <v>LNT</v>
      </c>
      <c r="C10" s="239">
        <f>'JJR-4 Constant DCF'!D8</f>
        <v>50.322833333333328</v>
      </c>
      <c r="D10" s="239">
        <f>'JJR-4 Constant DCF'!C8</f>
        <v>1.61</v>
      </c>
      <c r="E10" s="3">
        <f>'JJR-4 Constant DCF'!G8</f>
        <v>5.5E-2</v>
      </c>
      <c r="F10" s="3">
        <f>'JJR-4 Constant DCF'!H8</f>
        <v>5.7000000000000002E-2</v>
      </c>
      <c r="G10" s="3">
        <f>'JJR-4 Constant DCF'!I8</f>
        <v>5.8000000000000003E-2</v>
      </c>
      <c r="H10" s="3">
        <f t="shared" ref="H10:H26" si="21">MIN(E10:G10)</f>
        <v>5.5E-2</v>
      </c>
      <c r="I10" s="3">
        <f t="shared" si="4"/>
        <v>5.4982567766986047E-2</v>
      </c>
      <c r="J10" s="3">
        <f t="shared" si="4"/>
        <v>5.4965135533972094E-2</v>
      </c>
      <c r="K10" s="3">
        <f t="shared" si="4"/>
        <v>5.4947703300958141E-2</v>
      </c>
      <c r="L10" s="3">
        <f t="shared" si="4"/>
        <v>5.4930271067944188E-2</v>
      </c>
      <c r="M10" s="3">
        <f t="shared" si="4"/>
        <v>5.4912838834930235E-2</v>
      </c>
      <c r="N10" s="3">
        <f>'JJR-5.4 GDP Growth'!$D$25</f>
        <v>5.4895406601916275E-2</v>
      </c>
      <c r="O10" s="3">
        <f t="shared" ref="O10:O26" si="22">IFERROR(XIRR($Q10:$HI10,$Q$7:$HI$7),"")</f>
        <v>9.0040919184684765E-2</v>
      </c>
      <c r="Q10" s="239">
        <f t="shared" si="5"/>
        <v>-50.322833333333328</v>
      </c>
      <c r="R10" s="239">
        <f t="shared" si="6"/>
        <v>1.69855</v>
      </c>
      <c r="S10" s="239">
        <f t="shared" si="7"/>
        <v>1.7919702499999999</v>
      </c>
      <c r="T10" s="239">
        <f t="shared" si="7"/>
        <v>1.8905286137499997</v>
      </c>
      <c r="U10" s="239">
        <f t="shared" si="7"/>
        <v>1.9945076875062495</v>
      </c>
      <c r="V10" s="239">
        <f t="shared" si="7"/>
        <v>2.1042056103190929</v>
      </c>
      <c r="W10" s="239">
        <f t="shared" si="8"/>
        <v>2.2199002378841346</v>
      </c>
      <c r="X10" s="239">
        <f t="shared" si="8"/>
        <v>2.3419173553313333</v>
      </c>
      <c r="Y10" s="239">
        <f t="shared" si="8"/>
        <v>2.4706003353274442</v>
      </c>
      <c r="Z10" s="239">
        <f t="shared" si="8"/>
        <v>2.6063110814475348</v>
      </c>
      <c r="AA10" s="239">
        <f t="shared" si="8"/>
        <v>2.7494310218167559</v>
      </c>
      <c r="AB10" s="239">
        <f t="shared" si="9"/>
        <v>2.9003621556833088</v>
      </c>
      <c r="AC10" s="239">
        <f t="shared" si="9"/>
        <v>3.0595787155123544</v>
      </c>
      <c r="AD10" s="239">
        <f t="shared" si="9"/>
        <v>3.2275355331309736</v>
      </c>
      <c r="AE10" s="239">
        <f t="shared" si="9"/>
        <v>3.4047124085443312</v>
      </c>
      <c r="AF10" s="239">
        <f t="shared" si="9"/>
        <v>3.591615480573962</v>
      </c>
      <c r="AG10" s="239">
        <f t="shared" si="9"/>
        <v>3.7887786727378066</v>
      </c>
      <c r="AH10" s="239">
        <f t="shared" si="9"/>
        <v>3.9967652185024169</v>
      </c>
      <c r="AI10" s="239">
        <f t="shared" si="9"/>
        <v>4.2161692702645039</v>
      </c>
      <c r="AJ10" s="239">
        <f t="shared" si="9"/>
        <v>4.4476175966581781</v>
      </c>
      <c r="AK10" s="239">
        <f t="shared" si="9"/>
        <v>4.6917713730365662</v>
      </c>
      <c r="AL10" s="239">
        <f t="shared" si="9"/>
        <v>4.9493280702426397</v>
      </c>
      <c r="AM10" s="239">
        <f t="shared" si="9"/>
        <v>5.2210234470648871</v>
      </c>
      <c r="AN10" s="239">
        <f t="shared" si="9"/>
        <v>5.5076336520696527</v>
      </c>
      <c r="AO10" s="239">
        <f t="shared" si="9"/>
        <v>5.8099774408144134</v>
      </c>
      <c r="AP10" s="239">
        <f t="shared" si="9"/>
        <v>6.1289185147758811</v>
      </c>
      <c r="AQ10" s="239">
        <f t="shared" si="9"/>
        <v>6.4653679886745161</v>
      </c>
      <c r="AR10" s="239">
        <f t="shared" si="10"/>
        <v>6.8202869932438173</v>
      </c>
      <c r="AS10" s="239">
        <f t="shared" si="10"/>
        <v>7.1946894208796976</v>
      </c>
      <c r="AT10" s="239">
        <f t="shared" si="10"/>
        <v>7.5896448220133941</v>
      </c>
      <c r="AU10" s="239">
        <f t="shared" si="10"/>
        <v>8.0062814604819472</v>
      </c>
      <c r="AV10" s="239">
        <f t="shared" si="10"/>
        <v>8.4457895366244884</v>
      </c>
      <c r="AW10" s="239">
        <f t="shared" si="10"/>
        <v>8.9094245873116993</v>
      </c>
      <c r="AX10" s="239">
        <f t="shared" si="10"/>
        <v>9.3985110726212859</v>
      </c>
      <c r="AY10" s="239">
        <f t="shared" si="10"/>
        <v>9.9144461594054434</v>
      </c>
      <c r="AZ10" s="239">
        <f t="shared" si="10"/>
        <v>10.458703712558812</v>
      </c>
      <c r="BA10" s="239">
        <f t="shared" si="10"/>
        <v>11.0328385053887</v>
      </c>
      <c r="BB10" s="239">
        <f t="shared" si="10"/>
        <v>11.638490661115291</v>
      </c>
      <c r="BC10" s="239">
        <f t="shared" si="10"/>
        <v>12.277390338189822</v>
      </c>
      <c r="BD10" s="239">
        <f t="shared" si="10"/>
        <v>12.95136267281519</v>
      </c>
      <c r="BE10" s="239">
        <f t="shared" si="10"/>
        <v>13.662332992788262</v>
      </c>
      <c r="BF10" s="239">
        <f t="shared" si="10"/>
        <v>14.412332317558148</v>
      </c>
      <c r="BG10" s="239">
        <f t="shared" si="10"/>
        <v>15.20350316021244</v>
      </c>
      <c r="BH10" s="239">
        <f t="shared" si="11"/>
        <v>16.038105647965821</v>
      </c>
      <c r="BI10" s="239">
        <f t="shared" si="11"/>
        <v>16.918523978635395</v>
      </c>
      <c r="BJ10" s="239">
        <f t="shared" si="11"/>
        <v>17.847273231546854</v>
      </c>
      <c r="BK10" s="239">
        <f t="shared" si="11"/>
        <v>18.827006552328115</v>
      </c>
      <c r="BL10" s="239">
        <f t="shared" si="11"/>
        <v>19.860522732115108</v>
      </c>
      <c r="BM10" s="239">
        <f t="shared" si="11"/>
        <v>20.950774202821169</v>
      </c>
      <c r="BN10" s="239">
        <f t="shared" si="11"/>
        <v>22.100875471309976</v>
      </c>
      <c r="BO10" s="239">
        <f t="shared" si="11"/>
        <v>23.314112016565854</v>
      </c>
      <c r="BP10" s="239">
        <f t="shared" si="11"/>
        <v>24.593949675277859</v>
      </c>
      <c r="BQ10" s="239">
        <f t="shared" si="11"/>
        <v>25.944044542649305</v>
      </c>
      <c r="BR10" s="239">
        <f t="shared" si="11"/>
        <v>27.368253416716264</v>
      </c>
      <c r="BS10" s="239">
        <f t="shared" si="11"/>
        <v>28.87064481601119</v>
      </c>
      <c r="BT10" s="239">
        <f t="shared" si="11"/>
        <v>30.455510602045631</v>
      </c>
      <c r="BU10" s="239">
        <f t="shared" si="11"/>
        <v>32.127378239813901</v>
      </c>
      <c r="BV10" s="239">
        <f t="shared" si="11"/>
        <v>33.891023731342045</v>
      </c>
      <c r="BW10" s="239">
        <f t="shared" si="11"/>
        <v>35.751485259229263</v>
      </c>
      <c r="BX10" s="239">
        <f t="shared" si="12"/>
        <v>37.71407757915707</v>
      </c>
      <c r="BY10" s="239">
        <f t="shared" si="12"/>
        <v>39.784407202481113</v>
      </c>
      <c r="BZ10" s="239">
        <f t="shared" si="12"/>
        <v>41.96838841227752</v>
      </c>
      <c r="CA10" s="239">
        <f t="shared" si="12"/>
        <v>44.272260158596644</v>
      </c>
      <c r="CB10" s="239">
        <f t="shared" si="12"/>
        <v>46.702603881188622</v>
      </c>
      <c r="CC10" s="239">
        <f t="shared" si="12"/>
        <v>49.266362310614703</v>
      </c>
      <c r="CD10" s="239">
        <f t="shared" si="12"/>
        <v>51.970859301453217</v>
      </c>
      <c r="CE10" s="239">
        <f t="shared" si="12"/>
        <v>54.823820754257476</v>
      </c>
      <c r="CF10" s="239">
        <f t="shared" si="12"/>
        <v>57.833396686033019</v>
      </c>
      <c r="CG10" s="239">
        <f t="shared" si="12"/>
        <v>61.008184512282718</v>
      </c>
      <c r="CH10" s="239">
        <f t="shared" si="12"/>
        <v>64.357253607129209</v>
      </c>
      <c r="CI10" s="239">
        <f t="shared" si="12"/>
        <v>67.890171211675209</v>
      </c>
      <c r="CJ10" s="239">
        <f t="shared" si="12"/>
        <v>71.617029764613832</v>
      </c>
      <c r="CK10" s="239">
        <f t="shared" si="12"/>
        <v>75.548475733163855</v>
      </c>
      <c r="CL10" s="239">
        <f t="shared" si="12"/>
        <v>79.695740026690885</v>
      </c>
      <c r="CM10" s="239">
        <f t="shared" si="12"/>
        <v>84.070670079896701</v>
      </c>
      <c r="CN10" s="239">
        <f t="shared" si="13"/>
        <v>88.685763697228182</v>
      </c>
      <c r="CO10" s="239">
        <f t="shared" si="13"/>
        <v>93.554204755188991</v>
      </c>
      <c r="CP10" s="239">
        <f t="shared" si="13"/>
        <v>98.689900864544015</v>
      </c>
      <c r="CQ10" s="239">
        <f t="shared" si="13"/>
        <v>104.10752310000596</v>
      </c>
      <c r="CR10" s="239">
        <f t="shared" si="13"/>
        <v>109.82254791089917</v>
      </c>
      <c r="CS10" s="239">
        <f t="shared" si="13"/>
        <v>115.85130133252642</v>
      </c>
      <c r="CT10" s="239">
        <f t="shared" si="13"/>
        <v>122.21100562453658</v>
      </c>
      <c r="CU10" s="239">
        <f t="shared" si="13"/>
        <v>128.91982846952459</v>
      </c>
      <c r="CV10" s="239">
        <f t="shared" si="13"/>
        <v>135.99693487240845</v>
      </c>
      <c r="CW10" s="239">
        <f t="shared" si="13"/>
        <v>143.46254190884363</v>
      </c>
      <c r="CX10" s="239">
        <f t="shared" si="13"/>
        <v>151.33797647907406</v>
      </c>
      <c r="CY10" s="239">
        <f t="shared" si="13"/>
        <v>159.64573623220406</v>
      </c>
      <c r="CZ10" s="239">
        <f t="shared" si="13"/>
        <v>168.40955383493318</v>
      </c>
      <c r="DA10" s="239">
        <f t="shared" si="13"/>
        <v>177.65446476834913</v>
      </c>
      <c r="DB10" s="239">
        <f t="shared" si="13"/>
        <v>187.40687884645345</v>
      </c>
      <c r="DC10" s="239">
        <f t="shared" si="13"/>
        <v>197.69465566072557</v>
      </c>
      <c r="DD10" s="239">
        <f t="shared" si="14"/>
        <v>208.54718416624692</v>
      </c>
      <c r="DE10" s="239">
        <f t="shared" si="14"/>
        <v>219.99546663673777</v>
      </c>
      <c r="DF10" s="239">
        <f t="shared" si="14"/>
        <v>232.07220722833981</v>
      </c>
      <c r="DG10" s="239">
        <f t="shared" si="14"/>
        <v>244.8119054051437</v>
      </c>
      <c r="DH10" s="239">
        <f t="shared" si="14"/>
        <v>258.25095449334896</v>
      </c>
      <c r="DI10" s="239">
        <f t="shared" si="14"/>
        <v>272.42774564559431</v>
      </c>
      <c r="DJ10" s="239">
        <f t="shared" si="14"/>
        <v>287.38277751245266</v>
      </c>
      <c r="DK10" s="239">
        <f t="shared" si="14"/>
        <v>303.15877193438678</v>
      </c>
      <c r="DL10" s="239">
        <f t="shared" si="14"/>
        <v>319.80079598466256</v>
      </c>
      <c r="DM10" s="239">
        <f t="shared" si="14"/>
        <v>337.3563907118571</v>
      </c>
      <c r="DN10" s="239">
        <f t="shared" si="14"/>
        <v>355.87570694973942</v>
      </c>
      <c r="DO10" s="239">
        <f t="shared" si="14"/>
        <v>375.41164858248976</v>
      </c>
      <c r="DP10" s="239">
        <f t="shared" si="14"/>
        <v>396.02002367452127</v>
      </c>
      <c r="DQ10" s="239">
        <f t="shared" si="14"/>
        <v>417.75970389663462</v>
      </c>
      <c r="DR10" s="239">
        <f t="shared" si="14"/>
        <v>440.6927927039365</v>
      </c>
      <c r="DS10" s="239">
        <f t="shared" si="14"/>
        <v>464.8848027459531</v>
      </c>
      <c r="DT10" s="239">
        <f t="shared" si="15"/>
        <v>490.40484301574384</v>
      </c>
      <c r="DU10" s="239">
        <f t="shared" si="15"/>
        <v>517.32581627264199</v>
      </c>
      <c r="DV10" s="239">
        <f t="shared" si="15"/>
        <v>545.7246273025969</v>
      </c>
      <c r="DW10" s="239">
        <f t="shared" si="15"/>
        <v>575.68240261105223</v>
      </c>
      <c r="DX10" s="239">
        <f t="shared" si="15"/>
        <v>607.28472217595402</v>
      </c>
      <c r="DY10" s="239">
        <f t="shared" si="15"/>
        <v>640.62186392293472</v>
      </c>
      <c r="DZ10" s="239">
        <f t="shared" si="15"/>
        <v>675.78906162106171</v>
      </c>
      <c r="EA10" s="239">
        <f t="shared" si="15"/>
        <v>712.88677693587738</v>
      </c>
      <c r="EB10" s="239">
        <f t="shared" si="15"/>
        <v>752.02098641690191</v>
      </c>
      <c r="EC10" s="239">
        <f t="shared" si="15"/>
        <v>793.3034842394319</v>
      </c>
      <c r="ED10" s="239">
        <f t="shared" si="15"/>
        <v>836.85220156547234</v>
      </c>
      <c r="EE10" s="239">
        <f t="shared" si="15"/>
        <v>882.79154343611776</v>
      </c>
      <c r="EF10" s="239">
        <f t="shared" si="15"/>
        <v>931.25274415777665</v>
      </c>
      <c r="EG10" s="239">
        <f t="shared" si="15"/>
        <v>982.37424219746811</v>
      </c>
      <c r="EH10" s="239">
        <f t="shared" si="15"/>
        <v>1036.3020756581475</v>
      </c>
      <c r="EI10" s="239">
        <f t="shared" si="15"/>
        <v>1093.1902994638112</v>
      </c>
      <c r="EJ10" s="239">
        <f t="shared" si="16"/>
        <v>1153.2014254461478</v>
      </c>
      <c r="EK10" s="239">
        <f t="shared" si="16"/>
        <v>1216.5068865899236</v>
      </c>
      <c r="EL10" s="239">
        <f t="shared" si="16"/>
        <v>1283.2875267633087</v>
      </c>
      <c r="EM10" s="239">
        <f t="shared" si="16"/>
        <v>1353.7341173321481</v>
      </c>
      <c r="EN10" s="239">
        <f t="shared" si="16"/>
        <v>1428.0479021339827</v>
      </c>
      <c r="EO10" s="239">
        <f t="shared" si="16"/>
        <v>1506.4411723686412</v>
      </c>
      <c r="EP10" s="239">
        <f t="shared" si="16"/>
        <v>1589.1378730476852</v>
      </c>
      <c r="EQ10" s="239">
        <f t="shared" si="16"/>
        <v>1676.3742427351422</v>
      </c>
      <c r="ER10" s="239">
        <f t="shared" si="16"/>
        <v>1768.3994884070673</v>
      </c>
      <c r="ES10" s="239">
        <f t="shared" si="16"/>
        <v>1865.476497357794</v>
      </c>
      <c r="ET10" s="239">
        <f t="shared" si="16"/>
        <v>1967.8825881865687</v>
      </c>
      <c r="EU10" s="239">
        <f t="shared" si="16"/>
        <v>2075.9103030099018</v>
      </c>
      <c r="EV10" s="239">
        <f t="shared" si="16"/>
        <v>2189.8682431627376</v>
      </c>
      <c r="EW10" s="239">
        <f t="shared" si="16"/>
        <v>2310.0819507757801</v>
      </c>
      <c r="EX10" s="239">
        <f t="shared" si="16"/>
        <v>2436.8948387473647</v>
      </c>
      <c r="EY10" s="239">
        <f t="shared" si="16"/>
        <v>2570.6691717665126</v>
      </c>
      <c r="EZ10" s="239">
        <f t="shared" si="17"/>
        <v>2711.7871011896468</v>
      </c>
      <c r="FA10" s="239">
        <f t="shared" si="17"/>
        <v>2860.6517567272845</v>
      </c>
      <c r="FB10" s="239">
        <f t="shared" si="17"/>
        <v>3017.6883980593147</v>
      </c>
      <c r="FC10" s="239">
        <f t="shared" si="17"/>
        <v>3183.3456296686663</v>
      </c>
      <c r="FD10" s="239">
        <f t="shared" si="17"/>
        <v>3358.0966823637609</v>
      </c>
      <c r="FE10" s="239">
        <f t="shared" si="17"/>
        <v>3542.4407651506658</v>
      </c>
      <c r="FF10" s="239">
        <f t="shared" si="17"/>
        <v>3736.904491316815</v>
      </c>
      <c r="FG10" s="239">
        <f t="shared" si="17"/>
        <v>3942.0433828001787</v>
      </c>
      <c r="FH10" s="239">
        <f t="shared" si="17"/>
        <v>4158.4434571413876</v>
      </c>
      <c r="FI10" s="239">
        <f t="shared" si="17"/>
        <v>4386.7229015522425</v>
      </c>
      <c r="FJ10" s="239">
        <f t="shared" si="17"/>
        <v>4627.5338388828904</v>
      </c>
      <c r="FK10" s="239">
        <f t="shared" si="17"/>
        <v>4881.5641905324928</v>
      </c>
      <c r="FL10" s="239">
        <f t="shared" si="17"/>
        <v>5149.5396416251288</v>
      </c>
      <c r="FM10" s="239">
        <f t="shared" si="17"/>
        <v>5432.2257140648262</v>
      </c>
      <c r="FN10" s="239">
        <f t="shared" si="17"/>
        <v>5730.4299533918002</v>
      </c>
      <c r="FO10" s="239">
        <f t="shared" si="17"/>
        <v>6045.0042356870435</v>
      </c>
      <c r="FP10" s="239">
        <f t="shared" si="18"/>
        <v>6376.8472011153899</v>
      </c>
      <c r="FQ10" s="239">
        <f t="shared" si="18"/>
        <v>6726.9068210589112</v>
      </c>
      <c r="FR10" s="239">
        <f t="shared" si="18"/>
        <v>7096.1831061741441</v>
      </c>
      <c r="FS10" s="239">
        <f t="shared" si="18"/>
        <v>7485.730963109223</v>
      </c>
      <c r="FT10" s="239">
        <f t="shared" si="18"/>
        <v>7896.6632080416584</v>
      </c>
      <c r="FU10" s="239">
        <f t="shared" si="18"/>
        <v>8330.1537456454971</v>
      </c>
      <c r="FV10" s="239">
        <f t="shared" si="18"/>
        <v>8787.4409225691834</v>
      </c>
      <c r="FW10" s="239">
        <f t="shared" si="18"/>
        <v>9269.8310650039366</v>
      </c>
      <c r="FX10" s="239">
        <f t="shared" si="18"/>
        <v>9778.7022104484022</v>
      </c>
      <c r="FY10" s="239">
        <f t="shared" si="18"/>
        <v>10315.508044330025</v>
      </c>
      <c r="FZ10" s="239">
        <f t="shared" si="18"/>
        <v>10881.78205272886</v>
      </c>
      <c r="GA10" s="239">
        <f t="shared" si="18"/>
        <v>11479.141903066846</v>
      </c>
      <c r="GB10" s="239">
        <f t="shared" si="18"/>
        <v>12109.294065276796</v>
      </c>
      <c r="GC10" s="239">
        <f t="shared" si="18"/>
        <v>12774.038686652337</v>
      </c>
      <c r="GD10" s="239">
        <f t="shared" si="18"/>
        <v>13475.274734304725</v>
      </c>
      <c r="GE10" s="239">
        <f t="shared" si="18"/>
        <v>14215.005419916912</v>
      </c>
      <c r="GF10" s="239">
        <f t="shared" si="19"/>
        <v>14995.343922291695</v>
      </c>
      <c r="GG10" s="239">
        <f t="shared" si="19"/>
        <v>15818.519424041471</v>
      </c>
      <c r="GH10" s="239">
        <f t="shared" si="19"/>
        <v>16686.883479664539</v>
      </c>
      <c r="GI10" s="239">
        <f t="shared" si="19"/>
        <v>17602.916733199523</v>
      </c>
      <c r="GJ10" s="239">
        <f t="shared" si="19"/>
        <v>18569.236004648188</v>
      </c>
      <c r="GK10" s="239">
        <f t="shared" si="19"/>
        <v>19588.601765410294</v>
      </c>
      <c r="GL10" s="239">
        <f t="shared" si="19"/>
        <v>20663.926024085507</v>
      </c>
      <c r="GM10" s="239">
        <f t="shared" si="19"/>
        <v>21798.280645169601</v>
      </c>
      <c r="GN10" s="239">
        <f t="shared" si="19"/>
        <v>22994.90612440887</v>
      </c>
      <c r="GO10" s="239">
        <f t="shared" si="19"/>
        <v>24257.220845881191</v>
      </c>
      <c r="GP10" s="239">
        <f t="shared" si="19"/>
        <v>25588.830847248319</v>
      </c>
      <c r="GQ10" s="239">
        <f t="shared" si="19"/>
        <v>26993.540121075672</v>
      </c>
      <c r="GR10" s="239">
        <f t="shared" si="19"/>
        <v>28475.361481647262</v>
      </c>
      <c r="GS10" s="239">
        <f t="shared" si="19"/>
        <v>30038.528028318833</v>
      </c>
      <c r="GT10" s="239">
        <f t="shared" si="19"/>
        <v>31687.505238156453</v>
      </c>
      <c r="GU10" s="239">
        <f t="shared" si="19"/>
        <v>33427.003722405403</v>
      </c>
      <c r="GV10" s="239">
        <f t="shared" si="20"/>
        <v>35261.992683230616</v>
      </c>
      <c r="GW10" s="239">
        <f t="shared" si="20"/>
        <v>37197.71410917036</v>
      </c>
      <c r="GX10" s="239">
        <f t="shared" si="20"/>
        <v>39239.697749855106</v>
      </c>
      <c r="GY10" s="239">
        <f t="shared" si="20"/>
        <v>41393.776912769703</v>
      </c>
      <c r="GZ10" s="239">
        <f t="shared" si="20"/>
        <v>43666.105127185212</v>
      </c>
      <c r="HA10" s="239">
        <f t="shared" si="20"/>
        <v>46063.173722864063</v>
      </c>
      <c r="HB10" s="239">
        <f t="shared" si="20"/>
        <v>48591.830373755394</v>
      </c>
      <c r="HC10" s="239">
        <f t="shared" si="20"/>
        <v>51259.298659654043</v>
      </c>
      <c r="HD10" s="239">
        <f t="shared" si="20"/>
        <v>54073.198701704816</v>
      </c>
      <c r="HE10" s="239">
        <f t="shared" si="20"/>
        <v>57041.568930701113</v>
      </c>
      <c r="HF10" s="239">
        <f t="shared" si="20"/>
        <v>60172.889050363185</v>
      </c>
      <c r="HG10" s="239">
        <f t="shared" si="20"/>
        <v>63476.104261194865</v>
      </c>
      <c r="HH10" s="239">
        <f t="shared" si="20"/>
        <v>66960.650814118781</v>
      </c>
      <c r="HI10" s="239">
        <f t="shared" si="20"/>
        <v>70636.482966888769</v>
      </c>
    </row>
    <row r="11" spans="1:217" s="278" customFormat="1" ht="12.75" customHeight="1">
      <c r="A11" s="10" t="str">
        <f>'JJR-4 Constant DCF'!A9</f>
        <v>Ameren Corporation</v>
      </c>
      <c r="B11" s="389" t="str">
        <f>'JJR-4 Constant DCF'!B9</f>
        <v>AEE</v>
      </c>
      <c r="C11" s="239">
        <f>'JJR-4 Constant DCF'!D9</f>
        <v>75.983666666666679</v>
      </c>
      <c r="D11" s="239">
        <f>'JJR-4 Constant DCF'!C9</f>
        <v>2.2000000000000002</v>
      </c>
      <c r="E11" s="3">
        <f>'JJR-4 Constant DCF'!G9</f>
        <v>0.06</v>
      </c>
      <c r="F11" s="3">
        <f>'JJR-4 Constant DCF'!H9</f>
        <v>7.4999999999999997E-2</v>
      </c>
      <c r="G11" s="3">
        <f>'JJR-4 Constant DCF'!I9</f>
        <v>7.2999999999999995E-2</v>
      </c>
      <c r="H11" s="3">
        <f t="shared" si="21"/>
        <v>0.06</v>
      </c>
      <c r="I11" s="3">
        <f t="shared" si="4"/>
        <v>5.9149234433652713E-2</v>
      </c>
      <c r="J11" s="3">
        <f t="shared" si="4"/>
        <v>5.8298468867305428E-2</v>
      </c>
      <c r="K11" s="3">
        <f t="shared" si="4"/>
        <v>5.7447703300958143E-2</v>
      </c>
      <c r="L11" s="3">
        <f t="shared" si="4"/>
        <v>5.6596937734610858E-2</v>
      </c>
      <c r="M11" s="3">
        <f t="shared" si="4"/>
        <v>5.5746172168263573E-2</v>
      </c>
      <c r="N11" s="3">
        <f>'JJR-5.4 GDP Growth'!$D$25</f>
        <v>5.4895406601916275E-2</v>
      </c>
      <c r="O11" s="3">
        <f t="shared" si="22"/>
        <v>8.7673696875572207E-2</v>
      </c>
      <c r="Q11" s="239">
        <f t="shared" si="5"/>
        <v>-75.983666666666679</v>
      </c>
      <c r="R11" s="239">
        <f t="shared" si="6"/>
        <v>2.3320000000000003</v>
      </c>
      <c r="S11" s="239">
        <f t="shared" si="7"/>
        <v>2.4719200000000003</v>
      </c>
      <c r="T11" s="239">
        <f t="shared" si="7"/>
        <v>2.6202352000000007</v>
      </c>
      <c r="U11" s="239">
        <f t="shared" si="7"/>
        <v>2.7774493120000008</v>
      </c>
      <c r="V11" s="239">
        <f t="shared" si="7"/>
        <v>2.9440962707200011</v>
      </c>
      <c r="W11" s="239">
        <f t="shared" si="8"/>
        <v>3.1182373112320607</v>
      </c>
      <c r="X11" s="239">
        <f t="shared" si="8"/>
        <v>3.3000257720417929</v>
      </c>
      <c r="Y11" s="239">
        <f t="shared" si="8"/>
        <v>3.4896046734795654</v>
      </c>
      <c r="Z11" s="239">
        <f t="shared" si="8"/>
        <v>3.6871056119028958</v>
      </c>
      <c r="AA11" s="239">
        <f t="shared" si="8"/>
        <v>3.8926476361466049</v>
      </c>
      <c r="AB11" s="239">
        <f t="shared" si="9"/>
        <v>4.1063361108908607</v>
      </c>
      <c r="AC11" s="239">
        <f t="shared" si="9"/>
        <v>4.3317551013423463</v>
      </c>
      <c r="AD11" s="239">
        <f t="shared" si="9"/>
        <v>4.5695485589304594</v>
      </c>
      <c r="AE11" s="239">
        <f t="shared" si="9"/>
        <v>4.820395785060148</v>
      </c>
      <c r="AF11" s="239">
        <f t="shared" si="9"/>
        <v>5.0850133716631882</v>
      </c>
      <c r="AG11" s="239">
        <f t="shared" si="9"/>
        <v>5.3641572482768201</v>
      </c>
      <c r="AH11" s="239">
        <f t="shared" si="9"/>
        <v>5.6586248414975922</v>
      </c>
      <c r="AI11" s="239">
        <f t="shared" si="9"/>
        <v>5.9692573529793069</v>
      </c>
      <c r="AJ11" s="239">
        <f t="shared" si="9"/>
        <v>6.2969421624825843</v>
      </c>
      <c r="AK11" s="239">
        <f t="shared" si="9"/>
        <v>6.6426153628408153</v>
      </c>
      <c r="AL11" s="239">
        <f t="shared" si="9"/>
        <v>7.0072644340840977</v>
      </c>
      <c r="AM11" s="239">
        <f t="shared" si="9"/>
        <v>7.3919310643602909</v>
      </c>
      <c r="AN11" s="239">
        <f t="shared" si="9"/>
        <v>7.7977141257116847</v>
      </c>
      <c r="AO11" s="239">
        <f t="shared" si="9"/>
        <v>8.2257728132081329</v>
      </c>
      <c r="AP11" s="239">
        <f t="shared" si="9"/>
        <v>8.6773299564041828</v>
      </c>
      <c r="AQ11" s="239">
        <f t="shared" si="9"/>
        <v>9.1536755125799782</v>
      </c>
      <c r="AR11" s="239">
        <f t="shared" si="10"/>
        <v>9.6561702517450598</v>
      </c>
      <c r="AS11" s="239">
        <f t="shared" si="10"/>
        <v>10.186249643931934</v>
      </c>
      <c r="AT11" s="239">
        <f t="shared" si="10"/>
        <v>10.745427959884202</v>
      </c>
      <c r="AU11" s="239">
        <f t="shared" si="10"/>
        <v>11.335302596853644</v>
      </c>
      <c r="AV11" s="239">
        <f t="shared" si="10"/>
        <v>11.957558641863683</v>
      </c>
      <c r="AW11" s="239">
        <f t="shared" si="10"/>
        <v>12.613973685475047</v>
      </c>
      <c r="AX11" s="239">
        <f t="shared" si="10"/>
        <v>13.306422899805073</v>
      </c>
      <c r="AY11" s="239">
        <f t="shared" si="10"/>
        <v>14.036884395306922</v>
      </c>
      <c r="AZ11" s="239">
        <f t="shared" si="10"/>
        <v>14.80744487161139</v>
      </c>
      <c r="BA11" s="239">
        <f t="shared" si="10"/>
        <v>15.620305578573957</v>
      </c>
      <c r="BB11" s="239">
        <f t="shared" si="10"/>
        <v>16.477788604555954</v>
      </c>
      <c r="BC11" s="239">
        <f t="shared" si="10"/>
        <v>17.382343509903475</v>
      </c>
      <c r="BD11" s="239">
        <f t="shared" si="10"/>
        <v>18.336554324573807</v>
      </c>
      <c r="BE11" s="239">
        <f t="shared" si="10"/>
        <v>19.343146929899412</v>
      </c>
      <c r="BF11" s="239">
        <f t="shared" si="10"/>
        <v>20.40499684557685</v>
      </c>
      <c r="BG11" s="239">
        <f t="shared" si="10"/>
        <v>21.525137444125612</v>
      </c>
      <c r="BH11" s="239">
        <f t="shared" si="11"/>
        <v>22.706768616283021</v>
      </c>
      <c r="BI11" s="239">
        <f t="shared" si="11"/>
        <v>23.95326591208951</v>
      </c>
      <c r="BJ11" s="239">
        <f t="shared" si="11"/>
        <v>25.268190183777484</v>
      </c>
      <c r="BK11" s="239">
        <f t="shared" si="11"/>
        <v>26.655297758010498</v>
      </c>
      <c r="BL11" s="239">
        <f t="shared" si="11"/>
        <v>28.118551166531631</v>
      </c>
      <c r="BM11" s="239">
        <f t="shared" si="11"/>
        <v>29.662130465875173</v>
      </c>
      <c r="BN11" s="239">
        <f t="shared" si="11"/>
        <v>31.290445178478478</v>
      </c>
      <c r="BO11" s="239">
        <f t="shared" si="11"/>
        <v>33.008146889306026</v>
      </c>
      <c r="BP11" s="239">
        <f t="shared" si="11"/>
        <v>34.820142533970255</v>
      </c>
      <c r="BQ11" s="239">
        <f t="shared" si="11"/>
        <v>36.731608416309228</v>
      </c>
      <c r="BR11" s="239">
        <f t="shared" si="11"/>
        <v>38.748004995464896</v>
      </c>
      <c r="BS11" s="239">
        <f t="shared" si="11"/>
        <v>40.875092484704027</v>
      </c>
      <c r="BT11" s="239">
        <f t="shared" si="11"/>
        <v>43.118947306542786</v>
      </c>
      <c r="BU11" s="239">
        <f t="shared" si="11"/>
        <v>45.485979451182054</v>
      </c>
      <c r="BV11" s="239">
        <f t="shared" si="11"/>
        <v>47.982950787841098</v>
      </c>
      <c r="BW11" s="239">
        <f t="shared" si="11"/>
        <v>50.616994381299371</v>
      </c>
      <c r="BX11" s="239">
        <f t="shared" si="12"/>
        <v>53.395634868827713</v>
      </c>
      <c r="BY11" s="239">
        <f t="shared" si="12"/>
        <v>56.326809955719469</v>
      </c>
      <c r="BZ11" s="239">
        <f t="shared" si="12"/>
        <v>59.418893090827552</v>
      </c>
      <c r="CA11" s="239">
        <f t="shared" si="12"/>
        <v>62.680717386884325</v>
      </c>
      <c r="CB11" s="239">
        <f t="shared" si="12"/>
        <v>66.121600853937139</v>
      </c>
      <c r="CC11" s="239">
        <f t="shared" si="12"/>
        <v>69.751373017983639</v>
      </c>
      <c r="CD11" s="239">
        <f t="shared" si="12"/>
        <v>73.580403000847781</v>
      </c>
      <c r="CE11" s="239">
        <f t="shared" si="12"/>
        <v>77.619629141512178</v>
      </c>
      <c r="CF11" s="239">
        <f t="shared" si="12"/>
        <v>81.880590243525432</v>
      </c>
      <c r="CG11" s="239">
        <f t="shared" si="12"/>
        <v>86.375458537748656</v>
      </c>
      <c r="CH11" s="239">
        <f t="shared" si="12"/>
        <v>91.11707445460533</v>
      </c>
      <c r="CI11" s="239">
        <f t="shared" si="12"/>
        <v>96.118983305167973</v>
      </c>
      <c r="CJ11" s="239">
        <f t="shared" si="12"/>
        <v>101.39547397586797</v>
      </c>
      <c r="CK11" s="239">
        <f t="shared" si="12"/>
        <v>106.96161974736727</v>
      </c>
      <c r="CL11" s="239">
        <f t="shared" si="12"/>
        <v>112.83332135419855</v>
      </c>
      <c r="CM11" s="239">
        <f t="shared" si="12"/>
        <v>119.02735240818195</v>
      </c>
      <c r="CN11" s="239">
        <f t="shared" si="13"/>
        <v>125.56140731537869</v>
      </c>
      <c r="CO11" s="239">
        <f t="shared" si="13"/>
        <v>132.45415182346522</v>
      </c>
      <c r="CP11" s="239">
        <f t="shared" si="13"/>
        <v>139.72527634392631</v>
      </c>
      <c r="CQ11" s="239">
        <f t="shared" si="13"/>
        <v>147.39555220139127</v>
      </c>
      <c r="CR11" s="239">
        <f t="shared" si="13"/>
        <v>155.48689097080063</v>
      </c>
      <c r="CS11" s="239">
        <f t="shared" si="13"/>
        <v>164.02240707191055</v>
      </c>
      <c r="CT11" s="239">
        <f t="shared" si="13"/>
        <v>173.0264837999481</v>
      </c>
      <c r="CU11" s="239">
        <f t="shared" si="13"/>
        <v>182.52484298104613</v>
      </c>
      <c r="CV11" s="239">
        <f t="shared" si="13"/>
        <v>192.54461845144158</v>
      </c>
      <c r="CW11" s="239">
        <f t="shared" si="13"/>
        <v>203.11443357034429</v>
      </c>
      <c r="CX11" s="239">
        <f t="shared" si="13"/>
        <v>214.26448298790626</v>
      </c>
      <c r="CY11" s="239">
        <f t="shared" si="13"/>
        <v>226.02661890187676</v>
      </c>
      <c r="CZ11" s="239">
        <f t="shared" si="13"/>
        <v>238.43444204935165</v>
      </c>
      <c r="DA11" s="239">
        <f t="shared" si="13"/>
        <v>251.52339769355186</v>
      </c>
      <c r="DB11" s="239">
        <f t="shared" si="13"/>
        <v>265.33087687983488</v>
      </c>
      <c r="DC11" s="239">
        <f t="shared" si="13"/>
        <v>279.89632325019642</v>
      </c>
      <c r="DD11" s="239">
        <f t="shared" si="14"/>
        <v>295.26134572139733</v>
      </c>
      <c r="DE11" s="239">
        <f t="shared" si="14"/>
        <v>311.46983734860243</v>
      </c>
      <c r="DF11" s="239">
        <f t="shared" si="14"/>
        <v>328.56810071408671</v>
      </c>
      <c r="DG11" s="239">
        <f t="shared" si="14"/>
        <v>346.6049801992059</v>
      </c>
      <c r="DH11" s="239">
        <f t="shared" si="14"/>
        <v>365.63200151749044</v>
      </c>
      <c r="DI11" s="239">
        <f t="shared" si="14"/>
        <v>385.70351890746554</v>
      </c>
      <c r="DJ11" s="239">
        <f t="shared" si="14"/>
        <v>406.87687040568073</v>
      </c>
      <c r="DK11" s="239">
        <f t="shared" si="14"/>
        <v>429.21254164351575</v>
      </c>
      <c r="DL11" s="239">
        <f t="shared" si="14"/>
        <v>452.77433863567848</v>
      </c>
      <c r="DM11" s="239">
        <f t="shared" si="14"/>
        <v>477.62957005399778</v>
      </c>
      <c r="DN11" s="239">
        <f t="shared" si="14"/>
        <v>503.84923950721043</v>
      </c>
      <c r="DO11" s="239">
        <f t="shared" si="14"/>
        <v>531.50824837602499</v>
      </c>
      <c r="DP11" s="239">
        <f t="shared" si="14"/>
        <v>560.68560978289918</v>
      </c>
      <c r="DQ11" s="239">
        <f t="shared" si="14"/>
        <v>591.46467430777477</v>
      </c>
      <c r="DR11" s="239">
        <f t="shared" si="14"/>
        <v>623.93336809457003</v>
      </c>
      <c r="DS11" s="239">
        <f t="shared" si="14"/>
        <v>658.18444402862451</v>
      </c>
      <c r="DT11" s="239">
        <f t="shared" si="15"/>
        <v>694.31574670263205</v>
      </c>
      <c r="DU11" s="239">
        <f t="shared" si="15"/>
        <v>732.43049192798617</v>
      </c>
      <c r="DV11" s="239">
        <f t="shared" si="15"/>
        <v>772.63756159001457</v>
      </c>
      <c r="DW11" s="239">
        <f t="shared" si="15"/>
        <v>815.05181468941157</v>
      </c>
      <c r="DX11" s="239">
        <f t="shared" si="15"/>
        <v>859.79441545841655</v>
      </c>
      <c r="DY11" s="239">
        <f t="shared" si="15"/>
        <v>906.99317948906321</v>
      </c>
      <c r="DZ11" s="239">
        <f t="shared" si="15"/>
        <v>956.78293886228016</v>
      </c>
      <c r="EA11" s="239">
        <f t="shared" si="15"/>
        <v>1009.3059273209014</v>
      </c>
      <c r="EB11" s="239">
        <f t="shared" si="15"/>
        <v>1064.7121865869065</v>
      </c>
      <c r="EC11" s="239">
        <f t="shared" si="15"/>
        <v>1123.15999498361</v>
      </c>
      <c r="ED11" s="239">
        <f t="shared" si="15"/>
        <v>1184.8163195872414</v>
      </c>
      <c r="EE11" s="239">
        <f t="shared" si="15"/>
        <v>1249.8572931995691</v>
      </c>
      <c r="EF11" s="239">
        <f t="shared" si="15"/>
        <v>1318.4687175041299</v>
      </c>
      <c r="EG11" s="239">
        <f t="shared" si="15"/>
        <v>1390.8465938434263</v>
      </c>
      <c r="EH11" s="239">
        <f t="shared" si="15"/>
        <v>1467.1976831333513</v>
      </c>
      <c r="EI11" s="239">
        <f t="shared" si="15"/>
        <v>1547.7400965143461</v>
      </c>
      <c r="EJ11" s="239">
        <f t="shared" si="16"/>
        <v>1632.7039184265902</v>
      </c>
      <c r="EK11" s="239">
        <f t="shared" si="16"/>
        <v>1722.3318638891599</v>
      </c>
      <c r="EL11" s="239">
        <f t="shared" si="16"/>
        <v>1816.8799718607916</v>
      </c>
      <c r="EM11" s="239">
        <f t="shared" si="16"/>
        <v>1916.618336662968</v>
      </c>
      <c r="EN11" s="239">
        <f t="shared" si="16"/>
        <v>2021.83187955477</v>
      </c>
      <c r="EO11" s="239">
        <f t="shared" si="16"/>
        <v>2132.8211626636457</v>
      </c>
      <c r="EP11" s="239">
        <f t="shared" si="16"/>
        <v>2249.9032475972385</v>
      </c>
      <c r="EQ11" s="239">
        <f t="shared" si="16"/>
        <v>2373.4126011890608</v>
      </c>
      <c r="ER11" s="239">
        <f t="shared" si="16"/>
        <v>2503.7020509654458</v>
      </c>
      <c r="ES11" s="239">
        <f t="shared" si="16"/>
        <v>2641.1437930632455</v>
      </c>
      <c r="ET11" s="239">
        <f t="shared" si="16"/>
        <v>2786.1304554775797</v>
      </c>
      <c r="EU11" s="239">
        <f t="shared" si="16"/>
        <v>2939.0762196770038</v>
      </c>
      <c r="EV11" s="239">
        <f t="shared" si="16"/>
        <v>3100.4180037901961</v>
      </c>
      <c r="EW11" s="239">
        <f t="shared" si="16"/>
        <v>3270.6167107441606</v>
      </c>
      <c r="EX11" s="239">
        <f t="shared" si="16"/>
        <v>3450.1585449194831</v>
      </c>
      <c r="EY11" s="239">
        <f t="shared" si="16"/>
        <v>3639.5564010839139</v>
      </c>
      <c r="EZ11" s="239">
        <f t="shared" si="17"/>
        <v>3839.3513295720222</v>
      </c>
      <c r="FA11" s="239">
        <f t="shared" si="17"/>
        <v>4050.1140818964864</v>
      </c>
      <c r="FB11" s="239">
        <f t="shared" si="17"/>
        <v>4272.4467412063404</v>
      </c>
      <c r="FC11" s="239">
        <f t="shared" si="17"/>
        <v>4506.9844422498945</v>
      </c>
      <c r="FD11" s="239">
        <f t="shared" si="17"/>
        <v>4754.3971857557135</v>
      </c>
      <c r="FE11" s="239">
        <f t="shared" si="17"/>
        <v>5015.3917524147801</v>
      </c>
      <c r="FF11" s="239">
        <f t="shared" si="17"/>
        <v>5290.7137219314864</v>
      </c>
      <c r="FG11" s="239">
        <f t="shared" si="17"/>
        <v>5581.1496029112532</v>
      </c>
      <c r="FH11" s="239">
        <f t="shared" si="17"/>
        <v>5887.5290796691897</v>
      </c>
      <c r="FI11" s="239">
        <f t="shared" si="17"/>
        <v>6210.7273823782361</v>
      </c>
      <c r="FJ11" s="239">
        <f t="shared" si="17"/>
        <v>6551.6677873275448</v>
      </c>
      <c r="FK11" s="239">
        <f t="shared" si="17"/>
        <v>6911.3242544335671</v>
      </c>
      <c r="FL11" s="239">
        <f t="shared" si="17"/>
        <v>7290.7242095383835</v>
      </c>
      <c r="FM11" s="239">
        <f t="shared" si="17"/>
        <v>7690.9514794434281</v>
      </c>
      <c r="FN11" s="239">
        <f t="shared" si="17"/>
        <v>8113.1493880630842</v>
      </c>
      <c r="FO11" s="239">
        <f t="shared" si="17"/>
        <v>8558.5240225428952</v>
      </c>
      <c r="FP11" s="239">
        <f t="shared" si="18"/>
        <v>9028.3476786726551</v>
      </c>
      <c r="FQ11" s="239">
        <f t="shared" si="18"/>
        <v>9523.9624954368574</v>
      </c>
      <c r="FR11" s="239">
        <f t="shared" si="18"/>
        <v>10046.784289085264</v>
      </c>
      <c r="FS11" s="239">
        <f t="shared" si="18"/>
        <v>10598.306597676345</v>
      </c>
      <c r="FT11" s="239">
        <f t="shared" si="18"/>
        <v>11180.10494764756</v>
      </c>
      <c r="FU11" s="239">
        <f t="shared" si="18"/>
        <v>11793.841354600769</v>
      </c>
      <c r="FV11" s="239">
        <f t="shared" si="18"/>
        <v>12441.269071160074</v>
      </c>
      <c r="FW11" s="239">
        <f t="shared" si="18"/>
        <v>13124.237595465251</v>
      </c>
      <c r="FX11" s="239">
        <f t="shared" si="18"/>
        <v>13844.697954608471</v>
      </c>
      <c r="FY11" s="239">
        <f t="shared" si="18"/>
        <v>14604.708278107422</v>
      </c>
      <c r="FZ11" s="239">
        <f t="shared" si="18"/>
        <v>15406.439677336502</v>
      </c>
      <c r="GA11" s="239">
        <f t="shared" si="18"/>
        <v>16252.182447711786</v>
      </c>
      <c r="GB11" s="239">
        <f t="shared" si="18"/>
        <v>17144.352611347451</v>
      </c>
      <c r="GC11" s="239">
        <f t="shared" si="18"/>
        <v>18085.498818873995</v>
      </c>
      <c r="GD11" s="239">
        <f t="shared" si="18"/>
        <v>19078.309630134561</v>
      </c>
      <c r="GE11" s="239">
        <f t="shared" si="18"/>
        <v>20125.621194558054</v>
      </c>
      <c r="GF11" s="239">
        <f t="shared" si="19"/>
        <v>21230.425353149461</v>
      </c>
      <c r="GG11" s="239">
        <f t="shared" si="19"/>
        <v>22395.878185242233</v>
      </c>
      <c r="GH11" s="239">
        <f t="shared" si="19"/>
        <v>23625.30902442809</v>
      </c>
      <c r="GI11" s="239">
        <f t="shared" si="19"/>
        <v>24922.229969419994</v>
      </c>
      <c r="GJ11" s="239">
        <f t="shared" si="19"/>
        <v>26290.345917017767</v>
      </c>
      <c r="GK11" s="239">
        <f t="shared" si="19"/>
        <v>27733.565145837485</v>
      </c>
      <c r="GL11" s="239">
        <f t="shared" si="19"/>
        <v>29256.010481038968</v>
      </c>
      <c r="GM11" s="239">
        <f t="shared" si="19"/>
        <v>30862.031071945526</v>
      </c>
      <c r="GN11" s="239">
        <f t="shared" si="19"/>
        <v>32556.214816200951</v>
      </c>
      <c r="GO11" s="239">
        <f t="shared" si="19"/>
        <v>34343.401465955634</v>
      </c>
      <c r="GP11" s="239">
        <f t="shared" si="19"/>
        <v>36228.69645352212</v>
      </c>
      <c r="GQ11" s="239">
        <f t="shared" si="19"/>
        <v>38217.485475995622</v>
      </c>
      <c r="GR11" s="239">
        <f t="shared" si="19"/>
        <v>40315.449880503234</v>
      </c>
      <c r="GS11" s="239">
        <f t="shared" si="19"/>
        <v>42528.582894032639</v>
      </c>
      <c r="GT11" s="239">
        <f t="shared" si="19"/>
        <v>44863.206744203861</v>
      </c>
      <c r="GU11" s="239">
        <f t="shared" si="19"/>
        <v>47325.990719892761</v>
      </c>
      <c r="GV11" s="239">
        <f t="shared" si="20"/>
        <v>49923.970223299788</v>
      </c>
      <c r="GW11" s="239">
        <f t="shared" si="20"/>
        <v>52664.566867889793</v>
      </c>
      <c r="GX11" s="239">
        <f t="shared" si="20"/>
        <v>55555.609679616413</v>
      </c>
      <c r="GY11" s="239">
        <f t="shared" si="20"/>
        <v>58605.357461996311</v>
      </c>
      <c r="GZ11" s="239">
        <f t="shared" si="20"/>
        <v>61822.522388923244</v>
      </c>
      <c r="HA11" s="239">
        <f t="shared" si="20"/>
        <v>65216.294892619255</v>
      </c>
      <c r="HB11" s="239">
        <f t="shared" si="20"/>
        <v>68796.369917820062</v>
      </c>
      <c r="HC11" s="239">
        <f t="shared" si="20"/>
        <v>72572.974617194632</v>
      </c>
      <c r="HD11" s="239">
        <f t="shared" si="20"/>
        <v>76556.897567116073</v>
      </c>
      <c r="HE11" s="239">
        <f t="shared" si="20"/>
        <v>80759.519587244169</v>
      </c>
      <c r="HF11" s="239">
        <f t="shared" si="20"/>
        <v>85192.846251961353</v>
      </c>
      <c r="HG11" s="239">
        <f t="shared" si="20"/>
        <v>89869.542186537306</v>
      </c>
      <c r="HH11" s="239">
        <f t="shared" si="20"/>
        <v>94802.967245995344</v>
      </c>
      <c r="HI11" s="239">
        <f t="shared" si="20"/>
        <v>100007.21468003241</v>
      </c>
    </row>
    <row r="12" spans="1:217" s="278" customFormat="1" ht="12.75" customHeight="1">
      <c r="A12" s="10" t="str">
        <f>'JJR-4 Constant DCF'!A10</f>
        <v>American Electric Power Company, Inc.</v>
      </c>
      <c r="B12" s="389" t="str">
        <f>'JJR-4 Constant DCF'!B10</f>
        <v>AEP</v>
      </c>
      <c r="C12" s="239">
        <f>'JJR-4 Constant DCF'!D10</f>
        <v>80.801333333333332</v>
      </c>
      <c r="D12" s="239">
        <f>'JJR-4 Constant DCF'!C10</f>
        <v>2.96</v>
      </c>
      <c r="E12" s="3">
        <f>'JJR-4 Constant DCF'!G10</f>
        <v>6.5000000000000002E-2</v>
      </c>
      <c r="F12" s="3">
        <f>'JJR-4 Constant DCF'!H10</f>
        <v>6.1499999999999999E-2</v>
      </c>
      <c r="G12" s="3">
        <f>'JJR-4 Constant DCF'!I10</f>
        <v>5.7000000000000002E-2</v>
      </c>
      <c r="H12" s="3">
        <f t="shared" si="21"/>
        <v>5.7000000000000002E-2</v>
      </c>
      <c r="I12" s="3">
        <f t="shared" si="4"/>
        <v>5.6649234433652718E-2</v>
      </c>
      <c r="J12" s="3">
        <f t="shared" si="4"/>
        <v>5.6298468867305426E-2</v>
      </c>
      <c r="K12" s="3">
        <f t="shared" si="4"/>
        <v>5.5947703300958135E-2</v>
      </c>
      <c r="L12" s="3">
        <f t="shared" si="4"/>
        <v>5.5596937734610843E-2</v>
      </c>
      <c r="M12" s="3">
        <f t="shared" si="4"/>
        <v>5.5246172168263552E-2</v>
      </c>
      <c r="N12" s="3">
        <f>'JJR-5.4 GDP Growth'!$D$25</f>
        <v>5.4895406601916275E-2</v>
      </c>
      <c r="O12" s="3">
        <f t="shared" si="22"/>
        <v>9.579499661922454E-2</v>
      </c>
      <c r="Q12" s="239">
        <f t="shared" si="5"/>
        <v>-80.801333333333332</v>
      </c>
      <c r="R12" s="239">
        <f t="shared" si="6"/>
        <v>3.1287199999999999</v>
      </c>
      <c r="S12" s="239">
        <f t="shared" si="7"/>
        <v>3.3070570399999997</v>
      </c>
      <c r="T12" s="239">
        <f t="shared" si="7"/>
        <v>3.4955592912799993</v>
      </c>
      <c r="U12" s="239">
        <f t="shared" si="7"/>
        <v>3.6948061708829592</v>
      </c>
      <c r="V12" s="239">
        <f t="shared" si="7"/>
        <v>3.9054101226232878</v>
      </c>
      <c r="W12" s="239">
        <f t="shared" si="8"/>
        <v>4.1266486162193345</v>
      </c>
      <c r="X12" s="239">
        <f t="shared" si="8"/>
        <v>4.3589726148658672</v>
      </c>
      <c r="Y12" s="239">
        <f t="shared" si="8"/>
        <v>4.6028471214193845</v>
      </c>
      <c r="Z12" s="239">
        <f t="shared" si="8"/>
        <v>4.8587513262308706</v>
      </c>
      <c r="AA12" s="239">
        <f t="shared" si="8"/>
        <v>5.1271787385226002</v>
      </c>
      <c r="AB12" s="239">
        <f t="shared" si="9"/>
        <v>5.4086373000944983</v>
      </c>
      <c r="AC12" s="239">
        <f t="shared" si="9"/>
        <v>5.7055466438454765</v>
      </c>
      <c r="AD12" s="239">
        <f t="shared" si="9"/>
        <v>6.018754946745573</v>
      </c>
      <c r="AE12" s="239">
        <f t="shared" si="9"/>
        <v>6.3491569467844657</v>
      </c>
      <c r="AF12" s="239">
        <f t="shared" si="9"/>
        <v>6.6976964989575807</v>
      </c>
      <c r="AG12" s="239">
        <f t="shared" si="9"/>
        <v>7.0653692715640881</v>
      </c>
      <c r="AH12" s="239">
        <f t="shared" si="9"/>
        <v>7.4532255905192839</v>
      </c>
      <c r="AI12" s="239">
        <f t="shared" si="9"/>
        <v>7.8623734398066478</v>
      </c>
      <c r="AJ12" s="239">
        <f t="shared" si="9"/>
        <v>8.2939816266409405</v>
      </c>
      <c r="AK12" s="239">
        <f t="shared" si="9"/>
        <v>8.7492831203842183</v>
      </c>
      <c r="AL12" s="239">
        <f t="shared" si="9"/>
        <v>9.2295785747529919</v>
      </c>
      <c r="AM12" s="239">
        <f t="shared" si="9"/>
        <v>9.7362400433783929</v>
      </c>
      <c r="AN12" s="239">
        <f t="shared" si="9"/>
        <v>10.270714899333509</v>
      </c>
      <c r="AO12" s="239">
        <f t="shared" si="9"/>
        <v>10.834529969824782</v>
      </c>
      <c r="AP12" s="239">
        <f t="shared" si="9"/>
        <v>11.429295897858962</v>
      </c>
      <c r="AQ12" s="239">
        <f t="shared" si="9"/>
        <v>12.056711743345543</v>
      </c>
      <c r="AR12" s="239">
        <f t="shared" si="10"/>
        <v>12.718569836778595</v>
      </c>
      <c r="AS12" s="239">
        <f t="shared" si="10"/>
        <v>13.416760899363425</v>
      </c>
      <c r="AT12" s="239">
        <f t="shared" si="10"/>
        <v>14.153279444214672</v>
      </c>
      <c r="AU12" s="239">
        <f t="shared" si="10"/>
        <v>14.93022947405538</v>
      </c>
      <c r="AV12" s="239">
        <f t="shared" si="10"/>
        <v>15.749830491693565</v>
      </c>
      <c r="AW12" s="239">
        <f t="shared" si="10"/>
        <v>16.614423840446342</v>
      </c>
      <c r="AX12" s="239">
        <f t="shared" si="10"/>
        <v>17.526479392624214</v>
      </c>
      <c r="AY12" s="239">
        <f t="shared" si="10"/>
        <v>18.488602605182425</v>
      </c>
      <c r="AZ12" s="239">
        <f t="shared" si="10"/>
        <v>19.503541962695163</v>
      </c>
      <c r="BA12" s="239">
        <f t="shared" si="10"/>
        <v>20.57419682891485</v>
      </c>
      <c r="BB12" s="239">
        <f t="shared" si="10"/>
        <v>21.703625729345987</v>
      </c>
      <c r="BC12" s="239">
        <f t="shared" si="10"/>
        <v>22.895055088494246</v>
      </c>
      <c r="BD12" s="239">
        <f t="shared" si="10"/>
        <v>24.151888446750409</v>
      </c>
      <c r="BE12" s="239">
        <f t="shared" si="10"/>
        <v>25.477716183238897</v>
      </c>
      <c r="BF12" s="239">
        <f t="shared" si="10"/>
        <v>26.87632577240602</v>
      </c>
      <c r="BG12" s="239">
        <f t="shared" si="10"/>
        <v>28.351712603647808</v>
      </c>
      <c r="BH12" s="239">
        <f t="shared" si="11"/>
        <v>29.90809139488573</v>
      </c>
      <c r="BI12" s="239">
        <f t="shared" si="11"/>
        <v>31.549908232695255</v>
      </c>
      <c r="BJ12" s="239">
        <f t="shared" si="11"/>
        <v>33.281853273382204</v>
      </c>
      <c r="BK12" s="239">
        <f t="shared" si="11"/>
        <v>35.108874141289839</v>
      </c>
      <c r="BL12" s="239">
        <f t="shared" si="11"/>
        <v>37.036190062611446</v>
      </c>
      <c r="BM12" s="239">
        <f t="shared" si="11"/>
        <v>39.06930677508435</v>
      </c>
      <c r="BN12" s="239">
        <f t="shared" si="11"/>
        <v>41.214032256157608</v>
      </c>
      <c r="BO12" s="239">
        <f t="shared" si="11"/>
        <v>43.476493314563875</v>
      </c>
      <c r="BP12" s="239">
        <f t="shared" si="11"/>
        <v>45.86315309269235</v>
      </c>
      <c r="BQ12" s="239">
        <f t="shared" si="11"/>
        <v>48.380829529761634</v>
      </c>
      <c r="BR12" s="239">
        <f t="shared" si="11"/>
        <v>51.036714838535893</v>
      </c>
      <c r="BS12" s="239">
        <f t="shared" si="11"/>
        <v>53.838396051223377</v>
      </c>
      <c r="BT12" s="239">
        <f t="shared" si="11"/>
        <v>56.79387669325029</v>
      </c>
      <c r="BU12" s="239">
        <f t="shared" si="11"/>
        <v>59.911599646825358</v>
      </c>
      <c r="BV12" s="239">
        <f t="shared" si="11"/>
        <v>63.200471269609061</v>
      </c>
      <c r="BW12" s="239">
        <f t="shared" si="11"/>
        <v>66.669886837386983</v>
      </c>
      <c r="BX12" s="239">
        <f t="shared" si="12"/>
        <v>70.329757383429083</v>
      </c>
      <c r="BY12" s="239">
        <f t="shared" si="12"/>
        <v>74.190538011206542</v>
      </c>
      <c r="BZ12" s="239">
        <f t="shared" si="12"/>
        <v>78.263257761346651</v>
      </c>
      <c r="CA12" s="239">
        <f t="shared" si="12"/>
        <v>82.559551118146359</v>
      </c>
      <c r="CB12" s="239">
        <f t="shared" si="12"/>
        <v>87.09169124564869</v>
      </c>
      <c r="CC12" s="239">
        <f t="shared" si="12"/>
        <v>91.872625048227121</v>
      </c>
      <c r="CD12" s="239">
        <f t="shared" si="12"/>
        <v>96.916010155834954</v>
      </c>
      <c r="CE12" s="239">
        <f t="shared" si="12"/>
        <v>102.23625393957496</v>
      </c>
      <c r="CF12" s="239">
        <f t="shared" si="12"/>
        <v>107.8485546690447</v>
      </c>
      <c r="CG12" s="239">
        <f t="shared" si="12"/>
        <v>113.76894492903091</v>
      </c>
      <c r="CH12" s="239">
        <f t="shared" si="12"/>
        <v>120.01433741958108</v>
      </c>
      <c r="CI12" s="239">
        <f t="shared" si="12"/>
        <v>126.60257327028856</v>
      </c>
      <c r="CJ12" s="239">
        <f t="shared" si="12"/>
        <v>133.55247300680995</v>
      </c>
      <c r="CK12" s="239">
        <f t="shared" si="12"/>
        <v>140.88389031521024</v>
      </c>
      <c r="CL12" s="239">
        <f t="shared" si="12"/>
        <v>148.61776875772347</v>
      </c>
      <c r="CM12" s="239">
        <f t="shared" si="12"/>
        <v>156.77620160194826</v>
      </c>
      <c r="CN12" s="239">
        <f t="shared" si="13"/>
        <v>165.38249493439122</v>
      </c>
      <c r="CO12" s="239">
        <f t="shared" si="13"/>
        <v>174.46123423865399</v>
      </c>
      <c r="CP12" s="239">
        <f t="shared" si="13"/>
        <v>184.03835462845706</v>
      </c>
      <c r="CQ12" s="239">
        <f t="shared" si="13"/>
        <v>194.14121493613388</v>
      </c>
      <c r="CR12" s="239">
        <f t="shared" si="13"/>
        <v>204.79867586824298</v>
      </c>
      <c r="CS12" s="239">
        <f t="shared" si="13"/>
        <v>216.04118245156423</v>
      </c>
      <c r="CT12" s="239">
        <f t="shared" si="13"/>
        <v>227.90085100500161</v>
      </c>
      <c r="CU12" s="239">
        <f t="shared" si="13"/>
        <v>240.41156088584393</v>
      </c>
      <c r="CV12" s="239">
        <f t="shared" si="13"/>
        <v>253.60905127247369</v>
      </c>
      <c r="CW12" s="239">
        <f t="shared" si="13"/>
        <v>267.53102326000237</v>
      </c>
      <c r="CX12" s="239">
        <f t="shared" si="13"/>
        <v>282.2172475604869</v>
      </c>
      <c r="CY12" s="239">
        <f t="shared" si="13"/>
        <v>297.7096781153935</v>
      </c>
      <c r="CZ12" s="239">
        <f t="shared" si="13"/>
        <v>314.05257194486364</v>
      </c>
      <c r="DA12" s="239">
        <f t="shared" si="13"/>
        <v>331.2926155761545</v>
      </c>
      <c r="DB12" s="239">
        <f t="shared" si="13"/>
        <v>349.47905841241982</v>
      </c>
      <c r="DC12" s="239">
        <f t="shared" si="13"/>
        <v>368.66385342282445</v>
      </c>
      <c r="DD12" s="239">
        <f t="shared" si="14"/>
        <v>388.90180555589967</v>
      </c>
      <c r="DE12" s="239">
        <f t="shared" si="14"/>
        <v>410.25072830011015</v>
      </c>
      <c r="DF12" s="239">
        <f t="shared" si="14"/>
        <v>432.771608838877</v>
      </c>
      <c r="DG12" s="239">
        <f t="shared" si="14"/>
        <v>456.52878227185261</v>
      </c>
      <c r="DH12" s="239">
        <f t="shared" si="14"/>
        <v>481.59011540014365</v>
      </c>
      <c r="DI12" s="239">
        <f t="shared" si="14"/>
        <v>508.0272006004983</v>
      </c>
      <c r="DJ12" s="239">
        <f t="shared" si="14"/>
        <v>535.91556034229598</v>
      </c>
      <c r="DK12" s="239">
        <f t="shared" si="14"/>
        <v>565.33486293158012</v>
      </c>
      <c r="DL12" s="239">
        <f t="shared" si="14"/>
        <v>596.36915009844779</v>
      </c>
      <c r="DM12" s="239">
        <f t="shared" si="14"/>
        <v>629.10707707794131</v>
      </c>
      <c r="DN12" s="239">
        <f t="shared" si="14"/>
        <v>663.64216587027795</v>
      </c>
      <c r="DO12" s="239">
        <f t="shared" si="14"/>
        <v>700.07307240390321</v>
      </c>
      <c r="DP12" s="239">
        <f t="shared" si="14"/>
        <v>738.50386836456823</v>
      </c>
      <c r="DQ12" s="239">
        <f t="shared" si="14"/>
        <v>779.04433849552925</v>
      </c>
      <c r="DR12" s="239">
        <f t="shared" si="14"/>
        <v>821.8102942181622</v>
      </c>
      <c r="DS12" s="239">
        <f t="shared" si="14"/>
        <v>866.92390446890863</v>
      </c>
      <c r="DT12" s="239">
        <f t="shared" si="15"/>
        <v>914.51404469765021</v>
      </c>
      <c r="DU12" s="239">
        <f t="shared" si="15"/>
        <v>964.71666502449079</v>
      </c>
      <c r="DV12" s="239">
        <f t="shared" si="15"/>
        <v>1017.6751786066549</v>
      </c>
      <c r="DW12" s="239">
        <f t="shared" si="15"/>
        <v>1073.5408713249449</v>
      </c>
      <c r="DX12" s="239">
        <f t="shared" si="15"/>
        <v>1132.4733339601032</v>
      </c>
      <c r="DY12" s="239">
        <f t="shared" si="15"/>
        <v>1194.6409180936707</v>
      </c>
      <c r="DZ12" s="239">
        <f t="shared" si="15"/>
        <v>1260.2212170357093</v>
      </c>
      <c r="EA12" s="239">
        <f t="shared" si="15"/>
        <v>1329.4015731532463</v>
      </c>
      <c r="EB12" s="239">
        <f t="shared" si="15"/>
        <v>1402.379613048721</v>
      </c>
      <c r="EC12" s="239">
        <f t="shared" si="15"/>
        <v>1479.3638121172685</v>
      </c>
      <c r="ED12" s="239">
        <f t="shared" si="15"/>
        <v>1560.5740900956068</v>
      </c>
      <c r="EE12" s="239">
        <f t="shared" si="15"/>
        <v>1646.2424393038207</v>
      </c>
      <c r="EF12" s="239">
        <f t="shared" si="15"/>
        <v>1736.6135873747344</v>
      </c>
      <c r="EG12" s="239">
        <f t="shared" si="15"/>
        <v>1831.9456963640828</v>
      </c>
      <c r="EH12" s="239">
        <f t="shared" si="15"/>
        <v>1932.5111002386197</v>
      </c>
      <c r="EI12" s="239">
        <f t="shared" si="15"/>
        <v>2038.5970828489353</v>
      </c>
      <c r="EJ12" s="239">
        <f t="shared" si="16"/>
        <v>2150.506698609408</v>
      </c>
      <c r="EK12" s="239">
        <f t="shared" si="16"/>
        <v>2268.5596382297163</v>
      </c>
      <c r="EL12" s="239">
        <f t="shared" si="16"/>
        <v>2393.0931419710328</v>
      </c>
      <c r="EM12" s="239">
        <f t="shared" si="16"/>
        <v>2524.4629630357899</v>
      </c>
      <c r="EN12" s="239">
        <f t="shared" si="16"/>
        <v>2663.0443838431179</v>
      </c>
      <c r="EO12" s="239">
        <f t="shared" si="16"/>
        <v>2809.2332880931353</v>
      </c>
      <c r="EP12" s="239">
        <f t="shared" si="16"/>
        <v>2963.4472916826462</v>
      </c>
      <c r="EQ12" s="239">
        <f t="shared" si="16"/>
        <v>3126.1269357029128</v>
      </c>
      <c r="ER12" s="239">
        <f t="shared" si="16"/>
        <v>3297.7369449275266</v>
      </c>
      <c r="ES12" s="239">
        <f t="shared" si="16"/>
        <v>3478.7675553854842</v>
      </c>
      <c r="ET12" s="239">
        <f t="shared" si="16"/>
        <v>3669.7359148119249</v>
      </c>
      <c r="EU12" s="239">
        <f t="shared" si="16"/>
        <v>3871.1875599771806</v>
      </c>
      <c r="EV12" s="239">
        <f t="shared" si="16"/>
        <v>4083.6979751144081</v>
      </c>
      <c r="EW12" s="239">
        <f t="shared" si="16"/>
        <v>4307.8742358977361</v>
      </c>
      <c r="EX12" s="239">
        <f t="shared" si="16"/>
        <v>4544.356743667262</v>
      </c>
      <c r="EY12" s="239">
        <f t="shared" si="16"/>
        <v>4793.8210548550369</v>
      </c>
      <c r="EZ12" s="239">
        <f t="shared" si="17"/>
        <v>5056.979810838131</v>
      </c>
      <c r="FA12" s="239">
        <f t="shared" si="17"/>
        <v>5334.5847737317717</v>
      </c>
      <c r="FB12" s="239">
        <f t="shared" si="17"/>
        <v>5627.4289739381693</v>
      </c>
      <c r="FC12" s="239">
        <f t="shared" si="17"/>
        <v>5936.34897558591</v>
      </c>
      <c r="FD12" s="239">
        <f t="shared" si="17"/>
        <v>6262.227266331568</v>
      </c>
      <c r="FE12" s="239">
        <f t="shared" si="17"/>
        <v>6605.9947783504458</v>
      </c>
      <c r="FF12" s="239">
        <f t="shared" si="17"/>
        <v>6968.6335477181292</v>
      </c>
      <c r="FG12" s="239">
        <f t="shared" si="17"/>
        <v>7351.1795197798701</v>
      </c>
      <c r="FH12" s="239">
        <f t="shared" si="17"/>
        <v>7754.7255085218658</v>
      </c>
      <c r="FI12" s="239">
        <f t="shared" si="17"/>
        <v>8180.4243183984254</v>
      </c>
      <c r="FJ12" s="239">
        <f t="shared" si="17"/>
        <v>8629.4920375331112</v>
      </c>
      <c r="FK12" s="239">
        <f t="shared" si="17"/>
        <v>9103.211511701491</v>
      </c>
      <c r="FL12" s="239">
        <f t="shared" si="17"/>
        <v>9602.9360090195896</v>
      </c>
      <c r="FM12" s="239">
        <f t="shared" si="17"/>
        <v>10130.093085806902</v>
      </c>
      <c r="FN12" s="239">
        <f t="shared" si="17"/>
        <v>10686.188664667532</v>
      </c>
      <c r="FO12" s="239">
        <f t="shared" si="17"/>
        <v>11272.811336439245</v>
      </c>
      <c r="FP12" s="239">
        <f t="shared" si="18"/>
        <v>11891.636898299768</v>
      </c>
      <c r="FQ12" s="239">
        <f t="shared" si="18"/>
        <v>12544.433140994284</v>
      </c>
      <c r="FR12" s="239">
        <f t="shared" si="18"/>
        <v>13233.064898859719</v>
      </c>
      <c r="FS12" s="239">
        <f t="shared" si="18"/>
        <v>13959.499377072168</v>
      </c>
      <c r="FT12" s="239">
        <f t="shared" si="18"/>
        <v>14725.811771335742</v>
      </c>
      <c r="FU12" s="239">
        <f t="shared" si="18"/>
        <v>15534.191196066502</v>
      </c>
      <c r="FV12" s="239">
        <f t="shared" si="18"/>
        <v>16386.94693800648</v>
      </c>
      <c r="FW12" s="239">
        <f t="shared" si="18"/>
        <v>17286.515053132374</v>
      </c>
      <c r="FX12" s="239">
        <f t="shared" si="18"/>
        <v>18235.465325704223</v>
      </c>
      <c r="FY12" s="239">
        <f t="shared" si="18"/>
        <v>19236.508609333901</v>
      </c>
      <c r="FZ12" s="239">
        <f t="shared" si="18"/>
        <v>20292.504571044548</v>
      </c>
      <c r="GA12" s="239">
        <f t="shared" si="18"/>
        <v>21406.469860443285</v>
      </c>
      <c r="GB12" s="239">
        <f t="shared" si="18"/>
        <v>22581.586727343984</v>
      </c>
      <c r="GC12" s="239">
        <f t="shared" si="18"/>
        <v>23821.212112457968</v>
      </c>
      <c r="GD12" s="239">
        <f t="shared" si="18"/>
        <v>25128.887237121842</v>
      </c>
      <c r="GE12" s="239">
        <f t="shared" si="18"/>
        <v>26508.34771945735</v>
      </c>
      <c r="GF12" s="239">
        <f t="shared" si="19"/>
        <v>27963.534245861942</v>
      </c>
      <c r="GG12" s="239">
        <f t="shared" si="19"/>
        <v>29498.603828315143</v>
      </c>
      <c r="GH12" s="239">
        <f t="shared" si="19"/>
        <v>31117.941679659347</v>
      </c>
      <c r="GI12" s="239">
        <f t="shared" si="19"/>
        <v>32826.173740778962</v>
      </c>
      <c r="GJ12" s="239">
        <f t="shared" si="19"/>
        <v>34628.179895464171</v>
      </c>
      <c r="GK12" s="239">
        <f t="shared" si="19"/>
        <v>36529.107910709979</v>
      </c>
      <c r="GL12" s="239">
        <f t="shared" si="19"/>
        <v>38534.388142273681</v>
      </c>
      <c r="GM12" s="239">
        <f t="shared" si="19"/>
        <v>40649.749047499856</v>
      </c>
      <c r="GN12" s="239">
        <f t="shared" si="19"/>
        <v>42881.233549728218</v>
      </c>
      <c r="GO12" s="239">
        <f t="shared" si="19"/>
        <v>45235.216301032284</v>
      </c>
      <c r="GP12" s="239">
        <f t="shared" si="19"/>
        <v>47718.421892603081</v>
      </c>
      <c r="GQ12" s="239">
        <f t="shared" si="19"/>
        <v>50337.944064799311</v>
      </c>
      <c r="GR12" s="239">
        <f t="shared" si="19"/>
        <v>53101.265971740984</v>
      </c>
      <c r="GS12" s="239">
        <f t="shared" si="19"/>
        <v>56016.28155833621</v>
      </c>
      <c r="GT12" s="239">
        <f t="shared" si="19"/>
        <v>59091.318110808497</v>
      </c>
      <c r="GU12" s="239">
        <f t="shared" si="19"/>
        <v>62335.160045144512</v>
      </c>
      <c r="GV12" s="239">
        <f t="shared" si="20"/>
        <v>65757.074001418252</v>
      </c>
      <c r="GW12" s="239">
        <f t="shared" si="20"/>
        <v>69366.8353156784</v>
      </c>
      <c r="GX12" s="239">
        <f t="shared" si="20"/>
        <v>73174.755945020734</v>
      </c>
      <c r="GY12" s="239">
        <f t="shared" si="20"/>
        <v>77191.713925618635</v>
      </c>
      <c r="GZ12" s="239">
        <f t="shared" si="20"/>
        <v>81429.184447864274</v>
      </c>
      <c r="HA12" s="239">
        <f t="shared" si="20"/>
        <v>85899.27263739222</v>
      </c>
      <c r="HB12" s="239">
        <f t="shared" si="20"/>
        <v>90614.748135630725</v>
      </c>
      <c r="HC12" s="239">
        <f t="shared" si="20"/>
        <v>95589.081578666402</v>
      </c>
      <c r="HD12" s="239">
        <f t="shared" si="20"/>
        <v>100836.48307863103</v>
      </c>
      <c r="HE12" s="239">
        <f t="shared" si="20"/>
        <v>106371.94281753973</v>
      </c>
      <c r="HF12" s="239">
        <f t="shared" si="20"/>
        <v>112211.27386954437</v>
      </c>
      <c r="HG12" s="239">
        <f t="shared" si="20"/>
        <v>118371.15737393199</v>
      </c>
      <c r="HH12" s="239">
        <f t="shared" si="20"/>
        <v>124869.19018791341</v>
      </c>
      <c r="HI12" s="239">
        <f t="shared" si="20"/>
        <v>131723.93515533092</v>
      </c>
    </row>
    <row r="13" spans="1:217" s="278" customFormat="1" ht="12.75" customHeight="1">
      <c r="A13" s="10" t="str">
        <f>'JJR-4 Constant DCF'!A11</f>
        <v>Duke Energy Corporation</v>
      </c>
      <c r="B13" s="389" t="str">
        <f>'JJR-4 Constant DCF'!B11</f>
        <v>DUK</v>
      </c>
      <c r="C13" s="239">
        <f>'JJR-4 Constant DCF'!D11</f>
        <v>91.049333333333337</v>
      </c>
      <c r="D13" s="239">
        <f>'JJR-4 Constant DCF'!C11</f>
        <v>3.86</v>
      </c>
      <c r="E13" s="3">
        <f>'JJR-4 Constant DCF'!G11</f>
        <v>0.05</v>
      </c>
      <c r="F13" s="3">
        <f>'JJR-4 Constant DCF'!H11</f>
        <v>4.99E-2</v>
      </c>
      <c r="G13" s="3">
        <f>'JJR-4 Constant DCF'!I11</f>
        <v>5.1999999999999998E-2</v>
      </c>
      <c r="H13" s="3">
        <f t="shared" si="21"/>
        <v>4.99E-2</v>
      </c>
      <c r="I13" s="3">
        <f t="shared" si="4"/>
        <v>5.0732567766986043E-2</v>
      </c>
      <c r="J13" s="3">
        <f t="shared" si="4"/>
        <v>5.1565135533972087E-2</v>
      </c>
      <c r="K13" s="3">
        <f t="shared" si="4"/>
        <v>5.239770330095813E-2</v>
      </c>
      <c r="L13" s="3">
        <f t="shared" si="4"/>
        <v>5.3230271067944174E-2</v>
      </c>
      <c r="M13" s="3">
        <f t="shared" si="4"/>
        <v>5.4062838834930217E-2</v>
      </c>
      <c r="N13" s="3">
        <f>'JJR-5.4 GDP Growth'!$D$25</f>
        <v>5.4895406601916275E-2</v>
      </c>
      <c r="O13" s="3">
        <f t="shared" si="22"/>
        <v>0.10029624104499818</v>
      </c>
      <c r="Q13" s="239">
        <f t="shared" si="5"/>
        <v>-91.049333333333337</v>
      </c>
      <c r="R13" s="239">
        <f t="shared" si="6"/>
        <v>4.0526140000000002</v>
      </c>
      <c r="S13" s="239">
        <f t="shared" si="7"/>
        <v>4.2548394386000004</v>
      </c>
      <c r="T13" s="239">
        <f t="shared" si="7"/>
        <v>4.4671559265861402</v>
      </c>
      <c r="U13" s="239">
        <f t="shared" si="7"/>
        <v>4.6900670073227886</v>
      </c>
      <c r="V13" s="239">
        <f t="shared" si="7"/>
        <v>4.9241013509881961</v>
      </c>
      <c r="W13" s="239">
        <f t="shared" si="8"/>
        <v>5.1739136564687129</v>
      </c>
      <c r="X13" s="239">
        <f t="shared" si="8"/>
        <v>5.4407072154055918</v>
      </c>
      <c r="Y13" s="239">
        <f t="shared" si="8"/>
        <v>5.7257877778257962</v>
      </c>
      <c r="Z13" s="239">
        <f t="shared" si="8"/>
        <v>6.0305730133169853</v>
      </c>
      <c r="AA13" s="239">
        <f t="shared" si="8"/>
        <v>6.3566029102182213</v>
      </c>
      <c r="AB13" s="239">
        <f t="shared" si="9"/>
        <v>6.7055512115815752</v>
      </c>
      <c r="AC13" s="239">
        <f t="shared" si="9"/>
        <v>7.0736551718313176</v>
      </c>
      <c r="AD13" s="239">
        <f t="shared" si="9"/>
        <v>7.4619663486507459</v>
      </c>
      <c r="AE13" s="239">
        <f t="shared" si="9"/>
        <v>7.8715940254097454</v>
      </c>
      <c r="AF13" s="239">
        <f t="shared" si="9"/>
        <v>8.3037083800398275</v>
      </c>
      <c r="AG13" s="239">
        <f t="shared" si="9"/>
        <v>8.7595438278658531</v>
      </c>
      <c r="AH13" s="239">
        <f t="shared" si="9"/>
        <v>9.2404025479438552</v>
      </c>
      <c r="AI13" s="239">
        <f t="shared" si="9"/>
        <v>9.7476582029786165</v>
      </c>
      <c r="AJ13" s="239">
        <f t="shared" si="9"/>
        <v>10.282759863447632</v>
      </c>
      <c r="AK13" s="239">
        <f t="shared" si="9"/>
        <v>10.847236147141455</v>
      </c>
      <c r="AL13" s="239">
        <f t="shared" si="9"/>
        <v>11.442699585945789</v>
      </c>
      <c r="AM13" s="239">
        <f t="shared" si="9"/>
        <v>12.070851232339862</v>
      </c>
      <c r="AN13" s="239">
        <f t="shared" si="9"/>
        <v>12.733485518770401</v>
      </c>
      <c r="AO13" s="239">
        <f t="shared" si="9"/>
        <v>13.432495383782914</v>
      </c>
      <c r="AP13" s="239">
        <f t="shared" si="9"/>
        <v>14.169877679554041</v>
      </c>
      <c r="AQ13" s="239">
        <f t="shared" si="9"/>
        <v>14.947738876272577</v>
      </c>
      <c r="AR13" s="239">
        <f t="shared" si="10"/>
        <v>15.768301079664832</v>
      </c>
      <c r="AS13" s="239">
        <f t="shared" si="10"/>
        <v>16.633908378854468</v>
      </c>
      <c r="AT13" s="239">
        <f t="shared" si="10"/>
        <v>17.547033542690706</v>
      </c>
      <c r="AU13" s="239">
        <f t="shared" si="10"/>
        <v>18.510285083674177</v>
      </c>
      <c r="AV13" s="239">
        <f t="shared" si="10"/>
        <v>19.526414709659857</v>
      </c>
      <c r="AW13" s="239">
        <f t="shared" si="10"/>
        <v>20.598325184624272</v>
      </c>
      <c r="AX13" s="239">
        <f t="shared" si="10"/>
        <v>21.729078620952713</v>
      </c>
      <c r="AY13" s="239">
        <f t="shared" si="10"/>
        <v>22.921905226934918</v>
      </c>
      <c r="AZ13" s="239">
        <f t="shared" si="10"/>
        <v>24.1802125344581</v>
      </c>
      <c r="BA13" s="239">
        <f t="shared" si="10"/>
        <v>25.507595133257929</v>
      </c>
      <c r="BB13" s="239">
        <f t="shared" si="10"/>
        <v>26.907844939535185</v>
      </c>
      <c r="BC13" s="239">
        <f t="shared" si="10"/>
        <v>28.384962028272284</v>
      </c>
      <c r="BD13" s="239">
        <f t="shared" si="10"/>
        <v>29.943166060194244</v>
      </c>
      <c r="BE13" s="239">
        <f t="shared" si="10"/>
        <v>31.586908336017306</v>
      </c>
      <c r="BF13" s="239">
        <f t="shared" si="10"/>
        <v>33.320884512420434</v>
      </c>
      <c r="BG13" s="239">
        <f t="shared" si="10"/>
        <v>35.150048016065249</v>
      </c>
      <c r="BH13" s="239">
        <f t="shared" si="11"/>
        <v>37.079624193984031</v>
      </c>
      <c r="BI13" s="239">
        <f t="shared" si="11"/>
        <v>39.115125240759035</v>
      </c>
      <c r="BJ13" s="239">
        <f t="shared" si="11"/>
        <v>41.262365945135379</v>
      </c>
      <c r="BK13" s="239">
        <f t="shared" si="11"/>
        <v>43.527480301050652</v>
      </c>
      <c r="BL13" s="239">
        <f t="shared" si="11"/>
        <v>45.916939030533726</v>
      </c>
      <c r="BM13" s="239">
        <f t="shared" si="11"/>
        <v>48.437568068530275</v>
      </c>
      <c r="BN13" s="239">
        <f t="shared" si="11"/>
        <v>51.096568062460243</v>
      </c>
      <c r="BO13" s="239">
        <f t="shared" si="11"/>
        <v>53.901534942211484</v>
      </c>
      <c r="BP13" s="239">
        <f t="shared" si="11"/>
        <v>56.86048161933158</v>
      </c>
      <c r="BQ13" s="239">
        <f t="shared" si="11"/>
        <v>59.981860877405573</v>
      </c>
      <c r="BR13" s="239">
        <f t="shared" si="11"/>
        <v>63.274589519010327</v>
      </c>
      <c r="BS13" s="239">
        <f t="shared" si="11"/>
        <v>66.74807383822575</v>
      </c>
      <c r="BT13" s="239">
        <f t="shared" si="11"/>
        <v>70.412236491469884</v>
      </c>
      <c r="BU13" s="239">
        <f t="shared" si="11"/>
        <v>74.277544843419406</v>
      </c>
      <c r="BV13" s="239">
        <f t="shared" si="11"/>
        <v>78.355040868990983</v>
      </c>
      <c r="BW13" s="239">
        <f t="shared" si="11"/>
        <v>82.656372696804013</v>
      </c>
      <c r="BX13" s="239">
        <f t="shared" si="12"/>
        <v>87.193827884234594</v>
      </c>
      <c r="BY13" s="239">
        <f t="shared" si="12"/>
        <v>91.980368519117164</v>
      </c>
      <c r="BZ13" s="239">
        <f t="shared" si="12"/>
        <v>97.029668248368196</v>
      </c>
      <c r="CA13" s="239">
        <f t="shared" si="12"/>
        <v>102.35615133931141</v>
      </c>
      <c r="CB13" s="239">
        <f t="shared" si="12"/>
        <v>107.97503388529019</v>
      </c>
      <c r="CC13" s="239">
        <f t="shared" si="12"/>
        <v>113.90236727327888</v>
      </c>
      <c r="CD13" s="239">
        <f t="shared" si="12"/>
        <v>120.15508403766633</v>
      </c>
      <c r="CE13" s="239">
        <f t="shared" si="12"/>
        <v>126.75104623120144</v>
      </c>
      <c r="CF13" s="239">
        <f t="shared" si="12"/>
        <v>133.70909645128154</v>
      </c>
      <c r="CG13" s="239">
        <f t="shared" si="12"/>
        <v>141.04911166734948</v>
      </c>
      <c r="CH13" s="239">
        <f t="shared" si="12"/>
        <v>148.79206000316773</v>
      </c>
      <c r="CI13" s="239">
        <f t="shared" si="12"/>
        <v>156.96006063617835</v>
      </c>
      <c r="CJ13" s="239">
        <f t="shared" si="12"/>
        <v>165.5764469850628</v>
      </c>
      <c r="CK13" s="239">
        <f t="shared" si="12"/>
        <v>174.66583336600846</v>
      </c>
      <c r="CL13" s="239">
        <f t="shared" si="12"/>
        <v>184.25418530809804</v>
      </c>
      <c r="CM13" s="239">
        <f t="shared" si="12"/>
        <v>194.36889372869092</v>
      </c>
      <c r="CN13" s="239">
        <f t="shared" si="13"/>
        <v>205.03885318069206</v>
      </c>
      <c r="CO13" s="239">
        <f t="shared" si="13"/>
        <v>216.29454439523676</v>
      </c>
      <c r="CP13" s="239">
        <f t="shared" si="13"/>
        <v>228.16812135558951</v>
      </c>
      <c r="CQ13" s="239">
        <f t="shared" si="13"/>
        <v>240.69350315099996</v>
      </c>
      <c r="CR13" s="239">
        <f t="shared" si="13"/>
        <v>253.90647087291373</v>
      </c>
      <c r="CS13" s="239">
        <f t="shared" si="13"/>
        <v>267.84476983033994</v>
      </c>
      <c r="CT13" s="239">
        <f t="shared" si="13"/>
        <v>282.54821737637315</v>
      </c>
      <c r="CU13" s="239">
        <f t="shared" si="13"/>
        <v>298.05881665389575</v>
      </c>
      <c r="CV13" s="239">
        <f t="shared" si="13"/>
        <v>314.42087658539737</v>
      </c>
      <c r="CW13" s="239">
        <f t="shared" si="13"/>
        <v>331.68113844968371</v>
      </c>
      <c r="CX13" s="239">
        <f t="shared" si="13"/>
        <v>349.88890940706557</v>
      </c>
      <c r="CY13" s="239">
        <f t="shared" si="13"/>
        <v>369.09620335446749</v>
      </c>
      <c r="CZ13" s="239">
        <f t="shared" si="13"/>
        <v>389.35788951283456</v>
      </c>
      <c r="DA13" s="239">
        <f t="shared" si="13"/>
        <v>410.73184917130561</v>
      </c>
      <c r="DB13" s="239">
        <f t="shared" si="13"/>
        <v>433.27914103592138</v>
      </c>
      <c r="DC13" s="239">
        <f t="shared" si="13"/>
        <v>457.0641756552173</v>
      </c>
      <c r="DD13" s="239">
        <f t="shared" si="14"/>
        <v>482.15489942098014</v>
      </c>
      <c r="DE13" s="239">
        <f t="shared" si="14"/>
        <v>508.62298866980092</v>
      </c>
      <c r="DF13" s="239">
        <f t="shared" si="14"/>
        <v>536.54405443991152</v>
      </c>
      <c r="DG13" s="239">
        <f t="shared" si="14"/>
        <v>565.99785846823113</v>
      </c>
      <c r="DH13" s="239">
        <f t="shared" si="14"/>
        <v>597.06854104465856</v>
      </c>
      <c r="DI13" s="239">
        <f t="shared" si="14"/>
        <v>629.84486137451802</v>
      </c>
      <c r="DJ13" s="239">
        <f t="shared" si="14"/>
        <v>664.42045113579979</v>
      </c>
      <c r="DK13" s="239">
        <f t="shared" si="14"/>
        <v>700.89408195552812</v>
      </c>
      <c r="DL13" s="239">
        <f t="shared" si="14"/>
        <v>739.36994756935371</v>
      </c>
      <c r="DM13" s="239">
        <f t="shared" si="14"/>
        <v>779.95796147041085</v>
      </c>
      <c r="DN13" s="239">
        <f t="shared" si="14"/>
        <v>822.77407089773078</v>
      </c>
      <c r="DO13" s="239">
        <f t="shared" si="14"/>
        <v>867.94058806117562</v>
      </c>
      <c r="DP13" s="239">
        <f t="shared" si="14"/>
        <v>915.58653954910017</v>
      </c>
      <c r="DQ13" s="239">
        <f t="shared" si="14"/>
        <v>965.84803491688956</v>
      </c>
      <c r="DR13" s="239">
        <f t="shared" si="14"/>
        <v>1018.8686555093141</v>
      </c>
      <c r="DS13" s="239">
        <f t="shared" si="14"/>
        <v>1074.7998646274457</v>
      </c>
      <c r="DT13" s="239">
        <f t="shared" si="15"/>
        <v>1133.8014402118538</v>
      </c>
      <c r="DU13" s="239">
        <f t="shared" si="15"/>
        <v>1196.0419312781219</v>
      </c>
      <c r="DV13" s="239">
        <f t="shared" si="15"/>
        <v>1261.6991394085755</v>
      </c>
      <c r="DW13" s="239">
        <f t="shared" si="15"/>
        <v>1330.9606266756971</v>
      </c>
      <c r="DX13" s="239">
        <f t="shared" si="15"/>
        <v>1404.0242514482009</v>
      </c>
      <c r="DY13" s="239">
        <f t="shared" si="15"/>
        <v>1481.098733610401</v>
      </c>
      <c r="DZ13" s="239">
        <f t="shared" si="15"/>
        <v>1562.4042508095272</v>
      </c>
      <c r="EA13" s="239">
        <f t="shared" si="15"/>
        <v>1648.1730674342787</v>
      </c>
      <c r="EB13" s="239">
        <f t="shared" si="15"/>
        <v>1738.650198121411</v>
      </c>
      <c r="EC13" s="239">
        <f t="shared" si="15"/>
        <v>1834.0941076857882</v>
      </c>
      <c r="ED13" s="239">
        <f t="shared" si="15"/>
        <v>1934.7774494733783</v>
      </c>
      <c r="EE13" s="239">
        <f t="shared" si="15"/>
        <v>2040.9878442464378</v>
      </c>
      <c r="EF13" s="239">
        <f t="shared" si="15"/>
        <v>2153.0287018259146</v>
      </c>
      <c r="EG13" s="239">
        <f t="shared" si="15"/>
        <v>2271.2200878382441</v>
      </c>
      <c r="EH13" s="239">
        <f t="shared" si="15"/>
        <v>2395.8996380425647</v>
      </c>
      <c r="EI13" s="239">
        <f t="shared" si="15"/>
        <v>2527.4235228502953</v>
      </c>
      <c r="EJ13" s="239">
        <f t="shared" si="16"/>
        <v>2666.1674647924096</v>
      </c>
      <c r="EK13" s="239">
        <f t="shared" si="16"/>
        <v>2812.5278118409892</v>
      </c>
      <c r="EL13" s="239">
        <f t="shared" si="16"/>
        <v>2966.9226696511982</v>
      </c>
      <c r="EM13" s="239">
        <f t="shared" si="16"/>
        <v>3129.7930959581436</v>
      </c>
      <c r="EN13" s="239">
        <f t="shared" si="16"/>
        <v>3301.6043605406362</v>
      </c>
      <c r="EO13" s="239">
        <f t="shared" si="16"/>
        <v>3482.8472743511743</v>
      </c>
      <c r="EP13" s="239">
        <f t="shared" si="16"/>
        <v>3674.0395916090579</v>
      </c>
      <c r="EQ13" s="239">
        <f t="shared" si="16"/>
        <v>3875.7274888619754</v>
      </c>
      <c r="ER13" s="239">
        <f t="shared" si="16"/>
        <v>4088.4871252412777</v>
      </c>
      <c r="ES13" s="239">
        <f t="shared" si="16"/>
        <v>4312.9262883680976</v>
      </c>
      <c r="ET13" s="239">
        <f t="shared" si="16"/>
        <v>4549.6861306121582</v>
      </c>
      <c r="EU13" s="239">
        <f t="shared" si="16"/>
        <v>4799.4430006632119</v>
      </c>
      <c r="EV13" s="239">
        <f t="shared" si="16"/>
        <v>5062.9103756473405</v>
      </c>
      <c r="EW13" s="239">
        <f t="shared" si="16"/>
        <v>5340.8408993075618</v>
      </c>
      <c r="EX13" s="239">
        <f t="shared" si="16"/>
        <v>5634.0285320711946</v>
      </c>
      <c r="EY13" s="239">
        <f t="shared" si="16"/>
        <v>5943.3108191460406</v>
      </c>
      <c r="EZ13" s="239">
        <f t="shared" si="17"/>
        <v>6269.5712831246301</v>
      </c>
      <c r="FA13" s="239">
        <f t="shared" si="17"/>
        <v>6613.7419479314549</v>
      </c>
      <c r="FB13" s="239">
        <f t="shared" si="17"/>
        <v>6976.8060013233016</v>
      </c>
      <c r="FC13" s="239">
        <f t="shared" si="17"/>
        <v>7359.8006035486342</v>
      </c>
      <c r="FD13" s="239">
        <f t="shared" si="17"/>
        <v>7763.8198501894649</v>
      </c>
      <c r="FE13" s="239">
        <f t="shared" si="17"/>
        <v>8190.0178976496445</v>
      </c>
      <c r="FF13" s="239">
        <f t="shared" si="17"/>
        <v>8639.6122602180931</v>
      </c>
      <c r="FG13" s="239">
        <f t="shared" si="17"/>
        <v>9113.8872881256666</v>
      </c>
      <c r="FH13" s="239">
        <f t="shared" si="17"/>
        <v>9614.1978365313607</v>
      </c>
      <c r="FI13" s="239">
        <f t="shared" si="17"/>
        <v>10141.973135919014</v>
      </c>
      <c r="FJ13" s="239">
        <f t="shared" si="17"/>
        <v>10698.720874961</v>
      </c>
      <c r="FK13" s="239">
        <f t="shared" si="17"/>
        <v>11286.031507512393</v>
      </c>
      <c r="FL13" s="239">
        <f t="shared" si="17"/>
        <v>11905.582796039324</v>
      </c>
      <c r="FM13" s="239">
        <f t="shared" si="17"/>
        <v>12559.144604460682</v>
      </c>
      <c r="FN13" s="239">
        <f t="shared" si="17"/>
        <v>13248.583954094815</v>
      </c>
      <c r="FO13" s="239">
        <f t="shared" si="17"/>
        <v>13975.870357154474</v>
      </c>
      <c r="FP13" s="239">
        <f t="shared" si="18"/>
        <v>14743.081443026138</v>
      </c>
      <c r="FQ13" s="239">
        <f t="shared" si="18"/>
        <v>15552.408893406224</v>
      </c>
      <c r="FR13" s="239">
        <f t="shared" si="18"/>
        <v>16406.164703249018</v>
      </c>
      <c r="FS13" s="239">
        <f t="shared" si="18"/>
        <v>17306.787785411881</v>
      </c>
      <c r="FT13" s="239">
        <f t="shared" si="18"/>
        <v>18256.850937865143</v>
      </c>
      <c r="FU13" s="239">
        <f t="shared" si="18"/>
        <v>19259.068193369825</v>
      </c>
      <c r="FV13" s="239">
        <f t="shared" si="18"/>
        <v>20316.302572618893</v>
      </c>
      <c r="FW13" s="239">
        <f t="shared" si="18"/>
        <v>21431.574262990365</v>
      </c>
      <c r="FX13" s="239">
        <f t="shared" si="18"/>
        <v>22608.069246276384</v>
      </c>
      <c r="FY13" s="239">
        <f t="shared" si="18"/>
        <v>23849.148400035003</v>
      </c>
      <c r="FZ13" s="239">
        <f t="shared" si="18"/>
        <v>25158.357098564364</v>
      </c>
      <c r="GA13" s="239">
        <f t="shared" si="18"/>
        <v>26539.435340926262</v>
      </c>
      <c r="GB13" s="239">
        <f t="shared" si="18"/>
        <v>27996.328434951676</v>
      </c>
      <c r="GC13" s="239">
        <f t="shared" si="18"/>
        <v>29533.19826774914</v>
      </c>
      <c r="GD13" s="239">
        <f t="shared" si="18"/>
        <v>31154.435194912239</v>
      </c>
      <c r="GE13" s="239">
        <f t="shared" si="18"/>
        <v>32864.670582389997</v>
      </c>
      <c r="GF13" s="239">
        <f t="shared" si="19"/>
        <v>34668.790036848332</v>
      </c>
      <c r="GG13" s="239">
        <f t="shared" si="19"/>
        <v>36571.947362317587</v>
      </c>
      <c r="GH13" s="239">
        <f t="shared" si="19"/>
        <v>38579.579282995888</v>
      </c>
      <c r="GI13" s="239">
        <f t="shared" si="19"/>
        <v>40697.42097426681</v>
      </c>
      <c r="GJ13" s="239">
        <f t="shared" si="19"/>
        <v>42931.522446298542</v>
      </c>
      <c r="GK13" s="239">
        <f t="shared" si="19"/>
        <v>45288.265827027397</v>
      </c>
      <c r="GL13" s="239">
        <f t="shared" si="19"/>
        <v>47774.383593897735</v>
      </c>
      <c r="GM13" s="239">
        <f t="shared" si="19"/>
        <v>50396.977806440671</v>
      </c>
      <c r="GN13" s="239">
        <f t="shared" si="19"/>
        <v>53163.540394632982</v>
      </c>
      <c r="GO13" s="239">
        <f t="shared" si="19"/>
        <v>56081.97456099376</v>
      </c>
      <c r="GP13" s="239">
        <f t="shared" si="19"/>
        <v>59160.617357557836</v>
      </c>
      <c r="GQ13" s="239">
        <f t="shared" si="19"/>
        <v>62408.263502221358</v>
      </c>
      <c r="GR13" s="239">
        <f t="shared" si="19"/>
        <v>65834.19050249533</v>
      </c>
      <c r="GS13" s="239">
        <f t="shared" si="19"/>
        <v>69448.185158437831</v>
      </c>
      <c r="GT13" s="239">
        <f t="shared" si="19"/>
        <v>73260.571520475438</v>
      </c>
      <c r="GU13" s="239">
        <f t="shared" si="19"/>
        <v>77282.240381980708</v>
      </c>
      <c r="GV13" s="239">
        <f t="shared" si="20"/>
        <v>81524.680390856578</v>
      </c>
      <c r="GW13" s="239">
        <f t="shared" si="20"/>
        <v>86000.01086900392</v>
      </c>
      <c r="GX13" s="239">
        <f t="shared" si="20"/>
        <v>90721.01643342711</v>
      </c>
      <c r="GY13" s="239">
        <f t="shared" si="20"/>
        <v>95701.183517879224</v>
      </c>
      <c r="GZ13" s="239">
        <f t="shared" si="20"/>
        <v>100954.73889937781</v>
      </c>
      <c r="HA13" s="239">
        <f t="shared" si="20"/>
        <v>106496.69033964946</v>
      </c>
      <c r="HB13" s="239">
        <f t="shared" si="20"/>
        <v>112342.86945760288</v>
      </c>
      <c r="HC13" s="239">
        <f t="shared" si="20"/>
        <v>118509.976955304</v>
      </c>
      <c r="HD13" s="239">
        <f t="shared" si="20"/>
        <v>125015.63032664913</v>
      </c>
      <c r="HE13" s="239">
        <f t="shared" si="20"/>
        <v>131878.41418502538</v>
      </c>
      <c r="HF13" s="239">
        <f t="shared" si="20"/>
        <v>139117.93335372827</v>
      </c>
      <c r="HG13" s="239">
        <f t="shared" si="20"/>
        <v>146754.86887079946</v>
      </c>
      <c r="HH13" s="239">
        <f t="shared" si="20"/>
        <v>154811.03706827291</v>
      </c>
      <c r="HI13" s="239">
        <f t="shared" si="20"/>
        <v>163309.45189460009</v>
      </c>
    </row>
    <row r="14" spans="1:217" s="278" customFormat="1" ht="12.75" customHeight="1">
      <c r="A14" s="10" t="str">
        <f>'JJR-4 Constant DCF'!A12</f>
        <v>Edison International</v>
      </c>
      <c r="B14" s="419" t="str">
        <f>'JJR-4 Constant DCF'!B12</f>
        <v>EIX</v>
      </c>
      <c r="C14" s="239">
        <f>'JJR-4 Constant DCF'!D12</f>
        <v>57.725000000000016</v>
      </c>
      <c r="D14" s="239">
        <f>'JJR-4 Constant DCF'!C12</f>
        <v>2.65</v>
      </c>
      <c r="E14" s="3">
        <f>'JJR-4 Constant DCF'!G12</f>
        <v>0.12</v>
      </c>
      <c r="F14" s="3" t="str">
        <f>'JJR-4 Constant DCF'!H12</f>
        <v>Negative</v>
      </c>
      <c r="G14" s="3">
        <f>'JJR-4 Constant DCF'!I12</f>
        <v>4.2999999999999997E-2</v>
      </c>
      <c r="H14" s="3">
        <f t="shared" ref="H14" si="23">MIN(E14:G14)</f>
        <v>4.2999999999999997E-2</v>
      </c>
      <c r="I14" s="3">
        <f t="shared" ref="I14" si="24">H14+($N14-$H14)/6</f>
        <v>4.4982567766986045E-2</v>
      </c>
      <c r="J14" s="3">
        <f t="shared" ref="J14" si="25">I14+($N14-$H14)/6</f>
        <v>4.6965135533972094E-2</v>
      </c>
      <c r="K14" s="3">
        <f t="shared" ref="K14" si="26">J14+($N14-$H14)/6</f>
        <v>4.8947703300958142E-2</v>
      </c>
      <c r="L14" s="3">
        <f t="shared" ref="L14" si="27">K14+($N14-$H14)/6</f>
        <v>5.0930271067944191E-2</v>
      </c>
      <c r="M14" s="3">
        <f t="shared" ref="M14" si="28">L14+($N14-$H14)/6</f>
        <v>5.291283883493024E-2</v>
      </c>
      <c r="N14" s="3">
        <f>'JJR-5.4 GDP Growth'!$D$25</f>
        <v>5.4895406601916275E-2</v>
      </c>
      <c r="O14" s="3">
        <f t="shared" si="22"/>
        <v>0.10206015706062319</v>
      </c>
      <c r="Q14" s="239">
        <f t="shared" ref="Q14" si="29">-C14</f>
        <v>-57.725000000000016</v>
      </c>
      <c r="R14" s="239">
        <f t="shared" ref="R14" si="30">D14*(1+$H14)</f>
        <v>2.7639499999999999</v>
      </c>
      <c r="S14" s="239">
        <f t="shared" ref="S14" si="31">R14*(1+$H14)</f>
        <v>2.8827998499999996</v>
      </c>
      <c r="T14" s="239">
        <f t="shared" ref="T14" si="32">S14*(1+$H14)</f>
        <v>3.0067602435499996</v>
      </c>
      <c r="U14" s="239">
        <f t="shared" ref="U14" si="33">T14*(1+$H14)</f>
        <v>3.1360509340226495</v>
      </c>
      <c r="V14" s="239">
        <f t="shared" ref="V14" si="34">U14*(1+$H14)</f>
        <v>3.270901124185623</v>
      </c>
      <c r="W14" s="239">
        <f t="shared" ref="W14" si="35">V14*(1+I14)</f>
        <v>3.4180346556634134</v>
      </c>
      <c r="X14" s="239">
        <f t="shared" ref="X14" si="36">W14*(1+J14)</f>
        <v>3.5785631165264595</v>
      </c>
      <c r="Y14" s="239">
        <f t="shared" ref="Y14" si="37">X14*(1+K14)</f>
        <v>3.7537255621979488</v>
      </c>
      <c r="Z14" s="239">
        <f t="shared" ref="Z14" si="38">Y14*(1+L14)</f>
        <v>3.9449038225953617</v>
      </c>
      <c r="AA14" s="239">
        <f t="shared" ref="AA14" si="39">Z14*(1+M14)</f>
        <v>4.1536398827796503</v>
      </c>
      <c r="AB14" s="239">
        <f t="shared" ref="AB14:AQ14" si="40">AA14*(1+$N14)</f>
        <v>4.3816556330227749</v>
      </c>
      <c r="AC14" s="239">
        <f t="shared" si="40"/>
        <v>4.6221884005871372</v>
      </c>
      <c r="AD14" s="239">
        <f t="shared" si="40"/>
        <v>4.8759253122280288</v>
      </c>
      <c r="AE14" s="239">
        <f t="shared" si="40"/>
        <v>5.1435912148033625</v>
      </c>
      <c r="AF14" s="239">
        <f t="shared" si="40"/>
        <v>5.4259507459340375</v>
      </c>
      <c r="AG14" s="239">
        <f t="shared" si="40"/>
        <v>5.7238105183340577</v>
      </c>
      <c r="AH14" s="239">
        <f t="shared" si="40"/>
        <v>6.0380214240503314</v>
      </c>
      <c r="AI14" s="239">
        <f t="shared" si="40"/>
        <v>6.3694810651946554</v>
      </c>
      <c r="AJ14" s="239">
        <f t="shared" si="40"/>
        <v>6.7191363181117225</v>
      </c>
      <c r="AK14" s="239">
        <f t="shared" si="40"/>
        <v>7.0879860383081681</v>
      </c>
      <c r="AL14" s="239">
        <f t="shared" si="40"/>
        <v>7.4770839138698006</v>
      </c>
      <c r="AM14" s="239">
        <f t="shared" si="40"/>
        <v>7.8875414755183311</v>
      </c>
      <c r="AN14" s="239">
        <f t="shared" si="40"/>
        <v>8.320531271906388</v>
      </c>
      <c r="AO14" s="239">
        <f t="shared" si="40"/>
        <v>8.7772902192216495</v>
      </c>
      <c r="AP14" s="239">
        <f t="shared" si="40"/>
        <v>9.2591231346688456</v>
      </c>
      <c r="AQ14" s="239">
        <f t="shared" si="40"/>
        <v>9.7674064639237006</v>
      </c>
      <c r="AR14" s="239">
        <f t="shared" ref="AR14" si="41">AQ14*(1+$N14)</f>
        <v>10.303592213206977</v>
      </c>
      <c r="AS14" s="239">
        <f t="shared" ref="AS14" si="42">AR14*(1+$N14)</f>
        <v>10.869212097211314</v>
      </c>
      <c r="AT14" s="239">
        <f t="shared" ref="AT14" si="43">AS14*(1+$N14)</f>
        <v>11.465881914730195</v>
      </c>
      <c r="AU14" s="239">
        <f t="shared" ref="AU14" si="44">AT14*(1+$N14)</f>
        <v>12.095306164488868</v>
      </c>
      <c r="AV14" s="239">
        <f t="shared" ref="AV14" si="45">AU14*(1+$N14)</f>
        <v>12.759282914363149</v>
      </c>
      <c r="AW14" s="239">
        <f t="shared" ref="AW14" si="46">AV14*(1+$N14)</f>
        <v>13.459708937895998</v>
      </c>
      <c r="AX14" s="239">
        <f t="shared" ref="AX14" si="47">AW14*(1+$N14)</f>
        <v>14.198585132785245</v>
      </c>
      <c r="AY14" s="239">
        <f t="shared" ref="AY14" si="48">AX14*(1+$N14)</f>
        <v>14.978022236821415</v>
      </c>
      <c r="AZ14" s="239">
        <f t="shared" ref="AZ14" si="49">AY14*(1+$N14)</f>
        <v>15.80024685760427</v>
      </c>
      <c r="BA14" s="239">
        <f t="shared" ref="BA14" si="50">AZ14*(1+$N14)</f>
        <v>16.667607833263105</v>
      </c>
      <c r="BB14" s="239">
        <f t="shared" ref="BB14" si="51">BA14*(1+$N14)</f>
        <v>17.582582942351369</v>
      </c>
      <c r="BC14" s="239">
        <f t="shared" ref="BC14" si="52">BB14*(1+$N14)</f>
        <v>18.547785982083663</v>
      </c>
      <c r="BD14" s="239">
        <f t="shared" ref="BD14" si="53">BC14*(1+$N14)</f>
        <v>19.565974235135471</v>
      </c>
      <c r="BE14" s="239">
        <f t="shared" ref="BE14" si="54">BD14*(1+$N14)</f>
        <v>20.64005634633585</v>
      </c>
      <c r="BF14" s="239">
        <f t="shared" ref="BF14" si="55">BE14*(1+$N14)</f>
        <v>21.773100631754421</v>
      </c>
      <c r="BG14" s="239">
        <f t="shared" ref="BG14:BW14" si="56">BF14*(1+$N14)</f>
        <v>22.968343843919019</v>
      </c>
      <c r="BH14" s="239">
        <f t="shared" si="56"/>
        <v>24.229200418203575</v>
      </c>
      <c r="BI14" s="239">
        <f t="shared" si="56"/>
        <v>25.559272226800182</v>
      </c>
      <c r="BJ14" s="239">
        <f t="shared" si="56"/>
        <v>26.962358868139443</v>
      </c>
      <c r="BK14" s="239">
        <f t="shared" si="56"/>
        <v>28.44246852115274</v>
      </c>
      <c r="BL14" s="239">
        <f t="shared" si="56"/>
        <v>30.003829395383626</v>
      </c>
      <c r="BM14" s="239">
        <f t="shared" si="56"/>
        <v>31.650901809657739</v>
      </c>
      <c r="BN14" s="239">
        <f t="shared" si="56"/>
        <v>33.388390933816225</v>
      </c>
      <c r="BO14" s="239">
        <f t="shared" si="56"/>
        <v>35.221260229911799</v>
      </c>
      <c r="BP14" s="239">
        <f t="shared" si="56"/>
        <v>37.15474563126471</v>
      </c>
      <c r="BQ14" s="239">
        <f t="shared" si="56"/>
        <v>39.19437049988376</v>
      </c>
      <c r="BR14" s="239">
        <f t="shared" si="56"/>
        <v>41.345961404981033</v>
      </c>
      <c r="BS14" s="239">
        <f t="shared" si="56"/>
        <v>43.615664767654607</v>
      </c>
      <c r="BT14" s="239">
        <f t="shared" si="56"/>
        <v>46.009964419287883</v>
      </c>
      <c r="BU14" s="239">
        <f t="shared" si="56"/>
        <v>48.535700123824391</v>
      </c>
      <c r="BV14" s="239">
        <f t="shared" si="56"/>
        <v>51.20008711683041</v>
      </c>
      <c r="BW14" s="239">
        <f t="shared" si="56"/>
        <v>54.010736717162352</v>
      </c>
      <c r="BX14" s="239">
        <f t="shared" ref="BX14" si="57">BW14*(1+$N14)</f>
        <v>56.975678070120026</v>
      </c>
      <c r="BY14" s="239">
        <f t="shared" ref="BY14" si="58">BX14*(1+$N14)</f>
        <v>60.10338108419915</v>
      </c>
      <c r="BZ14" s="239">
        <f t="shared" ref="BZ14" si="59">BY14*(1+$N14)</f>
        <v>63.402780626966184</v>
      </c>
      <c r="CA14" s="239">
        <f t="shared" ref="CA14" si="60">BZ14*(1+$N14)</f>
        <v>66.883302049175597</v>
      </c>
      <c r="CB14" s="239">
        <f t="shared" ref="CB14" si="61">CA14*(1+$N14)</f>
        <v>70.554888110043876</v>
      </c>
      <c r="CC14" s="239">
        <f t="shared" ref="CC14" si="62">CB14*(1+$N14)</f>
        <v>74.428027380597442</v>
      </c>
      <c r="CD14" s="239">
        <f t="shared" ref="CD14" si="63">CC14*(1+$N14)</f>
        <v>78.513784206233893</v>
      </c>
      <c r="CE14" s="239">
        <f t="shared" ref="CE14" si="64">CD14*(1+$N14)</f>
        <v>82.823830314090216</v>
      </c>
      <c r="CF14" s="239">
        <f t="shared" ref="CF14" si="65">CE14*(1+$N14)</f>
        <v>87.370478155510312</v>
      </c>
      <c r="CG14" s="239">
        <f t="shared" ref="CG14" si="66">CF14*(1+$N14)</f>
        <v>92.166716078860901</v>
      </c>
      <c r="CH14" s="239">
        <f t="shared" ref="CH14" si="67">CG14*(1+$N14)</f>
        <v>97.226245433173347</v>
      </c>
      <c r="CI14" s="239">
        <f t="shared" ref="CI14" si="68">CH14*(1+$N14)</f>
        <v>102.5635197086051</v>
      </c>
      <c r="CJ14" s="239">
        <f t="shared" ref="CJ14" si="69">CI14*(1+$N14)</f>
        <v>108.19378582553263</v>
      </c>
      <c r="CK14" s="239">
        <f t="shared" ref="CK14" si="70">CJ14*(1+$N14)</f>
        <v>114.13312769022589</v>
      </c>
      <c r="CL14" s="239">
        <f t="shared" ref="CL14" si="71">CK14*(1+$N14)</f>
        <v>120.39851214152927</v>
      </c>
      <c r="CM14" s="239">
        <f t="shared" ref="CM14:DC14" si="72">CL14*(1+$N14)</f>
        <v>127.00783741980428</v>
      </c>
      <c r="CN14" s="239">
        <f t="shared" si="72"/>
        <v>133.97998429659449</v>
      </c>
      <c r="CO14" s="239">
        <f t="shared" si="72"/>
        <v>141.3348700110744</v>
      </c>
      <c r="CP14" s="239">
        <f t="shared" si="72"/>
        <v>149.09350516736131</v>
      </c>
      <c r="CQ14" s="239">
        <f t="shared" si="72"/>
        <v>157.27805375522851</v>
      </c>
      <c r="CR14" s="239">
        <f t="shared" si="72"/>
        <v>165.91189646567983</v>
      </c>
      <c r="CS14" s="239">
        <f t="shared" si="72"/>
        <v>175.01969748225835</v>
      </c>
      <c r="CT14" s="239">
        <f t="shared" si="72"/>
        <v>184.62747493889131</v>
      </c>
      <c r="CU14" s="239">
        <f t="shared" si="72"/>
        <v>194.76267524554686</v>
      </c>
      <c r="CV14" s="239">
        <f t="shared" si="72"/>
        <v>205.45425149402811</v>
      </c>
      <c r="CW14" s="239">
        <f t="shared" si="72"/>
        <v>216.73274616788515</v>
      </c>
      <c r="CX14" s="239">
        <f t="shared" si="72"/>
        <v>228.63037839272113</v>
      </c>
      <c r="CY14" s="239">
        <f t="shared" si="72"/>
        <v>241.18113597613953</v>
      </c>
      <c r="CZ14" s="239">
        <f t="shared" si="72"/>
        <v>254.42087250026177</v>
      </c>
      <c r="DA14" s="239">
        <f t="shared" si="72"/>
        <v>268.38740974417794</v>
      </c>
      <c r="DB14" s="239">
        <f t="shared" si="72"/>
        <v>283.12064572891973</v>
      </c>
      <c r="DC14" s="239">
        <f t="shared" si="72"/>
        <v>298.66266869360584</v>
      </c>
      <c r="DD14" s="239">
        <f t="shared" ref="DD14" si="73">DC14*(1+$N14)</f>
        <v>315.05787732835472</v>
      </c>
      <c r="DE14" s="239">
        <f t="shared" ref="DE14" si="74">DD14*(1+$N14)</f>
        <v>332.35310760743141</v>
      </c>
      <c r="DF14" s="239">
        <f t="shared" ref="DF14" si="75">DE14*(1+$N14)</f>
        <v>350.59776658495178</v>
      </c>
      <c r="DG14" s="239">
        <f t="shared" ref="DG14" si="76">DF14*(1+$N14)</f>
        <v>369.84397353535644</v>
      </c>
      <c r="DH14" s="239">
        <f t="shared" ref="DH14" si="77">DG14*(1+$N14)</f>
        <v>390.14670884184818</v>
      </c>
      <c r="DI14" s="239">
        <f t="shared" ref="DI14" si="78">DH14*(1+$N14)</f>
        <v>411.5639710581209</v>
      </c>
      <c r="DJ14" s="239">
        <f t="shared" ref="DJ14" si="79">DI14*(1+$N14)</f>
        <v>434.15694259205577</v>
      </c>
      <c r="DK14" s="239">
        <f t="shared" ref="DK14" si="80">DJ14*(1+$N14)</f>
        <v>457.99016448469149</v>
      </c>
      <c r="DL14" s="239">
        <f t="shared" ref="DL14" si="81">DK14*(1+$N14)</f>
        <v>483.13172078375715</v>
      </c>
      <c r="DM14" s="239">
        <f t="shared" ref="DM14" si="82">DL14*(1+$N14)</f>
        <v>509.65343303846498</v>
      </c>
      <c r="DN14" s="239">
        <f t="shared" ref="DN14" si="83">DM14*(1+$N14)</f>
        <v>537.631065471174</v>
      </c>
      <c r="DO14" s="239">
        <f t="shared" ref="DO14" si="84">DN14*(1+$N14)</f>
        <v>567.14454141203555</v>
      </c>
      <c r="DP14" s="239">
        <f t="shared" ref="DP14" si="85">DO14*(1+$N14)</f>
        <v>598.27817161490657</v>
      </c>
      <c r="DQ14" s="239">
        <f t="shared" ref="DQ14" si="86">DP14*(1+$N14)</f>
        <v>631.12089510675787</v>
      </c>
      <c r="DR14" s="239">
        <f t="shared" ref="DR14" si="87">DQ14*(1+$N14)</f>
        <v>665.76653325860866</v>
      </c>
      <c r="DS14" s="239">
        <f t="shared" ref="DS14:EI14" si="88">DR14*(1+$N14)</f>
        <v>702.31405780378816</v>
      </c>
      <c r="DT14" s="239">
        <f t="shared" si="88"/>
        <v>740.86787356916886</v>
      </c>
      <c r="DU14" s="239">
        <f t="shared" si="88"/>
        <v>781.53811672704546</v>
      </c>
      <c r="DV14" s="239">
        <f t="shared" si="88"/>
        <v>824.44096941967257</v>
      </c>
      <c r="DW14" s="239">
        <f t="shared" si="88"/>
        <v>869.6989916552435</v>
      </c>
      <c r="DX14" s="239">
        <f t="shared" si="88"/>
        <v>917.44147142343468</v>
      </c>
      <c r="DY14" s="239">
        <f t="shared" si="88"/>
        <v>967.80479403068443</v>
      </c>
      <c r="DZ14" s="239">
        <f t="shared" si="88"/>
        <v>1020.9328317102827</v>
      </c>
      <c r="EA14" s="239">
        <f t="shared" si="88"/>
        <v>1076.9773546202644</v>
      </c>
      <c r="EB14" s="239">
        <f t="shared" si="88"/>
        <v>1136.0984644031998</v>
      </c>
      <c r="EC14" s="239">
        <f t="shared" si="88"/>
        <v>1198.4650515464261</v>
      </c>
      <c r="ED14" s="239">
        <f t="shared" si="88"/>
        <v>1264.2552778492538</v>
      </c>
      <c r="EE14" s="239">
        <f t="shared" si="88"/>
        <v>1333.6570853754072</v>
      </c>
      <c r="EF14" s="239">
        <f t="shared" si="88"/>
        <v>1406.8687333446167</v>
      </c>
      <c r="EG14" s="239">
        <f t="shared" si="88"/>
        <v>1484.0993644970922</v>
      </c>
      <c r="EH14" s="239">
        <f t="shared" si="88"/>
        <v>1565.5696025488057</v>
      </c>
      <c r="EI14" s="239">
        <f t="shared" si="88"/>
        <v>1651.5121824443229</v>
      </c>
      <c r="EJ14" s="239">
        <f t="shared" ref="EJ14" si="89">EI14*(1+$N14)</f>
        <v>1742.1726152076221</v>
      </c>
      <c r="EK14" s="239">
        <f t="shared" ref="EK14" si="90">EJ14*(1+$N14)</f>
        <v>1837.8098892901683</v>
      </c>
      <c r="EL14" s="239">
        <f t="shared" ref="EL14" si="91">EK14*(1+$N14)</f>
        <v>1938.6972104197748</v>
      </c>
      <c r="EM14" s="239">
        <f t="shared" ref="EM14" si="92">EL14*(1+$N14)</f>
        <v>2045.1227820637691</v>
      </c>
      <c r="EN14" s="239">
        <f t="shared" ref="EN14" si="93">EM14*(1+$N14)</f>
        <v>2157.3906287360019</v>
      </c>
      <c r="EO14" s="239">
        <f t="shared" ref="EO14" si="94">EN14*(1+$N14)</f>
        <v>2275.8214644996283</v>
      </c>
      <c r="EP14" s="239">
        <f t="shared" ref="EP14" si="95">EO14*(1+$N14)</f>
        <v>2400.7536091467041</v>
      </c>
      <c r="EQ14" s="239">
        <f t="shared" ref="EQ14" si="96">EP14*(1+$N14)</f>
        <v>2532.5439546718303</v>
      </c>
      <c r="ER14" s="239">
        <f t="shared" ref="ER14" si="97">EQ14*(1+$N14)</f>
        <v>2671.5689848007655</v>
      </c>
      <c r="ES14" s="239">
        <f t="shared" ref="ES14" si="98">ER14*(1+$N14)</f>
        <v>2818.2258504864722</v>
      </c>
      <c r="ET14" s="239">
        <f t="shared" ref="ET14" si="99">ES14*(1+$N14)</f>
        <v>2972.9335044449585</v>
      </c>
      <c r="EU14" s="239">
        <f t="shared" ref="EU14" si="100">ET14*(1+$N14)</f>
        <v>3136.1338979719244</v>
      </c>
      <c r="EV14" s="239">
        <f t="shared" ref="EV14" si="101">EU14*(1+$N14)</f>
        <v>3308.2932434591457</v>
      </c>
      <c r="EW14" s="239">
        <f t="shared" ref="EW14" si="102">EV14*(1+$N14)</f>
        <v>3489.9033462172079</v>
      </c>
      <c r="EX14" s="239">
        <f t="shared" ref="EX14" si="103">EW14*(1+$N14)</f>
        <v>3681.4830094091899</v>
      </c>
      <c r="EY14" s="239">
        <f t="shared" ref="EY14:FO14" si="104">EX14*(1+$N14)</f>
        <v>3883.5795161087535</v>
      </c>
      <c r="EZ14" s="239">
        <f t="shared" si="104"/>
        <v>4096.7701927164171</v>
      </c>
      <c r="FA14" s="239">
        <f t="shared" si="104"/>
        <v>4321.6640582001955</v>
      </c>
      <c r="FB14" s="239">
        <f t="shared" si="104"/>
        <v>4558.9035638719824</v>
      </c>
      <c r="FC14" s="239">
        <f t="shared" si="104"/>
        <v>4809.1664286696605</v>
      </c>
      <c r="FD14" s="239">
        <f t="shared" si="104"/>
        <v>5073.1675751877674</v>
      </c>
      <c r="FE14" s="239">
        <f t="shared" si="104"/>
        <v>5351.6611719873572</v>
      </c>
      <c r="FF14" s="239">
        <f t="shared" si="104"/>
        <v>5645.4427880192907</v>
      </c>
      <c r="FG14" s="239">
        <f t="shared" si="104"/>
        <v>5955.3516653154657</v>
      </c>
      <c r="FH14" s="239">
        <f t="shared" si="104"/>
        <v>6282.2731164403576</v>
      </c>
      <c r="FI14" s="239">
        <f t="shared" si="104"/>
        <v>6627.1410535516388</v>
      </c>
      <c r="FJ14" s="239">
        <f t="shared" si="104"/>
        <v>6990.9406562946078</v>
      </c>
      <c r="FK14" s="239">
        <f t="shared" si="104"/>
        <v>7374.7111861517678</v>
      </c>
      <c r="FL14" s="239">
        <f t="shared" si="104"/>
        <v>7779.5489552872696</v>
      </c>
      <c r="FM14" s="239">
        <f t="shared" si="104"/>
        <v>8206.6104583672768</v>
      </c>
      <c r="FN14" s="239">
        <f t="shared" si="104"/>
        <v>8657.1156763028866</v>
      </c>
      <c r="FO14" s="239">
        <f t="shared" si="104"/>
        <v>9132.3515613533564</v>
      </c>
      <c r="FP14" s="239">
        <f t="shared" ref="FP14" si="105">FO14*(1+$N14)</f>
        <v>9633.6757135454936</v>
      </c>
      <c r="FQ14" s="239">
        <f t="shared" ref="FQ14" si="106">FP14*(1+$N14)</f>
        <v>10162.52025891158</v>
      </c>
      <c r="FR14" s="239">
        <f t="shared" ref="FR14" si="107">FQ14*(1+$N14)</f>
        <v>10720.395940624743</v>
      </c>
      <c r="FS14" s="239">
        <f t="shared" ref="FS14" si="108">FR14*(1+$N14)</f>
        <v>11308.89643471887</v>
      </c>
      <c r="FT14" s="239">
        <f t="shared" ref="FT14" si="109">FS14*(1+$N14)</f>
        <v>11929.702902721723</v>
      </c>
      <c r="FU14" s="239">
        <f t="shared" ref="FU14" si="110">FT14*(1+$N14)</f>
        <v>12584.588794206693</v>
      </c>
      <c r="FV14" s="239">
        <f t="shared" ref="FV14" si="111">FU14*(1+$N14)</f>
        <v>13275.424912982589</v>
      </c>
      <c r="FW14" s="239">
        <f t="shared" ref="FW14" si="112">FV14*(1+$N14)</f>
        <v>14004.184761393977</v>
      </c>
      <c r="FX14" s="239">
        <f t="shared" ref="FX14" si="113">FW14*(1+$N14)</f>
        <v>14772.950177999059</v>
      </c>
      <c r="FY14" s="239">
        <f t="shared" ref="FY14" si="114">FX14*(1+$N14)</f>
        <v>15583.917284730169</v>
      </c>
      <c r="FZ14" s="239">
        <f t="shared" ref="FZ14" si="115">FY14*(1+$N14)</f>
        <v>16439.402760526064</v>
      </c>
      <c r="GA14" s="239">
        <f t="shared" ref="GA14" si="116">FZ14*(1+$N14)</f>
        <v>17341.850459357807</v>
      </c>
      <c r="GB14" s="239">
        <f t="shared" ref="GB14" si="117">GA14*(1+$N14)</f>
        <v>18293.838391553883</v>
      </c>
      <c r="GC14" s="239">
        <f t="shared" ref="GC14" si="118">GB14*(1+$N14)</f>
        <v>19298.086088367982</v>
      </c>
      <c r="GD14" s="239">
        <f t="shared" ref="GD14" si="119">GC14*(1+$N14)</f>
        <v>20357.462370827725</v>
      </c>
      <c r="GE14" s="239">
        <f t="shared" ref="GE14:GU14" si="120">GD14*(1+$N14)</f>
        <v>21474.993545057525</v>
      </c>
      <c r="GF14" s="239">
        <f t="shared" si="120"/>
        <v>22653.872047486984</v>
      </c>
      <c r="GG14" s="239">
        <f t="shared" si="120"/>
        <v>23897.465564641567</v>
      </c>
      <c r="GH14" s="239">
        <f t="shared" si="120"/>
        <v>25209.326653567859</v>
      </c>
      <c r="GI14" s="239">
        <f t="shared" si="120"/>
        <v>26593.202890375993</v>
      </c>
      <c r="GJ14" s="239">
        <f t="shared" si="120"/>
        <v>28053.047575890439</v>
      </c>
      <c r="GK14" s="239">
        <f t="shared" si="120"/>
        <v>29593.031028991845</v>
      </c>
      <c r="GL14" s="239">
        <f t="shared" si="120"/>
        <v>31217.552499911479</v>
      </c>
      <c r="GM14" s="239">
        <f t="shared" si="120"/>
        <v>32931.252737510789</v>
      </c>
      <c r="GN14" s="239">
        <f t="shared" si="120"/>
        <v>34739.027246446909</v>
      </c>
      <c r="GO14" s="239">
        <f t="shared" si="120"/>
        <v>36646.040272095663</v>
      </c>
      <c r="GP14" s="239">
        <f t="shared" si="120"/>
        <v>38657.739553182553</v>
      </c>
      <c r="GQ14" s="239">
        <f t="shared" si="120"/>
        <v>40779.871884265493</v>
      </c>
      <c r="GR14" s="239">
        <f t="shared" si="120"/>
        <v>43018.499532526301</v>
      </c>
      <c r="GS14" s="239">
        <f t="shared" si="120"/>
        <v>45380.017555768674</v>
      </c>
      <c r="GT14" s="239">
        <f t="shared" si="120"/>
        <v>47871.172071094697</v>
      </c>
      <c r="GU14" s="239">
        <f t="shared" si="120"/>
        <v>50499.079526447742</v>
      </c>
      <c r="GV14" s="239">
        <f t="shared" ref="GV14" si="121">GU14*(1+$N14)</f>
        <v>53271.247030074599</v>
      </c>
      <c r="GW14" s="239">
        <f t="shared" ref="GW14" si="122">GV14*(1+$N14)</f>
        <v>56195.593795981666</v>
      </c>
      <c r="GX14" s="239">
        <f t="shared" ref="GX14" si="123">GW14*(1+$N14)</f>
        <v>59280.473766648203</v>
      </c>
      <c r="GY14" s="239">
        <f t="shared" ref="GY14" si="124">GX14*(1+$N14)</f>
        <v>62534.699477622591</v>
      </c>
      <c r="GZ14" s="239">
        <f t="shared" ref="GZ14" si="125">GY14*(1+$N14)</f>
        <v>65967.567232175323</v>
      </c>
      <c r="HA14" s="239">
        <f t="shared" ref="HA14" si="126">GZ14*(1+$N14)</f>
        <v>69588.883657924831</v>
      </c>
      <c r="HB14" s="239">
        <f t="shared" ref="HB14" si="127">HA14*(1+$N14)</f>
        <v>73408.993721300067</v>
      </c>
      <c r="HC14" s="239">
        <f t="shared" ref="HC14" si="128">HB14*(1+$N14)</f>
        <v>77438.810279868354</v>
      </c>
      <c r="HD14" s="239">
        <f t="shared" ref="HD14" si="129">HC14*(1+$N14)</f>
        <v>81689.845256950386</v>
      </c>
      <c r="HE14" s="239">
        <f t="shared" ref="HE14" si="130">HD14*(1+$N14)</f>
        <v>86174.242527578303</v>
      </c>
      <c r="HF14" s="239">
        <f t="shared" ref="HF14" si="131">HE14*(1+$N14)</f>
        <v>90904.812609741857</v>
      </c>
      <c r="HG14" s="239">
        <f t="shared" ref="HG14" si="132">HF14*(1+$N14)</f>
        <v>95895.06926002464</v>
      </c>
      <c r="HH14" s="239">
        <f t="shared" ref="HH14" si="133">HG14*(1+$N14)</f>
        <v>101159.26807817261</v>
      </c>
      <c r="HI14" s="239">
        <f t="shared" ref="HI14" si="134">HH14*(1+$N14)</f>
        <v>106712.44723087615</v>
      </c>
    </row>
    <row r="15" spans="1:217" s="278" customFormat="1" ht="12.75" customHeight="1">
      <c r="A15" s="10" t="str">
        <f>'JJR-4 Constant DCF'!A13</f>
        <v>Entergy Corporation</v>
      </c>
      <c r="B15" s="389" t="str">
        <f>'JJR-4 Constant DCF'!B13</f>
        <v>ETR</v>
      </c>
      <c r="C15" s="239">
        <f>'JJR-4 Constant DCF'!D13</f>
        <v>93.900999999999996</v>
      </c>
      <c r="D15" s="239">
        <f>'JJR-4 Constant DCF'!C13</f>
        <v>3.8</v>
      </c>
      <c r="E15" s="3">
        <f>'JJR-4 Constant DCF'!G13</f>
        <v>0.03</v>
      </c>
      <c r="F15" s="3">
        <f>'JJR-4 Constant DCF'!H13</f>
        <v>5.5E-2</v>
      </c>
      <c r="G15" s="3">
        <f>'JJR-4 Constant DCF'!I13</f>
        <v>5.0999999999999997E-2</v>
      </c>
      <c r="H15" s="3">
        <f t="shared" si="21"/>
        <v>0.03</v>
      </c>
      <c r="I15" s="3">
        <f t="shared" si="4"/>
        <v>3.4149234433652711E-2</v>
      </c>
      <c r="J15" s="3">
        <f t="shared" si="4"/>
        <v>3.8298468867305424E-2</v>
      </c>
      <c r="K15" s="3">
        <f t="shared" si="4"/>
        <v>4.2447703300958137E-2</v>
      </c>
      <c r="L15" s="3">
        <f t="shared" si="4"/>
        <v>4.6596937734610849E-2</v>
      </c>
      <c r="M15" s="3">
        <f t="shared" si="4"/>
        <v>5.0746172168263562E-2</v>
      </c>
      <c r="N15" s="3">
        <f>'JJR-5.4 GDP Growth'!$D$25</f>
        <v>5.4895406601916275E-2</v>
      </c>
      <c r="O15" s="3">
        <f t="shared" si="22"/>
        <v>9.2903801798820504E-2</v>
      </c>
      <c r="Q15" s="239">
        <f t="shared" si="5"/>
        <v>-93.900999999999996</v>
      </c>
      <c r="R15" s="239">
        <f t="shared" si="6"/>
        <v>3.9139999999999997</v>
      </c>
      <c r="S15" s="239">
        <f t="shared" si="7"/>
        <v>4.0314199999999998</v>
      </c>
      <c r="T15" s="239">
        <f t="shared" si="7"/>
        <v>4.1523626</v>
      </c>
      <c r="U15" s="239">
        <f t="shared" si="7"/>
        <v>4.2769334780000001</v>
      </c>
      <c r="V15" s="239">
        <f t="shared" si="7"/>
        <v>4.4052414823400001</v>
      </c>
      <c r="W15" s="239">
        <f t="shared" si="8"/>
        <v>4.5556771064572805</v>
      </c>
      <c r="X15" s="239">
        <f t="shared" si="8"/>
        <v>4.7301525642884306</v>
      </c>
      <c r="Y15" s="239">
        <f t="shared" si="8"/>
        <v>4.9309366769056115</v>
      </c>
      <c r="Z15" s="239">
        <f t="shared" si="8"/>
        <v>5.160703226212692</v>
      </c>
      <c r="AA15" s="239">
        <f t="shared" si="8"/>
        <v>5.4225891606393946</v>
      </c>
      <c r="AB15" s="239">
        <f t="shared" si="9"/>
        <v>5.7202643974478384</v>
      </c>
      <c r="AC15" s="239">
        <f t="shared" si="9"/>
        <v>6.0342806374162032</v>
      </c>
      <c r="AD15" s="239">
        <f t="shared" si="9"/>
        <v>6.3655349265572365</v>
      </c>
      <c r="AE15" s="239">
        <f t="shared" si="9"/>
        <v>6.714973554589295</v>
      </c>
      <c r="AF15" s="239">
        <f t="shared" si="9"/>
        <v>7.0835947581895891</v>
      </c>
      <c r="AG15" s="239">
        <f t="shared" si="9"/>
        <v>7.4724515726436094</v>
      </c>
      <c r="AH15" s="239">
        <f t="shared" si="9"/>
        <v>7.8826548400370093</v>
      </c>
      <c r="AI15" s="239">
        <f t="shared" si="9"/>
        <v>8.3153763825834037</v>
      </c>
      <c r="AJ15" s="239">
        <f t="shared" si="9"/>
        <v>8.7718523501532921</v>
      </c>
      <c r="AK15" s="239">
        <f t="shared" si="9"/>
        <v>9.2533867515669321</v>
      </c>
      <c r="AL15" s="239">
        <f t="shared" si="9"/>
        <v>9.7613551797389846</v>
      </c>
      <c r="AM15" s="239">
        <f t="shared" si="9"/>
        <v>10.297208741316478</v>
      </c>
      <c r="AN15" s="239">
        <f t="shared" si="9"/>
        <v>10.862478202035852</v>
      </c>
      <c r="AO15" s="239">
        <f t="shared" si="9"/>
        <v>11.458778359641062</v>
      </c>
      <c r="AP15" s="239">
        <f t="shared" si="9"/>
        <v>12.087812656854798</v>
      </c>
      <c r="AQ15" s="239">
        <f t="shared" si="9"/>
        <v>12.751378047580632</v>
      </c>
      <c r="AR15" s="239">
        <f t="shared" si="10"/>
        <v>13.45137013023732</v>
      </c>
      <c r="AS15" s="239">
        <f t="shared" si="10"/>
        <v>14.18978856288957</v>
      </c>
      <c r="AT15" s="239">
        <f t="shared" si="10"/>
        <v>14.968742775644614</v>
      </c>
      <c r="AU15" s="239">
        <f t="shared" si="10"/>
        <v>15.790457996633123</v>
      </c>
      <c r="AV15" s="239">
        <f t="shared" si="10"/>
        <v>16.657281608788779</v>
      </c>
      <c r="AW15" s="239">
        <f t="shared" si="10"/>
        <v>17.571689855585859</v>
      </c>
      <c r="AX15" s="239">
        <f t="shared" si="10"/>
        <v>18.536294914891013</v>
      </c>
      <c r="AY15" s="239">
        <f t="shared" si="10"/>
        <v>19.553852361136986</v>
      </c>
      <c r="AZ15" s="239">
        <f t="shared" si="10"/>
        <v>20.627269037135441</v>
      </c>
      <c r="BA15" s="239">
        <f t="shared" si="10"/>
        <v>21.759611358016109</v>
      </c>
      <c r="BB15" s="239">
        <f t="shared" si="10"/>
        <v>22.954114071014079</v>
      </c>
      <c r="BC15" s="239">
        <f t="shared" si="10"/>
        <v>24.214189496129165</v>
      </c>
      <c r="BD15" s="239">
        <f t="shared" si="10"/>
        <v>25.543437274055027</v>
      </c>
      <c r="BE15" s="239">
        <f t="shared" si="10"/>
        <v>26.945654649224821</v>
      </c>
      <c r="BF15" s="239">
        <f t="shared" si="10"/>
        <v>28.424847317348831</v>
      </c>
      <c r="BG15" s="239">
        <f t="shared" si="10"/>
        <v>29.985240868432083</v>
      </c>
      <c r="BH15" s="239">
        <f t="shared" si="11"/>
        <v>31.631292857961061</v>
      </c>
      <c r="BI15" s="239">
        <f t="shared" si="11"/>
        <v>33.367705540743124</v>
      </c>
      <c r="BJ15" s="239">
        <f t="shared" si="11"/>
        <v>35.199439303775229</v>
      </c>
      <c r="BK15" s="239">
        <f t="shared" si="11"/>
        <v>37.13172683651544</v>
      </c>
      <c r="BL15" s="239">
        <f t="shared" si="11"/>
        <v>39.170088079037242</v>
      </c>
      <c r="BM15" s="239">
        <f t="shared" si="11"/>
        <v>41.320345990768864</v>
      </c>
      <c r="BN15" s="239">
        <f t="shared" si="11"/>
        <v>43.588643184863983</v>
      </c>
      <c r="BO15" s="239">
        <f t="shared" si="11"/>
        <v>45.981459475722936</v>
      </c>
      <c r="BP15" s="239">
        <f t="shared" si="11"/>
        <v>48.50563038979228</v>
      </c>
      <c r="BQ15" s="239">
        <f t="shared" si="11"/>
        <v>51.168366692522191</v>
      </c>
      <c r="BR15" s="239">
        <f t="shared" si="11"/>
        <v>53.977274987264146</v>
      </c>
      <c r="BS15" s="239">
        <f t="shared" si="11"/>
        <v>56.940379444953457</v>
      </c>
      <c r="BT15" s="239">
        <f t="shared" si="11"/>
        <v>60.066144726651572</v>
      </c>
      <c r="BU15" s="239">
        <f t="shared" si="11"/>
        <v>63.363500164430661</v>
      </c>
      <c r="BV15" s="239">
        <f t="shared" si="11"/>
        <v>66.841865269677669</v>
      </c>
      <c r="BW15" s="239">
        <f t="shared" si="11"/>
        <v>70.511176641687129</v>
      </c>
      <c r="BX15" s="239">
        <f t="shared" si="12"/>
        <v>74.38191635341208</v>
      </c>
      <c r="BY15" s="239">
        <f t="shared" si="12"/>
        <v>78.465141895462367</v>
      </c>
      <c r="BZ15" s="239">
        <f t="shared" si="12"/>
        <v>82.772517763890832</v>
      </c>
      <c r="CA15" s="239">
        <f t="shared" si="12"/>
        <v>87.316348782003956</v>
      </c>
      <c r="CB15" s="239">
        <f t="shared" si="12"/>
        <v>92.109615251386799</v>
      </c>
      <c r="CC15" s="239">
        <f t="shared" si="12"/>
        <v>97.16601003255775</v>
      </c>
      <c r="CD15" s="239">
        <f t="shared" si="12"/>
        <v>102.49997766118088</v>
      </c>
      <c r="CE15" s="239">
        <f t="shared" si="12"/>
        <v>108.12675561157874</v>
      </c>
      <c r="CF15" s="239">
        <f t="shared" si="12"/>
        <v>114.06241782542239</v>
      </c>
      <c r="CG15" s="239">
        <f t="shared" si="12"/>
        <v>120.32392062994661</v>
      </c>
      <c r="CH15" s="239">
        <f t="shared" si="12"/>
        <v>126.92915117686424</v>
      </c>
      <c r="CI15" s="239">
        <f t="shared" si="12"/>
        <v>133.8969785403543</v>
      </c>
      <c r="CJ15" s="239">
        <f t="shared" si="12"/>
        <v>141.24730762009511</v>
      </c>
      <c r="CK15" s="239">
        <f t="shared" si="12"/>
        <v>149.0011360033262</v>
      </c>
      <c r="CL15" s="239">
        <f t="shared" si="12"/>
        <v>157.18061394837622</v>
      </c>
      <c r="CM15" s="239">
        <f t="shared" si="12"/>
        <v>165.80910766101115</v>
      </c>
      <c r="CN15" s="239">
        <f t="shared" si="13"/>
        <v>174.91126604436326</v>
      </c>
      <c r="CO15" s="239">
        <f t="shared" si="13"/>
        <v>184.51309111312455</v>
      </c>
      <c r="CP15" s="239">
        <f t="shared" si="13"/>
        <v>194.64201227315596</v>
      </c>
      <c r="CQ15" s="239">
        <f t="shared" si="13"/>
        <v>205.32696467870602</v>
      </c>
      <c r="CR15" s="239">
        <f t="shared" si="13"/>
        <v>216.59847189108089</v>
      </c>
      <c r="CS15" s="239">
        <f t="shared" si="13"/>
        <v>228.48873307489552</v>
      </c>
      <c r="CT15" s="239">
        <f t="shared" si="13"/>
        <v>241.03171498099863</v>
      </c>
      <c r="CU15" s="239">
        <f t="shared" si="13"/>
        <v>254.26324897883774</v>
      </c>
      <c r="CV15" s="239">
        <f t="shared" si="13"/>
        <v>268.22113341545531</v>
      </c>
      <c r="CW15" s="239">
        <f t="shared" si="13"/>
        <v>282.94524159352358</v>
      </c>
      <c r="CX15" s="239">
        <f t="shared" si="13"/>
        <v>298.47763567687747</v>
      </c>
      <c r="CY15" s="239">
        <f t="shared" si="13"/>
        <v>314.86268684893827</v>
      </c>
      <c r="CZ15" s="239">
        <f t="shared" si="13"/>
        <v>332.14720206728259</v>
      </c>
      <c r="DA15" s="239">
        <f t="shared" si="13"/>
        <v>350.38055777645491</v>
      </c>
      <c r="DB15" s="239">
        <f t="shared" si="13"/>
        <v>369.61484096099963</v>
      </c>
      <c r="DC15" s="239">
        <f t="shared" si="13"/>
        <v>389.90499794165635</v>
      </c>
      <c r="DD15" s="239">
        <f t="shared" si="14"/>
        <v>411.30899133978289</v>
      </c>
      <c r="DE15" s="239">
        <f t="shared" si="14"/>
        <v>433.88796565840431</v>
      </c>
      <c r="DF15" s="239">
        <f t="shared" si="14"/>
        <v>457.70642195290071</v>
      </c>
      <c r="DG15" s="239">
        <f t="shared" si="14"/>
        <v>482.83240209031345</v>
      </c>
      <c r="DH15" s="239">
        <f t="shared" si="14"/>
        <v>509.33768312364111</v>
      </c>
      <c r="DI15" s="239">
        <f t="shared" si="14"/>
        <v>537.29798233639133</v>
      </c>
      <c r="DJ15" s="239">
        <f t="shared" si="14"/>
        <v>566.79317354313673</v>
      </c>
      <c r="DK15" s="239">
        <f t="shared" si="14"/>
        <v>597.90751526397776</v>
      </c>
      <c r="DL15" s="239">
        <f t="shared" si="14"/>
        <v>630.72989142473523</v>
      </c>
      <c r="DM15" s="239">
        <f t="shared" si="14"/>
        <v>665.3540652704786</v>
      </c>
      <c r="DN15" s="239">
        <f t="shared" si="14"/>
        <v>701.87894721773944</v>
      </c>
      <c r="DO15" s="239">
        <f t="shared" si="14"/>
        <v>740.40887741058214</v>
      </c>
      <c r="DP15" s="239">
        <f t="shared" si="14"/>
        <v>781.05392378770443</v>
      </c>
      <c r="DQ15" s="239">
        <f t="shared" si="14"/>
        <v>823.93019651205259</v>
      </c>
      <c r="DR15" s="239">
        <f t="shared" si="14"/>
        <v>869.16017966117852</v>
      </c>
      <c r="DS15" s="239">
        <f t="shared" si="14"/>
        <v>916.87308112587357</v>
      </c>
      <c r="DT15" s="239">
        <f t="shared" si="15"/>
        <v>967.2052017166302</v>
      </c>
      <c r="DU15" s="239">
        <f t="shared" si="15"/>
        <v>1020.3003245323531</v>
      </c>
      <c r="DV15" s="239">
        <f t="shared" si="15"/>
        <v>1076.3101257036237</v>
      </c>
      <c r="DW15" s="239">
        <f t="shared" si="15"/>
        <v>1135.3946076838838</v>
      </c>
      <c r="DX15" s="239">
        <f t="shared" si="15"/>
        <v>1197.7225563263139</v>
      </c>
      <c r="DY15" s="239">
        <f t="shared" si="15"/>
        <v>1263.4720230521334</v>
      </c>
      <c r="DZ15" s="239">
        <f t="shared" si="15"/>
        <v>1332.8308334877261</v>
      </c>
      <c r="EA15" s="239">
        <f t="shared" si="15"/>
        <v>1405.9971240236057</v>
      </c>
      <c r="EB15" s="239">
        <f t="shared" si="15"/>
        <v>1483.1799078280064</v>
      </c>
      <c r="EC15" s="239">
        <f t="shared" si="15"/>
        <v>1564.5996719320176</v>
      </c>
      <c r="ED15" s="239">
        <f t="shared" si="15"/>
        <v>1650.4890070919505</v>
      </c>
      <c r="EE15" s="239">
        <f t="shared" si="15"/>
        <v>1741.0932722282562</v>
      </c>
      <c r="EF15" s="239">
        <f t="shared" si="15"/>
        <v>1836.6712953390872</v>
      </c>
      <c r="EG15" s="239">
        <f t="shared" si="15"/>
        <v>1937.4961128907946</v>
      </c>
      <c r="EH15" s="239">
        <f t="shared" si="15"/>
        <v>2043.8557497975671</v>
      </c>
      <c r="EI15" s="239">
        <f t="shared" si="15"/>
        <v>2156.054042218369</v>
      </c>
      <c r="EJ15" s="239">
        <f t="shared" si="16"/>
        <v>2274.4115055216516</v>
      </c>
      <c r="EK15" s="239">
        <f t="shared" si="16"/>
        <v>2399.2662498973391</v>
      </c>
      <c r="EL15" s="239">
        <f t="shared" si="16"/>
        <v>2530.9749462317086</v>
      </c>
      <c r="EM15" s="239">
        <f t="shared" si="16"/>
        <v>2669.9138450043615</v>
      </c>
      <c r="EN15" s="239">
        <f t="shared" si="16"/>
        <v>2816.4798511179615</v>
      </c>
      <c r="EO15" s="239">
        <f t="shared" si="16"/>
        <v>2971.0916577311868</v>
      </c>
      <c r="EP15" s="239">
        <f t="shared" si="16"/>
        <v>3134.1909423339016</v>
      </c>
      <c r="EQ15" s="239">
        <f t="shared" si="16"/>
        <v>3306.2436284813643</v>
      </c>
      <c r="ER15" s="239">
        <f t="shared" si="16"/>
        <v>3487.7412167918437</v>
      </c>
      <c r="ES15" s="239">
        <f t="shared" si="16"/>
        <v>3679.202189009894</v>
      </c>
      <c r="ET15" s="239">
        <f t="shared" si="16"/>
        <v>3881.1734891462525</v>
      </c>
      <c r="EU15" s="239">
        <f t="shared" si="16"/>
        <v>4094.2320859255142</v>
      </c>
      <c r="EV15" s="239">
        <f t="shared" si="16"/>
        <v>4318.9866210050068</v>
      </c>
      <c r="EW15" s="239">
        <f t="shared" si="16"/>
        <v>4556.0791476733129</v>
      </c>
      <c r="EX15" s="239">
        <f t="shared" si="16"/>
        <v>4806.1869649953514</v>
      </c>
      <c r="EY15" s="239">
        <f t="shared" si="16"/>
        <v>5070.0245526436011</v>
      </c>
      <c r="EZ15" s="239">
        <f t="shared" si="17"/>
        <v>5348.3456119426701</v>
      </c>
      <c r="FA15" s="239">
        <f t="shared" si="17"/>
        <v>5641.9452189578378</v>
      </c>
      <c r="FB15" s="239">
        <f t="shared" si="17"/>
        <v>5951.6620957782661</v>
      </c>
      <c r="FC15" s="239">
        <f t="shared" si="17"/>
        <v>6278.3810064832269</v>
      </c>
      <c r="FD15" s="239">
        <f t="shared" si="17"/>
        <v>6623.0352846358719</v>
      </c>
      <c r="FE15" s="239">
        <f t="shared" si="17"/>
        <v>6986.6094995247968</v>
      </c>
      <c r="FF15" s="239">
        <f t="shared" si="17"/>
        <v>7370.1422687700215</v>
      </c>
      <c r="FG15" s="239">
        <f t="shared" si="17"/>
        <v>7774.7292253281212</v>
      </c>
      <c r="FH15" s="239">
        <f t="shared" si="17"/>
        <v>8201.5261473723094</v>
      </c>
      <c r="FI15" s="239">
        <f t="shared" si="17"/>
        <v>8651.7522599885597</v>
      </c>
      <c r="FJ15" s="239">
        <f t="shared" si="17"/>
        <v>9126.693718119679</v>
      </c>
      <c r="FK15" s="239">
        <f t="shared" si="17"/>
        <v>9627.7072807070144</v>
      </c>
      <c r="FL15" s="239">
        <f t="shared" si="17"/>
        <v>10156.224186525656</v>
      </c>
      <c r="FM15" s="239">
        <f t="shared" si="17"/>
        <v>10713.754242785199</v>
      </c>
      <c r="FN15" s="239">
        <f t="shared" si="17"/>
        <v>11301.890138175897</v>
      </c>
      <c r="FO15" s="239">
        <f t="shared" si="17"/>
        <v>11922.311992681251</v>
      </c>
      <c r="FP15" s="239">
        <f t="shared" si="18"/>
        <v>12576.79215715439</v>
      </c>
      <c r="FQ15" s="239">
        <f t="shared" si="18"/>
        <v>13267.200276369173</v>
      </c>
      <c r="FR15" s="239">
        <f t="shared" si="18"/>
        <v>13995.508630009514</v>
      </c>
      <c r="FS15" s="239">
        <f t="shared" si="18"/>
        <v>14763.797766854514</v>
      </c>
      <c r="FT15" s="239">
        <f t="shared" si="18"/>
        <v>15574.262448254456</v>
      </c>
      <c r="FU15" s="239">
        <f t="shared" si="18"/>
        <v>16429.21791787634</v>
      </c>
      <c r="FV15" s="239">
        <f t="shared" si="18"/>
        <v>17331.10651562965</v>
      </c>
      <c r="FW15" s="239">
        <f t="shared" si="18"/>
        <v>18282.50465466626</v>
      </c>
      <c r="FX15" s="239">
        <f t="shared" si="18"/>
        <v>19286.13018138559</v>
      </c>
      <c r="FY15" s="239">
        <f t="shared" si="18"/>
        <v>20344.85013947024</v>
      </c>
      <c r="FZ15" s="239">
        <f t="shared" si="18"/>
        <v>21461.688960131512</v>
      </c>
      <c r="GA15" s="239">
        <f t="shared" si="18"/>
        <v>22639.837101961788</v>
      </c>
      <c r="GB15" s="239">
        <f t="shared" si="18"/>
        <v>23882.660165075129</v>
      </c>
      <c r="GC15" s="239">
        <f t="shared" si="18"/>
        <v>25193.708505572318</v>
      </c>
      <c r="GD15" s="239">
        <f t="shared" si="18"/>
        <v>26576.727377795865</v>
      </c>
      <c r="GE15" s="239">
        <f t="shared" si="18"/>
        <v>28035.66763334825</v>
      </c>
      <c r="GF15" s="239">
        <f t="shared" si="19"/>
        <v>29574.697007437087</v>
      </c>
      <c r="GG15" s="239">
        <f t="shared" si="19"/>
        <v>31198.212024788823</v>
      </c>
      <c r="GH15" s="239">
        <f t="shared" si="19"/>
        <v>32910.850559142396</v>
      </c>
      <c r="GI15" s="239">
        <f t="shared" si="19"/>
        <v>34717.505082201424</v>
      </c>
      <c r="GJ15" s="239">
        <f t="shared" si="19"/>
        <v>36623.336639892965</v>
      </c>
      <c r="GK15" s="239">
        <f t="shared" si="19"/>
        <v>38633.789595858747</v>
      </c>
      <c r="GL15" s="239">
        <f t="shared" si="19"/>
        <v>40754.607184296292</v>
      </c>
      <c r="GM15" s="239">
        <f t="shared" si="19"/>
        <v>42991.847916579616</v>
      </c>
      <c r="GN15" s="239">
        <f t="shared" si="19"/>
        <v>45351.902888527999</v>
      </c>
      <c r="GO15" s="239">
        <f t="shared" si="19"/>
        <v>47841.514037764362</v>
      </c>
      <c r="GP15" s="239">
        <f t="shared" si="19"/>
        <v>50467.793403318719</v>
      </c>
      <c r="GQ15" s="239">
        <f t="shared" si="19"/>
        <v>53238.243442495412</v>
      </c>
      <c r="GR15" s="239">
        <f t="shared" si="19"/>
        <v>56160.778463043003</v>
      </c>
      <c r="GS15" s="239">
        <f t="shared" si="19"/>
        <v>59243.747231851892</v>
      </c>
      <c r="GT15" s="239">
        <f t="shared" si="19"/>
        <v>62495.956824765555</v>
      </c>
      <c r="GU15" s="239">
        <f t="shared" si="19"/>
        <v>65926.697785636861</v>
      </c>
      <c r="GV15" s="239">
        <f t="shared" si="20"/>
        <v>69545.770666501048</v>
      </c>
      <c r="GW15" s="239">
        <f t="shared" si="20"/>
        <v>73363.514024682241</v>
      </c>
      <c r="GX15" s="239">
        <f t="shared" si="20"/>
        <v>77390.833956812567</v>
      </c>
      <c r="GY15" s="239">
        <f t="shared" si="20"/>
        <v>81639.235254133178</v>
      </c>
      <c r="GZ15" s="239">
        <f t="shared" si="20"/>
        <v>86120.854268078314</v>
      </c>
      <c r="HA15" s="239">
        <f t="shared" si="20"/>
        <v>90848.493580028851</v>
      </c>
      <c r="HB15" s="239">
        <f t="shared" si="20"/>
        <v>95835.658574276109</v>
      </c>
      <c r="HC15" s="239">
        <f t="shared" si="20"/>
        <v>101096.59601867342</v>
      </c>
      <c r="HD15" s="239">
        <f t="shared" si="20"/>
        <v>106646.33476318816</v>
      </c>
      <c r="HE15" s="239">
        <f t="shared" si="20"/>
        <v>112500.72867261745</v>
      </c>
      <c r="HF15" s="239">
        <f t="shared" si="20"/>
        <v>118676.50191611264</v>
      </c>
      <c r="HG15" s="239">
        <f t="shared" si="20"/>
        <v>125191.29674289074</v>
      </c>
      <c r="HH15" s="239">
        <f t="shared" si="20"/>
        <v>132063.72388061287</v>
      </c>
      <c r="HI15" s="239">
        <f t="shared" si="20"/>
        <v>139313.41570040231</v>
      </c>
    </row>
    <row r="16" spans="1:217" s="278" customFormat="1" ht="12.75" customHeight="1">
      <c r="A16" s="10" t="str">
        <f>'JJR-4 Constant DCF'!A14</f>
        <v>Exelon Corporation</v>
      </c>
      <c r="B16" s="389" t="str">
        <f>'JJR-4 Constant DCF'!B14</f>
        <v>EXC</v>
      </c>
      <c r="C16" s="239">
        <f>'JJR-4 Constant DCF'!D14</f>
        <v>41.707333333333331</v>
      </c>
      <c r="D16" s="239">
        <f>'JJR-4 Constant DCF'!C14</f>
        <v>1.53</v>
      </c>
      <c r="E16" s="3">
        <f>'JJR-4 Constant DCF'!G14</f>
        <v>0.04</v>
      </c>
      <c r="F16" s="3" t="str">
        <f>'JJR-4 Constant DCF'!H14</f>
        <v>Negative</v>
      </c>
      <c r="G16" s="3">
        <f>'JJR-4 Constant DCF'!I14</f>
        <v>2.3E-2</v>
      </c>
      <c r="H16" s="3">
        <f t="shared" si="21"/>
        <v>2.3E-2</v>
      </c>
      <c r="I16" s="3">
        <f t="shared" si="4"/>
        <v>2.8315901100319379E-2</v>
      </c>
      <c r="J16" s="3">
        <f t="shared" si="4"/>
        <v>3.3631802200638758E-2</v>
      </c>
      <c r="K16" s="3">
        <f t="shared" si="4"/>
        <v>3.8947703300958134E-2</v>
      </c>
      <c r="L16" s="3">
        <f t="shared" si="4"/>
        <v>4.4263604401277509E-2</v>
      </c>
      <c r="M16" s="3">
        <f t="shared" si="4"/>
        <v>4.9579505501596885E-2</v>
      </c>
      <c r="N16" s="3">
        <f>'JJR-5.4 GDP Growth'!$D$25</f>
        <v>5.4895406601916275E-2</v>
      </c>
      <c r="O16" s="3">
        <f t="shared" si="22"/>
        <v>8.760358989238741E-2</v>
      </c>
      <c r="Q16" s="239">
        <f t="shared" si="5"/>
        <v>-41.707333333333331</v>
      </c>
      <c r="R16" s="239">
        <f t="shared" si="6"/>
        <v>1.5651899999999999</v>
      </c>
      <c r="S16" s="239">
        <f t="shared" si="7"/>
        <v>1.6011893699999997</v>
      </c>
      <c r="T16" s="239">
        <f t="shared" si="7"/>
        <v>1.6380167255099995</v>
      </c>
      <c r="U16" s="239">
        <f t="shared" si="7"/>
        <v>1.6756911101967293</v>
      </c>
      <c r="V16" s="239">
        <f t="shared" si="7"/>
        <v>1.7142320057312539</v>
      </c>
      <c r="W16" s="239">
        <f t="shared" si="8"/>
        <v>1.7627720296685421</v>
      </c>
      <c r="X16" s="239">
        <f t="shared" si="8"/>
        <v>1.8220572298951729</v>
      </c>
      <c r="Y16" s="239">
        <f t="shared" si="8"/>
        <v>1.893022174282496</v>
      </c>
      <c r="Z16" s="239">
        <f t="shared" si="8"/>
        <v>1.9768141589277823</v>
      </c>
      <c r="AA16" s="239">
        <f t="shared" si="8"/>
        <v>2.0748236273959768</v>
      </c>
      <c r="AB16" s="239">
        <f t="shared" si="9"/>
        <v>2.1887219140491418</v>
      </c>
      <c r="AC16" s="239">
        <f t="shared" si="9"/>
        <v>2.3088726934593939</v>
      </c>
      <c r="AD16" s="239">
        <f t="shared" si="9"/>
        <v>2.4356191987589089</v>
      </c>
      <c r="AE16" s="239">
        <f t="shared" si="9"/>
        <v>2.5693235050022127</v>
      </c>
      <c r="AF16" s="239">
        <f t="shared" si="9"/>
        <v>2.7103675635011699</v>
      </c>
      <c r="AG16" s="239">
        <f t="shared" si="9"/>
        <v>2.8591542929402118</v>
      </c>
      <c r="AH16" s="239">
        <f t="shared" si="9"/>
        <v>3.0161087303887792</v>
      </c>
      <c r="AI16" s="239">
        <f t="shared" si="9"/>
        <v>3.1816792454990606</v>
      </c>
      <c r="AJ16" s="239">
        <f t="shared" si="9"/>
        <v>3.3563388213576095</v>
      </c>
      <c r="AK16" s="239">
        <f t="shared" si="9"/>
        <v>3.5405864056498317</v>
      </c>
      <c r="AL16" s="239">
        <f t="shared" si="9"/>
        <v>3.7349483359971964</v>
      </c>
      <c r="AM16" s="239">
        <f t="shared" si="9"/>
        <v>3.9399798435389131</v>
      </c>
      <c r="AN16" s="239">
        <f t="shared" si="9"/>
        <v>4.156266639053336</v>
      </c>
      <c r="AO16" s="239">
        <f t="shared" si="9"/>
        <v>4.3844265861501492</v>
      </c>
      <c r="AP16" s="239">
        <f t="shared" si="9"/>
        <v>4.625111466313113</v>
      </c>
      <c r="AQ16" s="239">
        <f t="shared" si="9"/>
        <v>4.8790088408355565</v>
      </c>
      <c r="AR16" s="239">
        <f t="shared" si="10"/>
        <v>5.1468440149675683</v>
      </c>
      <c r="AS16" s="239">
        <f t="shared" si="10"/>
        <v>5.4293821098858519</v>
      </c>
      <c r="AT16" s="239">
        <f t="shared" si="10"/>
        <v>5.7274302484052058</v>
      </c>
      <c r="AU16" s="239">
        <f t="shared" si="10"/>
        <v>6.0418398606755241</v>
      </c>
      <c r="AV16" s="239">
        <f t="shared" si="10"/>
        <v>6.3735091164509718</v>
      </c>
      <c r="AW16" s="239">
        <f t="shared" si="10"/>
        <v>6.7233854908795685</v>
      </c>
      <c r="AX16" s="239">
        <f t="shared" si="10"/>
        <v>7.0924684711428272</v>
      </c>
      <c r="AY16" s="239">
        <f t="shared" si="10"/>
        <v>7.4818124116774838</v>
      </c>
      <c r="AZ16" s="239">
        <f t="shared" si="10"/>
        <v>7.8925295461357834</v>
      </c>
      <c r="BA16" s="239">
        <f t="shared" si="10"/>
        <v>8.3257931646885446</v>
      </c>
      <c r="BB16" s="239">
        <f t="shared" si="10"/>
        <v>8.7828409657475781</v>
      </c>
      <c r="BC16" s="239">
        <f t="shared" si="10"/>
        <v>9.264978591682258</v>
      </c>
      <c r="BD16" s="239">
        <f t="shared" si="10"/>
        <v>9.7735833586307059</v>
      </c>
      <c r="BE16" s="239">
        <f t="shared" si="10"/>
        <v>10.310108191060461</v>
      </c>
      <c r="BF16" s="239">
        <f t="shared" si="10"/>
        <v>10.876085772318472</v>
      </c>
      <c r="BG16" s="239">
        <f t="shared" si="10"/>
        <v>11.473132923027212</v>
      </c>
      <c r="BH16" s="239">
        <f t="shared" si="11"/>
        <v>12.102955219834623</v>
      </c>
      <c r="BI16" s="239">
        <f t="shared" si="11"/>
        <v>12.767351867712229</v>
      </c>
      <c r="BJ16" s="239">
        <f t="shared" si="11"/>
        <v>13.468220839720027</v>
      </c>
      <c r="BK16" s="239">
        <f t="shared" si="11"/>
        <v>14.207564298920861</v>
      </c>
      <c r="BL16" s="239">
        <f t="shared" si="11"/>
        <v>14.987494317932992</v>
      </c>
      <c r="BM16" s="239">
        <f t="shared" si="11"/>
        <v>15.810238912459834</v>
      </c>
      <c r="BN16" s="239">
        <f t="shared" si="11"/>
        <v>16.678148406032754</v>
      </c>
      <c r="BO16" s="239">
        <f t="shared" si="11"/>
        <v>17.593702144149024</v>
      </c>
      <c r="BP16" s="239">
        <f t="shared" si="11"/>
        <v>18.559515576985092</v>
      </c>
      <c r="BQ16" s="239">
        <f t="shared" si="11"/>
        <v>19.578347730918289</v>
      </c>
      <c r="BR16" s="239">
        <f t="shared" si="11"/>
        <v>20.653109090200754</v>
      </c>
      <c r="BS16" s="239">
        <f t="shared" si="11"/>
        <v>21.786869911301057</v>
      </c>
      <c r="BT16" s="239">
        <f t="shared" si="11"/>
        <v>22.982868993664983</v>
      </c>
      <c r="BU16" s="239">
        <f t="shared" si="11"/>
        <v>24.244522931950797</v>
      </c>
      <c r="BV16" s="239">
        <f t="shared" si="11"/>
        <v>25.57543587616972</v>
      </c>
      <c r="BW16" s="239">
        <f t="shared" si="11"/>
        <v>26.979409827613296</v>
      </c>
      <c r="BX16" s="239">
        <f t="shared" si="12"/>
        <v>28.460455499979865</v>
      </c>
      <c r="BY16" s="239">
        <f t="shared" si="12"/>
        <v>30.022803776727002</v>
      </c>
      <c r="BZ16" s="239">
        <f t="shared" si="12"/>
        <v>31.670917797379978</v>
      </c>
      <c r="CA16" s="239">
        <f t="shared" si="12"/>
        <v>33.409505707323021</v>
      </c>
      <c r="CB16" s="239">
        <f t="shared" si="12"/>
        <v>35.243534107495563</v>
      </c>
      <c r="CC16" s="239">
        <f t="shared" si="12"/>
        <v>37.178242242415038</v>
      </c>
      <c r="CD16" s="239">
        <f t="shared" si="12"/>
        <v>39.219156967056954</v>
      </c>
      <c r="CE16" s="239">
        <f t="shared" si="12"/>
        <v>41.37210853534792</v>
      </c>
      <c r="CF16" s="239">
        <f t="shared" si="12"/>
        <v>43.643247255374455</v>
      </c>
      <c r="CG16" s="239">
        <f t="shared" si="12"/>
        <v>46.039061058886205</v>
      </c>
      <c r="CH16" s="239">
        <f t="shared" si="12"/>
        <v>48.566394035284212</v>
      </c>
      <c r="CI16" s="239">
        <f t="shared" si="12"/>
        <v>51.232465983040022</v>
      </c>
      <c r="CJ16" s="239">
        <f t="shared" si="12"/>
        <v>54.044893034397852</v>
      </c>
      <c r="CK16" s="239">
        <f t="shared" si="12"/>
        <v>57.011709412278194</v>
      </c>
      <c r="CL16" s="239">
        <f t="shared" si="12"/>
        <v>60.141390381535501</v>
      </c>
      <c r="CM16" s="239">
        <f t="shared" si="12"/>
        <v>63.442876460134471</v>
      </c>
      <c r="CN16" s="239">
        <f t="shared" si="13"/>
        <v>66.925598959408688</v>
      </c>
      <c r="CO16" s="239">
        <f t="shared" si="13"/>
        <v>70.59950692636221</v>
      </c>
      <c r="CP16" s="239">
        <f t="shared" si="13"/>
        <v>74.475095564979668</v>
      </c>
      <c r="CQ16" s="239">
        <f t="shared" si="13"/>
        <v>78.563436217735799</v>
      </c>
      <c r="CR16" s="239">
        <f t="shared" si="13"/>
        <v>82.876207992952118</v>
      </c>
      <c r="CS16" s="239">
        <f t="shared" si="13"/>
        <v>87.425731128350208</v>
      </c>
      <c r="CT16" s="239">
        <f t="shared" si="13"/>
        <v>92.2250021861108</v>
      </c>
      <c r="CU16" s="239">
        <f t="shared" si="13"/>
        <v>97.287731179979971</v>
      </c>
      <c r="CV16" s="239">
        <f t="shared" si="13"/>
        <v>102.6283807404829</v>
      </c>
      <c r="CW16" s="239">
        <f t="shared" si="13"/>
        <v>108.26220743012797</v>
      </c>
      <c r="CX16" s="239">
        <f t="shared" si="13"/>
        <v>114.20530532662585</v>
      </c>
      <c r="CY16" s="239">
        <f t="shared" si="13"/>
        <v>120.47465199862697</v>
      </c>
      <c r="CZ16" s="239">
        <f t="shared" si="13"/>
        <v>127.08815700531596</v>
      </c>
      <c r="DA16" s="239">
        <f t="shared" si="13"/>
        <v>134.06471305841094</v>
      </c>
      <c r="DB16" s="239">
        <f t="shared" si="13"/>
        <v>141.42424999272166</v>
      </c>
      <c r="DC16" s="239">
        <f t="shared" si="13"/>
        <v>149.18779169944315</v>
      </c>
      <c r="DD16" s="239">
        <f t="shared" si="14"/>
        <v>157.37751618482608</v>
      </c>
      <c r="DE16" s="239">
        <f t="shared" si="14"/>
        <v>166.01681892579177</v>
      </c>
      <c r="DF16" s="239">
        <f t="shared" si="14"/>
        <v>175.1303797034798</v>
      </c>
      <c r="DG16" s="239">
        <f t="shared" si="14"/>
        <v>184.74423310565032</v>
      </c>
      <c r="DH16" s="239">
        <f t="shared" si="14"/>
        <v>194.8858428993442</v>
      </c>
      <c r="DI16" s="239">
        <f t="shared" si="14"/>
        <v>205.58418048626086</v>
      </c>
      <c r="DJ16" s="239">
        <f t="shared" si="14"/>
        <v>216.86980766497589</v>
      </c>
      <c r="DK16" s="239">
        <f t="shared" si="14"/>
        <v>228.77496393642411</v>
      </c>
      <c r="DL16" s="239">
        <f t="shared" si="14"/>
        <v>241.33365860205285</v>
      </c>
      <c r="DM16" s="239">
        <f t="shared" si="14"/>
        <v>254.58176791774059</v>
      </c>
      <c r="DN16" s="239">
        <f t="shared" si="14"/>
        <v>268.55713758101967</v>
      </c>
      <c r="DO16" s="239">
        <f t="shared" si="14"/>
        <v>283.29969084437653</v>
      </c>
      <c r="DP16" s="239">
        <f t="shared" si="14"/>
        <v>298.85154256347573</v>
      </c>
      <c r="DQ16" s="239">
        <f t="shared" si="14"/>
        <v>315.25711950610764</v>
      </c>
      <c r="DR16" s="239">
        <f t="shared" si="14"/>
        <v>332.56328726554432</v>
      </c>
      <c r="DS16" s="239">
        <f t="shared" si="14"/>
        <v>350.81948414085628</v>
      </c>
      <c r="DT16" s="239">
        <f t="shared" si="15"/>
        <v>370.0778623666431</v>
      </c>
      <c r="DU16" s="239">
        <f t="shared" si="15"/>
        <v>390.39343709562797</v>
      </c>
      <c r="DV16" s="239">
        <f t="shared" si="15"/>
        <v>411.8242435597121</v>
      </c>
      <c r="DW16" s="239">
        <f t="shared" si="15"/>
        <v>434.43150285844911</v>
      </c>
      <c r="DX16" s="239">
        <f t="shared" si="15"/>
        <v>458.27979684854523</v>
      </c>
      <c r="DY16" s="239">
        <f t="shared" si="15"/>
        <v>483.43725263398971</v>
      </c>
      <c r="DZ16" s="239">
        <f t="shared" si="15"/>
        <v>509.97573718384592</v>
      </c>
      <c r="EA16" s="239">
        <f t="shared" si="15"/>
        <v>537.97106263366516</v>
      </c>
      <c r="EB16" s="239">
        <f t="shared" si="15"/>
        <v>567.50320285700514</v>
      </c>
      <c r="EC16" s="239">
        <f t="shared" si="15"/>
        <v>598.6565219257302</v>
      </c>
      <c r="ED16" s="239">
        <f t="shared" si="15"/>
        <v>631.52001511173216</v>
      </c>
      <c r="EE16" s="239">
        <f t="shared" si="15"/>
        <v>666.18756311853906</v>
      </c>
      <c r="EF16" s="239">
        <f t="shared" si="15"/>
        <v>702.75820026907104</v>
      </c>
      <c r="EG16" s="239">
        <f t="shared" si="15"/>
        <v>741.33639741567265</v>
      </c>
      <c r="EH16" s="239">
        <f t="shared" si="15"/>
        <v>782.03236038060584</v>
      </c>
      <c r="EI16" s="239">
        <f t="shared" si="15"/>
        <v>824.96234477955556</v>
      </c>
      <c r="EJ16" s="239">
        <f t="shared" si="16"/>
        <v>870.2489881274995</v>
      </c>
      <c r="EK16" s="239">
        <f t="shared" si="16"/>
        <v>918.02166017566481</v>
      </c>
      <c r="EL16" s="239">
        <f t="shared" si="16"/>
        <v>968.41683248037418</v>
      </c>
      <c r="EM16" s="239">
        <f t="shared" si="16"/>
        <v>1021.5784682595241</v>
      </c>
      <c r="EN16" s="239">
        <f t="shared" si="16"/>
        <v>1077.6584336503936</v>
      </c>
      <c r="EO16" s="239">
        <f t="shared" si="16"/>
        <v>1136.8169315436162</v>
      </c>
      <c r="EP16" s="239">
        <f t="shared" si="16"/>
        <v>1199.2229592326457</v>
      </c>
      <c r="EQ16" s="239">
        <f t="shared" si="16"/>
        <v>1265.0547911860751</v>
      </c>
      <c r="ER16" s="239">
        <f t="shared" si="16"/>
        <v>1334.5004883219369</v>
      </c>
      <c r="ES16" s="239">
        <f t="shared" si="16"/>
        <v>1407.7584352388255</v>
      </c>
      <c r="ET16" s="239">
        <f t="shared" si="16"/>
        <v>1485.0379069385383</v>
      </c>
      <c r="EU16" s="239">
        <f t="shared" si="16"/>
        <v>1566.559666659188</v>
      </c>
      <c r="EV16" s="239">
        <f t="shared" si="16"/>
        <v>1652.5565965266067</v>
      </c>
      <c r="EW16" s="239">
        <f t="shared" si="16"/>
        <v>1743.2743628256137</v>
      </c>
      <c r="EX16" s="239">
        <f t="shared" si="16"/>
        <v>1838.9721177916224</v>
      </c>
      <c r="EY16" s="239">
        <f t="shared" si="16"/>
        <v>1939.9232399273806</v>
      </c>
      <c r="EZ16" s="239">
        <f t="shared" si="17"/>
        <v>2046.416114959701</v>
      </c>
      <c r="FA16" s="239">
        <f t="shared" si="17"/>
        <v>2158.7549596671274</v>
      </c>
      <c r="FB16" s="239">
        <f t="shared" si="17"/>
        <v>2277.2606909319579</v>
      </c>
      <c r="FC16" s="239">
        <f t="shared" si="17"/>
        <v>2402.2718424992286</v>
      </c>
      <c r="FD16" s="239">
        <f t="shared" si="17"/>
        <v>2534.1455320615582</v>
      </c>
      <c r="FE16" s="239">
        <f t="shared" si="17"/>
        <v>2673.2584814325069</v>
      </c>
      <c r="FF16" s="239">
        <f t="shared" si="17"/>
        <v>2820.0080927227655</v>
      </c>
      <c r="FG16" s="239">
        <f t="shared" si="17"/>
        <v>2974.8135835934759</v>
      </c>
      <c r="FH16" s="239">
        <f t="shared" si="17"/>
        <v>3138.1171848297436</v>
      </c>
      <c r="FI16" s="239">
        <f t="shared" si="17"/>
        <v>3310.385403655433</v>
      </c>
      <c r="FJ16" s="239">
        <f t="shared" si="17"/>
        <v>3492.1103563981469</v>
      </c>
      <c r="FK16" s="239">
        <f t="shared" si="17"/>
        <v>3683.8111743113859</v>
      </c>
      <c r="FL16" s="239">
        <f t="shared" si="17"/>
        <v>3886.0354865698923</v>
      </c>
      <c r="FM16" s="239">
        <f t="shared" si="17"/>
        <v>4099.3609846746222</v>
      </c>
      <c r="FN16" s="239">
        <f t="shared" si="17"/>
        <v>4324.3970727363676</v>
      </c>
      <c r="FO16" s="239">
        <f t="shared" si="17"/>
        <v>4561.7866083523668</v>
      </c>
      <c r="FP16" s="239">
        <f t="shared" si="18"/>
        <v>4812.2077390490467</v>
      </c>
      <c r="FQ16" s="239">
        <f t="shared" si="18"/>
        <v>5076.3758395370323</v>
      </c>
      <c r="FR16" s="239">
        <f t="shared" si="18"/>
        <v>5355.0455553125621</v>
      </c>
      <c r="FS16" s="239">
        <f t="shared" si="18"/>
        <v>5649.0129584432298</v>
      </c>
      <c r="FT16" s="239">
        <f t="shared" si="18"/>
        <v>5959.1178216964645</v>
      </c>
      <c r="FU16" s="239">
        <f t="shared" si="18"/>
        <v>6286.2460175072174</v>
      </c>
      <c r="FV16" s="239">
        <f t="shared" si="18"/>
        <v>6631.3320486379525</v>
      </c>
      <c r="FW16" s="239">
        <f t="shared" si="18"/>
        <v>6995.3617177602509</v>
      </c>
      <c r="FX16" s="239">
        <f t="shared" si="18"/>
        <v>7379.3749435841792</v>
      </c>
      <c r="FY16" s="239">
        <f t="shared" si="18"/>
        <v>7784.4687315802257</v>
      </c>
      <c r="FZ16" s="239">
        <f t="shared" si="18"/>
        <v>8211.8003077802259</v>
      </c>
      <c r="GA16" s="239">
        <f t="shared" si="18"/>
        <v>8662.5904246095633</v>
      </c>
      <c r="GB16" s="239">
        <f t="shared" si="18"/>
        <v>9138.1268481943716</v>
      </c>
      <c r="GC16" s="239">
        <f t="shared" si="18"/>
        <v>9639.7680371058887</v>
      </c>
      <c r="GD16" s="239">
        <f t="shared" si="18"/>
        <v>10168.947023050972</v>
      </c>
      <c r="GE16" s="239">
        <f t="shared" si="18"/>
        <v>10727.175504594701</v>
      </c>
      <c r="GF16" s="239">
        <f t="shared" si="19"/>
        <v>11316.048165609544</v>
      </c>
      <c r="GG16" s="239">
        <f t="shared" si="19"/>
        <v>11937.247230787549</v>
      </c>
      <c r="GH16" s="239">
        <f t="shared" si="19"/>
        <v>12592.54727122923</v>
      </c>
      <c r="GI16" s="239">
        <f t="shared" si="19"/>
        <v>13283.820273837211</v>
      </c>
      <c r="GJ16" s="239">
        <f t="shared" si="19"/>
        <v>14013.040988996283</v>
      </c>
      <c r="GK16" s="239">
        <f t="shared" si="19"/>
        <v>14782.292571816553</v>
      </c>
      <c r="GL16" s="239">
        <f t="shared" si="19"/>
        <v>15593.772533054909</v>
      </c>
      <c r="GM16" s="239">
        <f t="shared" si="19"/>
        <v>16449.799016714751</v>
      </c>
      <c r="GN16" s="239">
        <f t="shared" si="19"/>
        <v>17352.817422257111</v>
      </c>
      <c r="GO16" s="239">
        <f t="shared" si="19"/>
        <v>18305.40739034073</v>
      </c>
      <c r="GP16" s="239">
        <f t="shared" si="19"/>
        <v>19310.290172047207</v>
      </c>
      <c r="GQ16" s="239">
        <f t="shared" si="19"/>
        <v>20370.336402642726</v>
      </c>
      <c r="GR16" s="239">
        <f t="shared" si="19"/>
        <v>21488.574302083616</v>
      </c>
      <c r="GS16" s="239">
        <f t="shared" si="19"/>
        <v>22668.198325691985</v>
      </c>
      <c r="GT16" s="239">
        <f t="shared" si="19"/>
        <v>23912.578289713725</v>
      </c>
      <c r="GU16" s="239">
        <f t="shared" si="19"/>
        <v>25225.268997827716</v>
      </c>
      <c r="GV16" s="239">
        <f t="shared" si="20"/>
        <v>26610.020396106182</v>
      </c>
      <c r="GW16" s="239">
        <f t="shared" si="20"/>
        <v>28070.788285435716</v>
      </c>
      <c r="GX16" s="239">
        <f t="shared" si="20"/>
        <v>29611.745622001017</v>
      </c>
      <c r="GY16" s="239">
        <f t="shared" si="20"/>
        <v>31237.294438113277</v>
      </c>
      <c r="GZ16" s="239">
        <f t="shared" si="20"/>
        <v>32952.078417437282</v>
      </c>
      <c r="HA16" s="239">
        <f t="shared" si="20"/>
        <v>34760.99616054073</v>
      </c>
      <c r="HB16" s="239">
        <f t="shared" si="20"/>
        <v>36669.215178661267</v>
      </c>
      <c r="HC16" s="239">
        <f t="shared" si="20"/>
        <v>38682.186655667036</v>
      </c>
      <c r="HD16" s="239">
        <f t="shared" si="20"/>
        <v>40805.6610203811</v>
      </c>
      <c r="HE16" s="239">
        <f t="shared" si="20"/>
        <v>43045.704373754888</v>
      </c>
      <c r="HF16" s="239">
        <f t="shared" si="20"/>
        <v>45408.715817818047</v>
      </c>
      <c r="HG16" s="239">
        <f t="shared" si="20"/>
        <v>47901.445735908033</v>
      </c>
      <c r="HH16" s="239">
        <f t="shared" si="20"/>
        <v>50531.015076400334</v>
      </c>
      <c r="HI16" s="239">
        <f t="shared" si="20"/>
        <v>53304.935695026892</v>
      </c>
    </row>
    <row r="17" spans="1:217" s="278" customFormat="1" ht="12.75" customHeight="1">
      <c r="A17" s="10" t="str">
        <f>'JJR-4 Constant DCF'!A15</f>
        <v xml:space="preserve">Evergy, Inc. </v>
      </c>
      <c r="B17" s="389" t="str">
        <f>'JJR-4 Constant DCF'!B15</f>
        <v>EVRG</v>
      </c>
      <c r="C17" s="239">
        <f>'JJR-4 Constant DCF'!D15</f>
        <v>56.789333333333339</v>
      </c>
      <c r="D17" s="239">
        <f>'JJR-4 Constant DCF'!C15</f>
        <v>2.14</v>
      </c>
      <c r="E17" s="3">
        <f>'JJR-4 Constant DCF'!G15</f>
        <v>0.08</v>
      </c>
      <c r="F17" s="3">
        <f>'JJR-4 Constant DCF'!H15</f>
        <v>5.6500000000000002E-2</v>
      </c>
      <c r="G17" s="3">
        <f>'JJR-4 Constant DCF'!I15</f>
        <v>5.8999999999999997E-2</v>
      </c>
      <c r="H17" s="3">
        <f t="shared" si="21"/>
        <v>5.6500000000000002E-2</v>
      </c>
      <c r="I17" s="3">
        <f t="shared" si="4"/>
        <v>5.6232567766986048E-2</v>
      </c>
      <c r="J17" s="3">
        <f t="shared" si="4"/>
        <v>5.5965135533972095E-2</v>
      </c>
      <c r="K17" s="3">
        <f t="shared" si="4"/>
        <v>5.5697703300958142E-2</v>
      </c>
      <c r="L17" s="3">
        <f t="shared" si="4"/>
        <v>5.5430271067944188E-2</v>
      </c>
      <c r="M17" s="3">
        <f t="shared" si="4"/>
        <v>5.5162838834930235E-2</v>
      </c>
      <c r="N17" s="3">
        <f>'JJR-5.4 GDP Growth'!$D$25</f>
        <v>5.4895406601916275E-2</v>
      </c>
      <c r="O17" s="3">
        <f t="shared" si="22"/>
        <v>9.6859580278396612E-2</v>
      </c>
      <c r="Q17" s="239">
        <f t="shared" si="5"/>
        <v>-56.789333333333339</v>
      </c>
      <c r="R17" s="239">
        <f t="shared" si="6"/>
        <v>2.26091</v>
      </c>
      <c r="S17" s="239">
        <f t="shared" si="7"/>
        <v>2.388651415</v>
      </c>
      <c r="T17" s="239">
        <f t="shared" si="7"/>
        <v>2.5236102199474999</v>
      </c>
      <c r="U17" s="239">
        <f t="shared" si="7"/>
        <v>2.6661941973745336</v>
      </c>
      <c r="V17" s="239">
        <f t="shared" si="7"/>
        <v>2.8168341695261945</v>
      </c>
      <c r="W17" s="239">
        <f t="shared" si="8"/>
        <v>2.9752319878524385</v>
      </c>
      <c r="X17" s="239">
        <f t="shared" si="8"/>
        <v>3.1417412492976093</v>
      </c>
      <c r="Y17" s="239">
        <f t="shared" si="8"/>
        <v>3.3167290212493694</v>
      </c>
      <c r="Z17" s="239">
        <f t="shared" si="8"/>
        <v>3.5005762099561393</v>
      </c>
      <c r="AA17" s="239">
        <f t="shared" si="8"/>
        <v>3.6936779312553409</v>
      </c>
      <c r="AB17" s="239">
        <f t="shared" si="9"/>
        <v>3.8964438831481276</v>
      </c>
      <c r="AC17" s="239">
        <f t="shared" si="9"/>
        <v>4.1103407544150938</v>
      </c>
      <c r="AD17" s="239">
        <f t="shared" si="9"/>
        <v>4.3359795814011379</v>
      </c>
      <c r="AE17" s="239">
        <f t="shared" si="9"/>
        <v>4.5740049435397605</v>
      </c>
      <c r="AF17" s="239">
        <f t="shared" si="9"/>
        <v>4.8250968047145504</v>
      </c>
      <c r="AG17" s="239">
        <f t="shared" si="9"/>
        <v>5.0899724557029629</v>
      </c>
      <c r="AH17" s="239">
        <f t="shared" si="9"/>
        <v>5.3693885632513316</v>
      </c>
      <c r="AI17" s="239">
        <f t="shared" si="9"/>
        <v>5.6641433316346923</v>
      </c>
      <c r="AJ17" s="239">
        <f t="shared" si="9"/>
        <v>5.9750787828763112</v>
      </c>
      <c r="AK17" s="239">
        <f t="shared" si="9"/>
        <v>6.3030831621407897</v>
      </c>
      <c r="AL17" s="239">
        <f t="shared" si="9"/>
        <v>6.6490934751722008</v>
      </c>
      <c r="AM17" s="239">
        <f t="shared" si="9"/>
        <v>7.0140981650259269</v>
      </c>
      <c r="AN17" s="239">
        <f t="shared" si="9"/>
        <v>7.3991399357407799</v>
      </c>
      <c r="AO17" s="239">
        <f t="shared" si="9"/>
        <v>7.8053187310177465</v>
      </c>
      <c r="AP17" s="239">
        <f t="shared" si="9"/>
        <v>8.2337948764145192</v>
      </c>
      <c r="AQ17" s="239">
        <f t="shared" si="9"/>
        <v>8.6857923940320685</v>
      </c>
      <c r="AR17" s="239">
        <f t="shared" si="10"/>
        <v>9.1626024991622899</v>
      </c>
      <c r="AS17" s="239">
        <f t="shared" si="10"/>
        <v>9.6655872888855381</v>
      </c>
      <c r="AT17" s="239">
        <f t="shared" si="10"/>
        <v>10.196183633155224</v>
      </c>
      <c r="AU17" s="239">
        <f t="shared" si="10"/>
        <v>10.755907279485085</v>
      </c>
      <c r="AV17" s="239">
        <f t="shared" si="10"/>
        <v>11.34635718296493</v>
      </c>
      <c r="AW17" s="239">
        <f t="shared" si="10"/>
        <v>11.969220073974363</v>
      </c>
      <c r="AX17" s="239">
        <f t="shared" si="10"/>
        <v>12.626275276643003</v>
      </c>
      <c r="AY17" s="239">
        <f t="shared" si="10"/>
        <v>13.319399791822043</v>
      </c>
      <c r="AZ17" s="239">
        <f t="shared" si="10"/>
        <v>14.050573659087593</v>
      </c>
      <c r="BA17" s="239">
        <f t="shared" si="10"/>
        <v>14.82188561309338</v>
      </c>
      <c r="BB17" s="239">
        <f t="shared" si="10"/>
        <v>15.635539050431234</v>
      </c>
      <c r="BC17" s="239">
        <f t="shared" si="10"/>
        <v>16.493858324044798</v>
      </c>
      <c r="BD17" s="239">
        <f t="shared" si="10"/>
        <v>17.399295383177638</v>
      </c>
      <c r="BE17" s="239">
        <f t="shared" si="10"/>
        <v>18.35443677782402</v>
      </c>
      <c r="BF17" s="239">
        <f t="shared" si="10"/>
        <v>19.362011047691837</v>
      </c>
      <c r="BG17" s="239">
        <f t="shared" si="10"/>
        <v>20.424896516785676</v>
      </c>
      <c r="BH17" s="239">
        <f t="shared" si="11"/>
        <v>21.546129515876689</v>
      </c>
      <c r="BI17" s="239">
        <f t="shared" si="11"/>
        <v>22.72891305634829</v>
      </c>
      <c r="BJ17" s="239">
        <f t="shared" si="11"/>
        <v>23.976625980196133</v>
      </c>
      <c r="BK17" s="239">
        <f t="shared" si="11"/>
        <v>25.292832612321067</v>
      </c>
      <c r="BL17" s="239">
        <f t="shared" si="11"/>
        <v>26.681292942688639</v>
      </c>
      <c r="BM17" s="239">
        <f t="shared" si="11"/>
        <v>28.14597336744237</v>
      </c>
      <c r="BN17" s="239">
        <f t="shared" si="11"/>
        <v>29.691058019654825</v>
      </c>
      <c r="BO17" s="239">
        <f t="shared" si="11"/>
        <v>31.320960722084862</v>
      </c>
      <c r="BP17" s="239">
        <f t="shared" si="11"/>
        <v>33.04033759608636</v>
      </c>
      <c r="BQ17" s="239">
        <f t="shared" si="11"/>
        <v>34.854100362688101</v>
      </c>
      <c r="BR17" s="239">
        <f t="shared" si="11"/>
        <v>36.767430373841862</v>
      </c>
      <c r="BS17" s="239">
        <f t="shared" si="11"/>
        <v>38.78579341392156</v>
      </c>
      <c r="BT17" s="239">
        <f t="shared" si="11"/>
        <v>40.914955313756714</v>
      </c>
      <c r="BU17" s="239">
        <f t="shared" si="11"/>
        <v>43.160998421804621</v>
      </c>
      <c r="BV17" s="239">
        <f t="shared" si="11"/>
        <v>45.530338979514255</v>
      </c>
      <c r="BW17" s="239">
        <f t="shared" si="11"/>
        <v>48.029745450517765</v>
      </c>
      <c r="BX17" s="239">
        <f t="shared" si="12"/>
        <v>50.666357856010478</v>
      </c>
      <c r="BY17" s="239">
        <f t="shared" si="12"/>
        <v>53.447708171554368</v>
      </c>
      <c r="BZ17" s="239">
        <f t="shared" si="12"/>
        <v>56.381741843572406</v>
      </c>
      <c r="CA17" s="239">
        <f t="shared" si="12"/>
        <v>59.476840486999592</v>
      </c>
      <c r="CB17" s="239">
        <f t="shared" si="12"/>
        <v>62.741845828930749</v>
      </c>
      <c r="CC17" s="239">
        <f t="shared" si="12"/>
        <v>66.186084966664652</v>
      </c>
      <c r="CD17" s="239">
        <f t="shared" si="12"/>
        <v>69.81939701229868</v>
      </c>
      <c r="CE17" s="239">
        <f t="shared" si="12"/>
        <v>73.652161199989436</v>
      </c>
      <c r="CF17" s="239">
        <f t="shared" si="12"/>
        <v>77.695326536172743</v>
      </c>
      <c r="CG17" s="239">
        <f t="shared" si="12"/>
        <v>81.960443077444594</v>
      </c>
      <c r="CH17" s="239">
        <f t="shared" si="12"/>
        <v>86.45969492545413</v>
      </c>
      <c r="CI17" s="239">
        <f t="shared" si="12"/>
        <v>91.205935033064577</v>
      </c>
      <c r="CJ17" s="239">
        <f t="shared" si="12"/>
        <v>96.212721921212619</v>
      </c>
      <c r="CK17" s="239">
        <f t="shared" si="12"/>
        <v>101.4943584113547</v>
      </c>
      <c r="CL17" s="239">
        <f t="shared" si="12"/>
        <v>107.06593248414663</v>
      </c>
      <c r="CM17" s="239">
        <f t="shared" si="12"/>
        <v>112.94336038107717</v>
      </c>
      <c r="CN17" s="239">
        <f t="shared" si="13"/>
        <v>119.14343207218316</v>
      </c>
      <c r="CO17" s="239">
        <f t="shared" si="13"/>
        <v>125.68385921973345</v>
      </c>
      <c r="CP17" s="239">
        <f t="shared" si="13"/>
        <v>132.58332577489873</v>
      </c>
      <c r="CQ17" s="239">
        <f t="shared" si="13"/>
        <v>139.86154135194613</v>
      </c>
      <c r="CR17" s="239">
        <f t="shared" si="13"/>
        <v>147.53929753243193</v>
      </c>
      <c r="CS17" s="239">
        <f t="shared" si="13"/>
        <v>155.63852726023589</v>
      </c>
      <c r="CT17" s="239">
        <f t="shared" si="13"/>
        <v>164.18236749710996</v>
      </c>
      <c r="CU17" s="239">
        <f t="shared" si="13"/>
        <v>173.19522531772907</v>
      </c>
      <c r="CV17" s="239">
        <f t="shared" si="13"/>
        <v>182.70284763305631</v>
      </c>
      <c r="CW17" s="239">
        <f t="shared" si="13"/>
        <v>192.73239474120089</v>
      </c>
      <c r="CX17" s="239">
        <f t="shared" si="13"/>
        <v>203.31251791588014</v>
      </c>
      <c r="CY17" s="239">
        <f t="shared" si="13"/>
        <v>214.47344125413176</v>
      </c>
      <c r="CZ17" s="239">
        <f t="shared" si="13"/>
        <v>226.24704801708953</v>
      </c>
      <c r="DA17" s="239">
        <f t="shared" si="13"/>
        <v>238.66697171047093</v>
      </c>
      <c r="DB17" s="239">
        <f t="shared" si="13"/>
        <v>251.76869216496527</v>
      </c>
      <c r="DC17" s="239">
        <f t="shared" si="13"/>
        <v>265.58963689099375</v>
      </c>
      <c r="DD17" s="239">
        <f t="shared" si="14"/>
        <v>280.16928799738014</v>
      </c>
      <c r="DE17" s="239">
        <f t="shared" si="14"/>
        <v>295.5492949793657</v>
      </c>
      <c r="DF17" s="239">
        <f t="shared" si="14"/>
        <v>311.77359369816764</v>
      </c>
      <c r="DG17" s="239">
        <f t="shared" si="14"/>
        <v>328.88853189196919</v>
      </c>
      <c r="DH17" s="239">
        <f t="shared" si="14"/>
        <v>346.94300157688616</v>
      </c>
      <c r="DI17" s="239">
        <f t="shared" si="14"/>
        <v>365.98857871613859</v>
      </c>
      <c r="DJ17" s="239">
        <f t="shared" si="14"/>
        <v>386.07967055641848</v>
      </c>
      <c r="DK17" s="239">
        <f t="shared" si="14"/>
        <v>407.27367105234697</v>
      </c>
      <c r="DL17" s="239">
        <f t="shared" si="14"/>
        <v>429.63112482302063</v>
      </c>
      <c r="DM17" s="239">
        <f t="shared" si="14"/>
        <v>453.215900109019</v>
      </c>
      <c r="DN17" s="239">
        <f t="shared" si="14"/>
        <v>478.09537122395705</v>
      </c>
      <c r="DO17" s="239">
        <f t="shared" si="14"/>
        <v>504.34061102179027</v>
      </c>
      <c r="DP17" s="239">
        <f t="shared" si="14"/>
        <v>532.02659392969031</v>
      </c>
      <c r="DQ17" s="239">
        <f t="shared" si="14"/>
        <v>561.23241012649328</v>
      </c>
      <c r="DR17" s="239">
        <f t="shared" si="14"/>
        <v>592.0414914785606</v>
      </c>
      <c r="DS17" s="239">
        <f t="shared" si="14"/>
        <v>624.54184987848112</v>
      </c>
      <c r="DT17" s="239">
        <f t="shared" si="15"/>
        <v>658.82632866747326</v>
      </c>
      <c r="DU17" s="239">
        <f t="shared" si="15"/>
        <v>694.99286785972197</v>
      </c>
      <c r="DV17" s="239">
        <f t="shared" si="15"/>
        <v>733.14478392631327</v>
      </c>
      <c r="DW17" s="239">
        <f t="shared" si="15"/>
        <v>773.39106493802228</v>
      </c>
      <c r="DX17" s="239">
        <f t="shared" si="15"/>
        <v>815.84668191008404</v>
      </c>
      <c r="DY17" s="239">
        <f t="shared" si="15"/>
        <v>860.63291723836232</v>
      </c>
      <c r="DZ17" s="239">
        <f t="shared" si="15"/>
        <v>907.87771116515557</v>
      </c>
      <c r="EA17" s="239">
        <f t="shared" si="15"/>
        <v>957.71602726438391</v>
      </c>
      <c r="EB17" s="239">
        <f t="shared" si="15"/>
        <v>1010.2902379902342</v>
      </c>
      <c r="EC17" s="239">
        <f t="shared" si="15"/>
        <v>1065.7505313906549</v>
      </c>
      <c r="ED17" s="239">
        <f t="shared" si="15"/>
        <v>1124.2553401475532</v>
      </c>
      <c r="EE17" s="239">
        <f t="shared" si="15"/>
        <v>1185.9717941693289</v>
      </c>
      <c r="EF17" s="239">
        <f t="shared" si="15"/>
        <v>1251.0761980286584</v>
      </c>
      <c r="EG17" s="239">
        <f t="shared" si="15"/>
        <v>1319.7545346094212</v>
      </c>
      <c r="EH17" s="239">
        <f t="shared" si="15"/>
        <v>1392.202996401528</v>
      </c>
      <c r="EI17" s="239">
        <f t="shared" si="15"/>
        <v>1468.6285459613962</v>
      </c>
      <c r="EJ17" s="239">
        <f t="shared" si="16"/>
        <v>1549.2495071391281</v>
      </c>
      <c r="EK17" s="239">
        <f t="shared" si="16"/>
        <v>1634.296188761349</v>
      </c>
      <c r="EL17" s="239">
        <f t="shared" si="16"/>
        <v>1724.0115425513652</v>
      </c>
      <c r="EM17" s="239">
        <f t="shared" si="16"/>
        <v>1818.6518571661193</v>
      </c>
      <c r="EN17" s="239">
        <f t="shared" si="16"/>
        <v>1918.4874903325835</v>
      </c>
      <c r="EO17" s="239">
        <f t="shared" si="16"/>
        <v>2023.8036411750807</v>
      </c>
      <c r="EP17" s="239">
        <f t="shared" si="16"/>
        <v>2134.9011649398253</v>
      </c>
      <c r="EQ17" s="239">
        <f t="shared" si="16"/>
        <v>2252.0974324441017</v>
      </c>
      <c r="ER17" s="239">
        <f t="shared" si="16"/>
        <v>2375.7272367052524</v>
      </c>
      <c r="ES17" s="239">
        <f t="shared" si="16"/>
        <v>2506.1437493394342</v>
      </c>
      <c r="ET17" s="239">
        <f t="shared" si="16"/>
        <v>2643.7195294622734</v>
      </c>
      <c r="EU17" s="239">
        <f t="shared" si="16"/>
        <v>2788.8475879735315</v>
      </c>
      <c r="EV17" s="239">
        <f t="shared" si="16"/>
        <v>2941.9425102661121</v>
      </c>
      <c r="EW17" s="239">
        <f t="shared" si="16"/>
        <v>3103.4416405666325</v>
      </c>
      <c r="EX17" s="239">
        <f t="shared" si="16"/>
        <v>3273.8063312908557</v>
      </c>
      <c r="EY17" s="239">
        <f t="shared" si="16"/>
        <v>3453.523260982995</v>
      </c>
      <c r="EZ17" s="239">
        <f t="shared" si="17"/>
        <v>3643.1058246038324</v>
      </c>
      <c r="FA17" s="239">
        <f t="shared" si="17"/>
        <v>3843.0956001392692</v>
      </c>
      <c r="FB17" s="239">
        <f t="shared" si="17"/>
        <v>4054.0638957189499</v>
      </c>
      <c r="FC17" s="239">
        <f t="shared" si="17"/>
        <v>4276.6133816645906</v>
      </c>
      <c r="FD17" s="239">
        <f t="shared" si="17"/>
        <v>4511.3798121302643</v>
      </c>
      <c r="FE17" s="239">
        <f t="shared" si="17"/>
        <v>4759.0338412528317</v>
      </c>
      <c r="FF17" s="239">
        <f t="shared" si="17"/>
        <v>5020.2829390006855</v>
      </c>
      <c r="FG17" s="239">
        <f t="shared" si="17"/>
        <v>5295.8734121937914</v>
      </c>
      <c r="FH17" s="239">
        <f t="shared" si="17"/>
        <v>5586.5925364684472</v>
      </c>
      <c r="FI17" s="239">
        <f t="shared" si="17"/>
        <v>5893.2708052771131</v>
      </c>
      <c r="FJ17" s="239">
        <f t="shared" si="17"/>
        <v>6216.7843023480027</v>
      </c>
      <c r="FK17" s="239">
        <f t="shared" si="17"/>
        <v>6558.0572043818065</v>
      </c>
      <c r="FL17" s="239">
        <f t="shared" si="17"/>
        <v>6918.0644211349718</v>
      </c>
      <c r="FM17" s="239">
        <f t="shared" si="17"/>
        <v>7297.8343804314263</v>
      </c>
      <c r="FN17" s="239">
        <f t="shared" si="17"/>
        <v>7698.4519660586529</v>
      </c>
      <c r="FO17" s="239">
        <f t="shared" si="17"/>
        <v>8121.061616940764</v>
      </c>
      <c r="FP17" s="239">
        <f t="shared" si="18"/>
        <v>8566.8705964419423</v>
      </c>
      <c r="FQ17" s="239">
        <f t="shared" si="18"/>
        <v>9037.152441139624</v>
      </c>
      <c r="FR17" s="239">
        <f t="shared" si="18"/>
        <v>9533.2505989194833</v>
      </c>
      <c r="FS17" s="239">
        <f t="shared" si="18"/>
        <v>10056.58226678513</v>
      </c>
      <c r="FT17" s="239">
        <f t="shared" si="18"/>
        <v>10608.64243934592</v>
      </c>
      <c r="FU17" s="239">
        <f t="shared" si="18"/>
        <v>11191.00817954816</v>
      </c>
      <c r="FV17" s="239">
        <f t="shared" si="18"/>
        <v>11805.343123849827</v>
      </c>
      <c r="FW17" s="239">
        <f t="shared" si="18"/>
        <v>12453.402234708699</v>
      </c>
      <c r="FX17" s="239">
        <f t="shared" si="18"/>
        <v>13137.036813960247</v>
      </c>
      <c r="FY17" s="239">
        <f t="shared" si="18"/>
        <v>13858.199791406938</v>
      </c>
      <c r="FZ17" s="239">
        <f t="shared" si="18"/>
        <v>14618.951303726813</v>
      </c>
      <c r="GA17" s="239">
        <f t="shared" si="18"/>
        <v>15421.46457963851</v>
      </c>
      <c r="GB17" s="239">
        <f t="shared" si="18"/>
        <v>16268.032148134816</v>
      </c>
      <c r="GC17" s="239">
        <f t="shared" si="18"/>
        <v>17161.072387519722</v>
      </c>
      <c r="GD17" s="239">
        <f t="shared" si="18"/>
        <v>18103.136433957534</v>
      </c>
      <c r="GE17" s="239">
        <f t="shared" si="18"/>
        <v>19096.915469269596</v>
      </c>
      <c r="GF17" s="239">
        <f t="shared" si="19"/>
        <v>20145.248408797575</v>
      </c>
      <c r="GG17" s="239">
        <f t="shared" si="19"/>
        <v>21251.130011295125</v>
      </c>
      <c r="GH17" s="239">
        <f t="shared" si="19"/>
        <v>22417.719434015355</v>
      </c>
      <c r="GI17" s="239">
        <f t="shared" si="19"/>
        <v>23648.349257433307</v>
      </c>
      <c r="GJ17" s="239">
        <f t="shared" si="19"/>
        <v>24946.535005384234</v>
      </c>
      <c r="GK17" s="239">
        <f t="shared" si="19"/>
        <v>26315.985187813738</v>
      </c>
      <c r="GL17" s="239">
        <f t="shared" si="19"/>
        <v>27760.61189482878</v>
      </c>
      <c r="GM17" s="239">
        <f t="shared" si="19"/>
        <v>29284.5419723134</v>
      </c>
      <c r="GN17" s="239">
        <f t="shared" si="19"/>
        <v>30892.128811034429</v>
      </c>
      <c r="GO17" s="239">
        <f t="shared" si="19"/>
        <v>32587.964782914936</v>
      </c>
      <c r="GP17" s="239">
        <f t="shared" si="19"/>
        <v>34376.894360001977</v>
      </c>
      <c r="GQ17" s="239">
        <f t="shared" si="19"/>
        <v>36264.027953605408</v>
      </c>
      <c r="GR17" s="239">
        <f t="shared" si="19"/>
        <v>38254.756513141838</v>
      </c>
      <c r="GS17" s="239">
        <f t="shared" si="19"/>
        <v>40354.766926388067</v>
      </c>
      <c r="GT17" s="239">
        <f t="shared" si="19"/>
        <v>42570.058265137704</v>
      </c>
      <c r="GU17" s="239">
        <f t="shared" si="19"/>
        <v>44906.958922669706</v>
      </c>
      <c r="GV17" s="239">
        <f t="shared" si="20"/>
        <v>47372.14469198521</v>
      </c>
      <c r="GW17" s="239">
        <f t="shared" si="20"/>
        <v>49972.65783645655</v>
      </c>
      <c r="GX17" s="239">
        <f t="shared" si="20"/>
        <v>52715.927207367269</v>
      </c>
      <c r="GY17" s="239">
        <f t="shared" si="20"/>
        <v>55609.789465812719</v>
      </c>
      <c r="GZ17" s="239">
        <f t="shared" si="20"/>
        <v>58662.511469585472</v>
      </c>
      <c r="HA17" s="239">
        <f t="shared" si="20"/>
        <v>61882.813888997945</v>
      </c>
      <c r="HB17" s="239">
        <f t="shared" si="20"/>
        <v>65279.8961191052</v>
      </c>
      <c r="HC17" s="239">
        <f t="shared" si="20"/>
        <v>68863.462559494335</v>
      </c>
      <c r="HD17" s="239">
        <f t="shared" si="20"/>
        <v>72643.750336713609</v>
      </c>
      <c r="HE17" s="239">
        <f t="shared" si="20"/>
        <v>76631.558548535599</v>
      </c>
      <c r="HF17" s="239">
        <f t="shared" si="20"/>
        <v>80838.279113596014</v>
      </c>
      <c r="HG17" s="239">
        <f t="shared" si="20"/>
        <v>85275.929314536057</v>
      </c>
      <c r="HH17" s="239">
        <f t="shared" si="20"/>
        <v>89957.186127613779</v>
      </c>
      <c r="HI17" s="239">
        <f t="shared" si="20"/>
        <v>94895.422436853405</v>
      </c>
    </row>
    <row r="18" spans="1:217" s="278" customFormat="1" ht="12.75" customHeight="1">
      <c r="A18" s="10" t="str">
        <f>'JJR-4 Constant DCF'!A16</f>
        <v>Hawaiian Electric Industries, Inc.</v>
      </c>
      <c r="B18" s="389" t="str">
        <f>'JJR-4 Constant DCF'!B16</f>
        <v>HE</v>
      </c>
      <c r="C18" s="239">
        <f>'JJR-4 Constant DCF'!D16</f>
        <v>39.209666666666664</v>
      </c>
      <c r="D18" s="239">
        <f>'JJR-4 Constant DCF'!C16</f>
        <v>1.36</v>
      </c>
      <c r="E18" s="3">
        <f>'JJR-4 Constant DCF'!G16</f>
        <v>1.4999999999999999E-2</v>
      </c>
      <c r="F18" s="3">
        <f>'JJR-4 Constant DCF'!H16</f>
        <v>1.2999999999999999E-2</v>
      </c>
      <c r="G18" s="3">
        <f>'JJR-4 Constant DCF'!I16</f>
        <v>2.5000000000000001E-2</v>
      </c>
      <c r="H18" s="3">
        <f t="shared" si="21"/>
        <v>1.2999999999999999E-2</v>
      </c>
      <c r="I18" s="3">
        <f t="shared" si="4"/>
        <v>1.9982567766986044E-2</v>
      </c>
      <c r="J18" s="3">
        <f t="shared" si="4"/>
        <v>2.696513553397209E-2</v>
      </c>
      <c r="K18" s="3">
        <f t="shared" si="4"/>
        <v>3.3947703300958136E-2</v>
      </c>
      <c r="L18" s="3">
        <f t="shared" si="4"/>
        <v>4.0930271067944182E-2</v>
      </c>
      <c r="M18" s="3">
        <f t="shared" si="4"/>
        <v>4.7912838834930228E-2</v>
      </c>
      <c r="N18" s="3">
        <f>'JJR-5.4 GDP Growth'!$D$25</f>
        <v>5.4895406601916275E-2</v>
      </c>
      <c r="O18" s="3">
        <f t="shared" si="22"/>
        <v>8.3645513653755207E-2</v>
      </c>
      <c r="Q18" s="239">
        <f t="shared" si="5"/>
        <v>-39.209666666666664</v>
      </c>
      <c r="R18" s="239">
        <f t="shared" si="6"/>
        <v>1.37768</v>
      </c>
      <c r="S18" s="239">
        <f t="shared" si="7"/>
        <v>1.39558984</v>
      </c>
      <c r="T18" s="239">
        <f t="shared" si="7"/>
        <v>1.4137325079199998</v>
      </c>
      <c r="U18" s="239">
        <f t="shared" si="7"/>
        <v>1.4321110305229596</v>
      </c>
      <c r="V18" s="239">
        <f t="shared" si="7"/>
        <v>1.4507284739197579</v>
      </c>
      <c r="W18" s="239">
        <f t="shared" si="8"/>
        <v>1.4797177539613557</v>
      </c>
      <c r="X18" s="239">
        <f t="shared" si="8"/>
        <v>1.5196185437489487</v>
      </c>
      <c r="Y18" s="239">
        <f t="shared" si="8"/>
        <v>1.571206103202772</v>
      </c>
      <c r="Z18" s="239">
        <f t="shared" si="8"/>
        <v>1.6355159949104698</v>
      </c>
      <c r="AA18" s="239">
        <f t="shared" si="8"/>
        <v>1.7138782091865656</v>
      </c>
      <c r="AB18" s="239">
        <f t="shared" si="9"/>
        <v>1.8079622503460262</v>
      </c>
      <c r="AC18" s="239">
        <f t="shared" si="9"/>
        <v>1.9072110731996867</v>
      </c>
      <c r="AD18" s="239">
        <f t="shared" si="9"/>
        <v>2.0119082005386608</v>
      </c>
      <c r="AE18" s="239">
        <f t="shared" si="9"/>
        <v>2.1223527192529601</v>
      </c>
      <c r="AF18" s="239">
        <f t="shared" si="9"/>
        <v>2.238860134729034</v>
      </c>
      <c r="AG18" s="239">
        <f t="shared" si="9"/>
        <v>2.3617632721498052</v>
      </c>
      <c r="AH18" s="239">
        <f t="shared" si="9"/>
        <v>2.4914132272719409</v>
      </c>
      <c r="AI18" s="239">
        <f t="shared" si="9"/>
        <v>2.6281803693964267</v>
      </c>
      <c r="AJ18" s="239">
        <f t="shared" si="9"/>
        <v>2.772455399397618</v>
      </c>
      <c r="AK18" s="239">
        <f t="shared" si="9"/>
        <v>2.9246504658332282</v>
      </c>
      <c r="AL18" s="239">
        <f t="shared" si="9"/>
        <v>3.0852003423236272</v>
      </c>
      <c r="AM18" s="239">
        <f t="shared" si="9"/>
        <v>3.2545636695638538</v>
      </c>
      <c r="AN18" s="239">
        <f t="shared" si="9"/>
        <v>3.4332242655163863</v>
      </c>
      <c r="AO18" s="239">
        <f t="shared" si="9"/>
        <v>3.6216925075274737</v>
      </c>
      <c r="AP18" s="239">
        <f t="shared" si="9"/>
        <v>3.8205067903153083</v>
      </c>
      <c r="AQ18" s="239">
        <f t="shared" si="9"/>
        <v>4.0302350639950495</v>
      </c>
      <c r="AR18" s="239">
        <f t="shared" si="10"/>
        <v>4.2514764565343581</v>
      </c>
      <c r="AS18" s="239">
        <f t="shared" si="10"/>
        <v>4.4848629852742858</v>
      </c>
      <c r="AT18" s="239">
        <f t="shared" si="10"/>
        <v>4.7310613624048017</v>
      </c>
      <c r="AU18" s="239">
        <f t="shared" si="10"/>
        <v>4.9907748995526289</v>
      </c>
      <c r="AV18" s="239">
        <f t="shared" si="10"/>
        <v>5.2647455169222086</v>
      </c>
      <c r="AW18" s="239">
        <f t="shared" si="10"/>
        <v>5.5537558627292691</v>
      </c>
      <c r="AX18" s="239">
        <f t="shared" si="10"/>
        <v>5.8586315489815686</v>
      </c>
      <c r="AY18" s="239">
        <f t="shared" si="10"/>
        <v>6.1802435099937263</v>
      </c>
      <c r="AZ18" s="239">
        <f t="shared" si="10"/>
        <v>6.519510490373686</v>
      </c>
      <c r="BA18" s="239">
        <f t="shared" si="10"/>
        <v>6.8774016695882079</v>
      </c>
      <c r="BB18" s="239">
        <f t="shared" si="10"/>
        <v>7.2549394306049502</v>
      </c>
      <c r="BC18" s="239">
        <f t="shared" si="10"/>
        <v>7.6532022805202837</v>
      </c>
      <c r="BD18" s="239">
        <f t="shared" si="10"/>
        <v>8.0733279315161575</v>
      </c>
      <c r="BE18" s="239">
        <f t="shared" si="10"/>
        <v>8.5165165509473439</v>
      </c>
      <c r="BF18" s="239">
        <f t="shared" si="10"/>
        <v>8.9840341898435483</v>
      </c>
      <c r="BG18" s="239">
        <f t="shared" si="10"/>
        <v>9.4772163996205272</v>
      </c>
      <c r="BH18" s="239">
        <f t="shared" si="11"/>
        <v>9.9974720473320442</v>
      </c>
      <c r="BI18" s="239">
        <f t="shared" si="11"/>
        <v>10.54628734036163</v>
      </c>
      <c r="BJ18" s="239">
        <f t="shared" si="11"/>
        <v>11.125230072051425</v>
      </c>
      <c r="BK18" s="239">
        <f t="shared" si="11"/>
        <v>11.735954100396555</v>
      </c>
      <c r="BL18" s="239">
        <f t="shared" si="11"/>
        <v>12.38020407259925</v>
      </c>
      <c r="BM18" s="239">
        <f t="shared" si="11"/>
        <v>13.059820408979286</v>
      </c>
      <c r="BN18" s="239">
        <f t="shared" si="11"/>
        <v>13.776744560478209</v>
      </c>
      <c r="BO18" s="239">
        <f t="shared" si="11"/>
        <v>14.533024554776398</v>
      </c>
      <c r="BP18" s="239">
        <f t="shared" si="11"/>
        <v>15.330820846866482</v>
      </c>
      <c r="BQ18" s="239">
        <f t="shared" si="11"/>
        <v>16.172412490796351</v>
      </c>
      <c r="BR18" s="239">
        <f t="shared" si="11"/>
        <v>17.060203650212525</v>
      </c>
      <c r="BS18" s="239">
        <f t="shared" si="11"/>
        <v>17.996730466302438</v>
      </c>
      <c r="BT18" s="239">
        <f t="shared" si="11"/>
        <v>18.984668302755203</v>
      </c>
      <c r="BU18" s="239">
        <f t="shared" si="11"/>
        <v>20.026839388437462</v>
      </c>
      <c r="BV18" s="239">
        <f t="shared" si="11"/>
        <v>21.126220879617009</v>
      </c>
      <c r="BW18" s="239">
        <f t="shared" si="11"/>
        <v>22.285953364765479</v>
      </c>
      <c r="BX18" s="239">
        <f t="shared" si="12"/>
        <v>23.509349836235625</v>
      </c>
      <c r="BY18" s="239">
        <f t="shared" si="12"/>
        <v>24.799905154442474</v>
      </c>
      <c r="BZ18" s="239">
        <f t="shared" si="12"/>
        <v>26.161306031584552</v>
      </c>
      <c r="CA18" s="239">
        <f t="shared" si="12"/>
        <v>27.597441563425551</v>
      </c>
      <c r="CB18" s="239">
        <f t="shared" si="12"/>
        <v>29.112414339222422</v>
      </c>
      <c r="CC18" s="239">
        <f t="shared" si="12"/>
        <v>30.710552161537496</v>
      </c>
      <c r="CD18" s="239">
        <f t="shared" si="12"/>
        <v>32.396420409414453</v>
      </c>
      <c r="CE18" s="239">
        <f t="shared" si="12"/>
        <v>34.17483508023588</v>
      </c>
      <c r="CF18" s="239">
        <f t="shared" si="12"/>
        <v>36.050876547518861</v>
      </c>
      <c r="CG18" s="239">
        <f t="shared" si="12"/>
        <v>38.029904073950398</v>
      </c>
      <c r="CH18" s="239">
        <f t="shared" si="12"/>
        <v>40.117571121121777</v>
      </c>
      <c r="CI18" s="239">
        <f t="shared" si="12"/>
        <v>42.319841499697048</v>
      </c>
      <c r="CJ18" s="239">
        <f t="shared" si="12"/>
        <v>44.643006406151571</v>
      </c>
      <c r="CK18" s="239">
        <f t="shared" si="12"/>
        <v>47.093702394749215</v>
      </c>
      <c r="CL18" s="239">
        <f t="shared" si="12"/>
        <v>49.67893033609861</v>
      </c>
      <c r="CM18" s="239">
        <f t="shared" si="12"/>
        <v>52.406075416447017</v>
      </c>
      <c r="CN18" s="239">
        <f t="shared" si="13"/>
        <v>55.282928234843567</v>
      </c>
      <c r="CO18" s="239">
        <f t="shared" si="13"/>
        <v>58.317707058439865</v>
      </c>
      <c r="CP18" s="239">
        <f t="shared" si="13"/>
        <v>61.519081299504364</v>
      </c>
      <c r="CQ18" s="239">
        <f t="shared" si="13"/>
        <v>64.896196281217001</v>
      </c>
      <c r="CR18" s="239">
        <f t="shared" si="13"/>
        <v>68.458699362992178</v>
      </c>
      <c r="CS18" s="239">
        <f t="shared" si="13"/>
        <v>72.216767499961975</v>
      </c>
      <c r="CT18" s="239">
        <f t="shared" si="13"/>
        <v>76.181136315348439</v>
      </c>
      <c r="CU18" s="239">
        <f t="shared" si="13"/>
        <v>80.363130768775505</v>
      </c>
      <c r="CV18" s="239">
        <f t="shared" si="13"/>
        <v>84.774697508130402</v>
      </c>
      <c r="CW18" s="239">
        <f t="shared" si="13"/>
        <v>89.428438997393684</v>
      </c>
      <c r="CX18" s="239">
        <f t="shared" si="13"/>
        <v>94.337649517930274</v>
      </c>
      <c r="CY18" s="239">
        <f t="shared" si="13"/>
        <v>99.516353146086132</v>
      </c>
      <c r="CZ18" s="239">
        <f t="shared" si="13"/>
        <v>104.97934381558042</v>
      </c>
      <c r="DA18" s="239">
        <f t="shared" si="13"/>
        <v>110.74222757913907</v>
      </c>
      <c r="DB18" s="239">
        <f t="shared" si="13"/>
        <v>116.82146719009785</v>
      </c>
      <c r="DC18" s="239">
        <f t="shared" si="13"/>
        <v>123.23442913133069</v>
      </c>
      <c r="DD18" s="239">
        <f t="shared" si="14"/>
        <v>129.99943322585011</v>
      </c>
      <c r="DE18" s="239">
        <f t="shared" si="14"/>
        <v>137.13580497080181</v>
      </c>
      <c r="DF18" s="239">
        <f t="shared" si="14"/>
        <v>144.66393074435507</v>
      </c>
      <c r="DG18" s="239">
        <f t="shared" si="14"/>
        <v>152.60531604319789</v>
      </c>
      <c r="DH18" s="239">
        <f t="shared" si="14"/>
        <v>160.98264691700317</v>
      </c>
      <c r="DI18" s="239">
        <f t="shared" si="14"/>
        <v>169.81985477536477</v>
      </c>
      <c r="DJ18" s="239">
        <f t="shared" si="14"/>
        <v>179.14218475233679</v>
      </c>
      <c r="DK18" s="239">
        <f t="shared" si="14"/>
        <v>188.97626782387192</v>
      </c>
      <c r="DL18" s="239">
        <f t="shared" si="14"/>
        <v>199.350196884176</v>
      </c>
      <c r="DM18" s="239">
        <f t="shared" si="14"/>
        <v>210.29360699830491</v>
      </c>
      <c r="DN18" s="239">
        <f t="shared" si="14"/>
        <v>221.83776006026045</v>
      </c>
      <c r="DO18" s="239">
        <f t="shared" si="14"/>
        <v>234.0156340984268</v>
      </c>
      <c r="DP18" s="239">
        <f t="shared" si="14"/>
        <v>246.86201748346519</v>
      </c>
      <c r="DQ18" s="239">
        <f t="shared" si="14"/>
        <v>260.41360830778939</v>
      </c>
      <c r="DR18" s="239">
        <f t="shared" si="14"/>
        <v>274.70911922051766</v>
      </c>
      <c r="DS18" s="239">
        <f t="shared" si="14"/>
        <v>289.78938801738229</v>
      </c>
      <c r="DT18" s="239">
        <f t="shared" si="15"/>
        <v>305.697494301517</v>
      </c>
      <c r="DU18" s="239">
        <f t="shared" si="15"/>
        <v>322.47888254838574</v>
      </c>
      <c r="DV18" s="239">
        <f t="shared" si="15"/>
        <v>340.18149192641096</v>
      </c>
      <c r="DW18" s="239">
        <f t="shared" si="15"/>
        <v>358.85589324415781</v>
      </c>
      <c r="DX18" s="239">
        <f t="shared" si="15"/>
        <v>378.55543341528971</v>
      </c>
      <c r="DY18" s="239">
        <f t="shared" si="15"/>
        <v>399.33638785398671</v>
      </c>
      <c r="DZ18" s="239">
        <f t="shared" si="15"/>
        <v>421.25812123617186</v>
      </c>
      <c r="EA18" s="239">
        <f t="shared" si="15"/>
        <v>444.38325708579083</v>
      </c>
      <c r="EB18" s="239">
        <f t="shared" si="15"/>
        <v>468.77785667059919</v>
      </c>
      <c r="EC18" s="239">
        <f t="shared" si="15"/>
        <v>494.51160771850658</v>
      </c>
      <c r="ED18" s="239">
        <f t="shared" si="15"/>
        <v>521.65802349358137</v>
      </c>
      <c r="EE18" s="239">
        <f t="shared" si="15"/>
        <v>550.29465280041347</v>
      </c>
      <c r="EF18" s="239">
        <f t="shared" si="15"/>
        <v>580.50330151675257</v>
      </c>
      <c r="EG18" s="239">
        <f t="shared" si="15"/>
        <v>612.37026628726949</v>
      </c>
      <c r="EH18" s="239">
        <f t="shared" si="15"/>
        <v>645.98658104603294</v>
      </c>
      <c r="EI18" s="239">
        <f t="shared" si="15"/>
        <v>681.44827707193667</v>
      </c>
      <c r="EJ18" s="239">
        <f t="shared" si="16"/>
        <v>718.85665731997597</v>
      </c>
      <c r="EK18" s="239">
        <f t="shared" si="16"/>
        <v>758.3185858120504</v>
      </c>
      <c r="EL18" s="239">
        <f t="shared" si="16"/>
        <v>799.94679291399302</v>
      </c>
      <c r="EM18" s="239">
        <f t="shared" si="16"/>
        <v>843.86019737090555</v>
      </c>
      <c r="EN18" s="239">
        <f t="shared" si="16"/>
        <v>890.1842460207547</v>
      </c>
      <c r="EO18" s="239">
        <f t="shared" si="16"/>
        <v>939.05127215668426</v>
      </c>
      <c r="EP18" s="239">
        <f t="shared" si="16"/>
        <v>990.60087356177223</v>
      </c>
      <c r="EQ18" s="239">
        <f t="shared" si="16"/>
        <v>1044.9803112961592</v>
      </c>
      <c r="ER18" s="239">
        <f t="shared" si="16"/>
        <v>1102.3449303757588</v>
      </c>
      <c r="ES18" s="239">
        <f t="shared" si="16"/>
        <v>1162.8586035442972</v>
      </c>
      <c r="ET18" s="239">
        <f t="shared" si="16"/>
        <v>1226.694199406398</v>
      </c>
      <c r="EU18" s="239">
        <f t="shared" si="16"/>
        <v>1294.0340762590242</v>
      </c>
      <c r="EV18" s="239">
        <f t="shared" si="16"/>
        <v>1365.0706030319984</v>
      </c>
      <c r="EW18" s="239">
        <f t="shared" si="16"/>
        <v>1440.0067088257631</v>
      </c>
      <c r="EX18" s="239">
        <f t="shared" si="16"/>
        <v>1519.0564626162407</v>
      </c>
      <c r="EY18" s="239">
        <f t="shared" si="16"/>
        <v>1602.4456847828278</v>
      </c>
      <c r="EZ18" s="239">
        <f t="shared" si="17"/>
        <v>1690.4125922064673</v>
      </c>
      <c r="FA18" s="239">
        <f t="shared" si="17"/>
        <v>1783.2084787806405</v>
      </c>
      <c r="FB18" s="239">
        <f t="shared" si="17"/>
        <v>1881.0984332792882</v>
      </c>
      <c r="FC18" s="239">
        <f t="shared" si="17"/>
        <v>1984.3620966323824</v>
      </c>
      <c r="FD18" s="239">
        <f t="shared" si="17"/>
        <v>2093.294460772448</v>
      </c>
      <c r="FE18" s="239">
        <f t="shared" si="17"/>
        <v>2208.2067113340904</v>
      </c>
      <c r="FF18" s="239">
        <f t="shared" si="17"/>
        <v>2329.4271166138556</v>
      </c>
      <c r="FG18" s="239">
        <f t="shared" si="17"/>
        <v>2457.3019653299025</v>
      </c>
      <c r="FH18" s="239">
        <f t="shared" si="17"/>
        <v>2592.1965558603756</v>
      </c>
      <c r="FI18" s="239">
        <f t="shared" si="17"/>
        <v>2734.4962397864178</v>
      </c>
      <c r="FJ18" s="239">
        <f t="shared" si="17"/>
        <v>2884.6075227209044</v>
      </c>
      <c r="FK18" s="239">
        <f t="shared" si="17"/>
        <v>3042.9592255676148</v>
      </c>
      <c r="FL18" s="239">
        <f t="shared" si="17"/>
        <v>3210.0037095282014</v>
      </c>
      <c r="FM18" s="239">
        <f t="shared" si="17"/>
        <v>3386.2181683564118</v>
      </c>
      <c r="FN18" s="239">
        <f t="shared" si="17"/>
        <v>3572.1059915511332</v>
      </c>
      <c r="FO18" s="239">
        <f t="shared" si="17"/>
        <v>3768.1982023824739</v>
      </c>
      <c r="FP18" s="239">
        <f t="shared" si="18"/>
        <v>3975.0549748588696</v>
      </c>
      <c r="FQ18" s="239">
        <f t="shared" si="18"/>
        <v>4193.2672339687169</v>
      </c>
      <c r="FR18" s="239">
        <f t="shared" si="18"/>
        <v>4423.4583437679221</v>
      </c>
      <c r="FS18" s="239">
        <f t="shared" si="18"/>
        <v>4666.2858881357015</v>
      </c>
      <c r="FT18" s="239">
        <f t="shared" si="18"/>
        <v>4922.4435492856946</v>
      </c>
      <c r="FU18" s="239">
        <f t="shared" si="18"/>
        <v>5192.6630893987131</v>
      </c>
      <c r="FV18" s="239">
        <f t="shared" si="18"/>
        <v>5477.7164410380183</v>
      </c>
      <c r="FW18" s="239">
        <f t="shared" si="18"/>
        <v>5778.4179123188023</v>
      </c>
      <c r="FX18" s="239">
        <f t="shared" si="18"/>
        <v>6095.6265131313394</v>
      </c>
      <c r="FY18" s="239">
        <f t="shared" si="18"/>
        <v>6430.2484090631051</v>
      </c>
      <c r="FZ18" s="239">
        <f t="shared" si="18"/>
        <v>6783.2395100299491</v>
      </c>
      <c r="GA18" s="239">
        <f t="shared" si="18"/>
        <v>7155.6082010112268</v>
      </c>
      <c r="GB18" s="239">
        <f t="shared" si="18"/>
        <v>7548.4182226897447</v>
      </c>
      <c r="GC18" s="239">
        <f t="shared" si="18"/>
        <v>7962.7917102256124</v>
      </c>
      <c r="GD18" s="239">
        <f t="shared" si="18"/>
        <v>8399.9123988448155</v>
      </c>
      <c r="GE18" s="239">
        <f t="shared" si="18"/>
        <v>8861.0290053998797</v>
      </c>
      <c r="GF18" s="239">
        <f t="shared" si="19"/>
        <v>9347.4587955626794</v>
      </c>
      <c r="GG18" s="239">
        <f t="shared" si="19"/>
        <v>9860.5913468397521</v>
      </c>
      <c r="GH18" s="239">
        <f t="shared" si="19"/>
        <v>10401.892518159857</v>
      </c>
      <c r="GI18" s="239">
        <f t="shared" si="19"/>
        <v>10972.908637373674</v>
      </c>
      <c r="GJ18" s="239">
        <f t="shared" si="19"/>
        <v>11575.270918627981</v>
      </c>
      <c r="GK18" s="239">
        <f t="shared" si="19"/>
        <v>12210.7001222334</v>
      </c>
      <c r="GL18" s="239">
        <f t="shared" si="19"/>
        <v>12881.011470337471</v>
      </c>
      <c r="GM18" s="239">
        <f t="shared" si="19"/>
        <v>13588.119832445595</v>
      </c>
      <c r="GN18" s="239">
        <f t="shared" si="19"/>
        <v>14334.045195603258</v>
      </c>
      <c r="GO18" s="239">
        <f t="shared" si="19"/>
        <v>15120.918434866142</v>
      </c>
      <c r="GP18" s="239">
        <f t="shared" si="19"/>
        <v>15950.98740054253</v>
      </c>
      <c r="GQ18" s="239">
        <f t="shared" si="19"/>
        <v>16826.623339597354</v>
      </c>
      <c r="GR18" s="239">
        <f t="shared" si="19"/>
        <v>17750.327669561844</v>
      </c>
      <c r="GS18" s="239">
        <f t="shared" si="19"/>
        <v>18724.739124299685</v>
      </c>
      <c r="GT18" s="239">
        <f t="shared" si="19"/>
        <v>19752.641292042925</v>
      </c>
      <c r="GU18" s="239">
        <f t="shared" si="19"/>
        <v>20836.970567231423</v>
      </c>
      <c r="GV18" s="239">
        <f t="shared" si="20"/>
        <v>21980.824538871755</v>
      </c>
      <c r="GW18" s="239">
        <f t="shared" si="20"/>
        <v>23187.4708393785</v>
      </c>
      <c r="GX18" s="239">
        <f t="shared" si="20"/>
        <v>24460.356479176258</v>
      </c>
      <c r="GY18" s="239">
        <f t="shared" si="20"/>
        <v>25803.117693728454</v>
      </c>
      <c r="GZ18" s="239">
        <f t="shared" si="20"/>
        <v>27219.590331122778</v>
      </c>
      <c r="HA18" s="239">
        <f t="shared" si="20"/>
        <v>28713.820809887351</v>
      </c>
      <c r="HB18" s="239">
        <f t="shared" si="20"/>
        <v>30290.077678340684</v>
      </c>
      <c r="HC18" s="239">
        <f t="shared" si="20"/>
        <v>31952.863808496822</v>
      </c>
      <c r="HD18" s="239">
        <f t="shared" si="20"/>
        <v>33706.929259359909</v>
      </c>
      <c r="HE18" s="239">
        <f t="shared" si="20"/>
        <v>35557.284846354501</v>
      </c>
      <c r="HF18" s="239">
        <f t="shared" si="20"/>
        <v>37509.216455655289</v>
      </c>
      <c r="HG18" s="239">
        <f t="shared" si="20"/>
        <v>39568.300144307774</v>
      </c>
      <c r="HH18" s="239">
        <f t="shared" si="20"/>
        <v>41740.418069276209</v>
      </c>
      <c r="HI18" s="239">
        <f t="shared" si="20"/>
        <v>44031.775290923099</v>
      </c>
    </row>
    <row r="19" spans="1:217" s="278" customFormat="1" ht="12.75" customHeight="1">
      <c r="A19" s="10" t="str">
        <f>'JJR-4 Constant DCF'!A17</f>
        <v>IDACORP, Inc.</v>
      </c>
      <c r="B19" s="389" t="str">
        <f>'JJR-4 Constant DCF'!B17</f>
        <v>IDA</v>
      </c>
      <c r="C19" s="239">
        <f>'JJR-4 Constant DCF'!D17</f>
        <v>94.143666666666647</v>
      </c>
      <c r="D19" s="239">
        <f>'JJR-4 Constant DCF'!C17</f>
        <v>2.84</v>
      </c>
      <c r="E19" s="3">
        <f>'JJR-4 Constant DCF'!G17</f>
        <v>4.4999999999999998E-2</v>
      </c>
      <c r="F19" s="3">
        <f>'JJR-4 Constant DCF'!H17</f>
        <v>2.5999999999999999E-2</v>
      </c>
      <c r="G19" s="3">
        <f>'JJR-4 Constant DCF'!I17</f>
        <v>2.5999999999999999E-2</v>
      </c>
      <c r="H19" s="3">
        <f t="shared" si="21"/>
        <v>2.5999999999999999E-2</v>
      </c>
      <c r="I19" s="3">
        <f t="shared" si="4"/>
        <v>3.0815901100319378E-2</v>
      </c>
      <c r="J19" s="3">
        <f t="shared" si="4"/>
        <v>3.563180220063876E-2</v>
      </c>
      <c r="K19" s="3">
        <f t="shared" si="4"/>
        <v>4.0447703300958142E-2</v>
      </c>
      <c r="L19" s="3">
        <f t="shared" si="4"/>
        <v>4.5263604401277524E-2</v>
      </c>
      <c r="M19" s="3">
        <f t="shared" si="4"/>
        <v>5.0079505501596906E-2</v>
      </c>
      <c r="N19" s="3">
        <f>'JJR-5.4 GDP Growth'!$D$25</f>
        <v>5.4895406601916275E-2</v>
      </c>
      <c r="O19" s="3">
        <f t="shared" si="22"/>
        <v>8.2049182057380696E-2</v>
      </c>
      <c r="Q19" s="239">
        <f t="shared" si="5"/>
        <v>-94.143666666666647</v>
      </c>
      <c r="R19" s="239">
        <f t="shared" si="6"/>
        <v>2.91384</v>
      </c>
      <c r="S19" s="239">
        <f t="shared" si="7"/>
        <v>2.9895998399999999</v>
      </c>
      <c r="T19" s="239">
        <f t="shared" si="7"/>
        <v>3.0673294358400001</v>
      </c>
      <c r="U19" s="239">
        <f t="shared" si="7"/>
        <v>3.1470800011718403</v>
      </c>
      <c r="V19" s="239">
        <f t="shared" si="7"/>
        <v>3.228904081202308</v>
      </c>
      <c r="W19" s="239">
        <f t="shared" si="8"/>
        <v>3.3284056700310556</v>
      </c>
      <c r="X19" s="239">
        <f t="shared" si="8"/>
        <v>3.4470027625090869</v>
      </c>
      <c r="Y19" s="239">
        <f t="shared" si="8"/>
        <v>3.5864261075246371</v>
      </c>
      <c r="Z19" s="239">
        <f t="shared" si="8"/>
        <v>3.7487606800700459</v>
      </c>
      <c r="AA19" s="239">
        <f t="shared" si="8"/>
        <v>3.9364967611717843</v>
      </c>
      <c r="AB19" s="239">
        <f t="shared" si="9"/>
        <v>4.1525923514634355</v>
      </c>
      <c r="AC19" s="239">
        <f t="shared" si="9"/>
        <v>4.3805505970490284</v>
      </c>
      <c r="AD19" s="239">
        <f t="shared" si="9"/>
        <v>4.6210227032143019</v>
      </c>
      <c r="AE19" s="239">
        <f t="shared" si="9"/>
        <v>4.8746956234239374</v>
      </c>
      <c r="AF19" s="239">
        <f t="shared" si="9"/>
        <v>5.1422940217323765</v>
      </c>
      <c r="AG19" s="239">
        <f t="shared" si="9"/>
        <v>5.4245823429219788</v>
      </c>
      <c r="AH19" s="239">
        <f t="shared" si="9"/>
        <v>5.7223669962822568</v>
      </c>
      <c r="AI19" s="239">
        <f t="shared" si="9"/>
        <v>6.0364986592685579</v>
      </c>
      <c r="AJ19" s="239">
        <f t="shared" si="9"/>
        <v>6.367874707621028</v>
      </c>
      <c r="AK19" s="239">
        <f t="shared" si="9"/>
        <v>6.7174417788859433</v>
      </c>
      <c r="AL19" s="239">
        <f t="shared" si="9"/>
        <v>7.0861984766625872</v>
      </c>
      <c r="AM19" s="239">
        <f t="shared" si="9"/>
        <v>7.4751982233008594</v>
      </c>
      <c r="AN19" s="239">
        <f t="shared" si="9"/>
        <v>7.8855522691988824</v>
      </c>
      <c r="AO19" s="239">
        <f t="shared" si="9"/>
        <v>8.3184328672972185</v>
      </c>
      <c r="AP19" s="239">
        <f t="shared" si="9"/>
        <v>8.7750766218382434</v>
      </c>
      <c r="AQ19" s="239">
        <f t="shared" si="9"/>
        <v>9.256788020957023</v>
      </c>
      <c r="AR19" s="239">
        <f t="shared" si="10"/>
        <v>9.7649431631952073</v>
      </c>
      <c r="AS19" s="239">
        <f t="shared" si="10"/>
        <v>10.300993688583411</v>
      </c>
      <c r="AT19" s="239">
        <f t="shared" si="10"/>
        <v>10.86647092552197</v>
      </c>
      <c r="AU19" s="239">
        <f t="shared" si="10"/>
        <v>11.4629902653064</v>
      </c>
      <c r="AV19" s="239">
        <f t="shared" si="10"/>
        <v>12.092255776794204</v>
      </c>
      <c r="AW19" s="239">
        <f t="shared" si="10"/>
        <v>12.756065074395693</v>
      </c>
      <c r="AX19" s="239">
        <f t="shared" si="10"/>
        <v>13.456314453295148</v>
      </c>
      <c r="AY19" s="239">
        <f t="shared" si="10"/>
        <v>14.195004306572027</v>
      </c>
      <c r="AZ19" s="239">
        <f t="shared" si="10"/>
        <v>14.974244839697251</v>
      </c>
      <c r="BA19" s="239">
        <f t="shared" si="10"/>
        <v>15.796262098729079</v>
      </c>
      <c r="BB19" s="239">
        <f t="shared" si="10"/>
        <v>16.663404329429252</v>
      </c>
      <c r="BC19" s="239">
        <f t="shared" si="10"/>
        <v>17.578148685465404</v>
      </c>
      <c r="BD19" s="239">
        <f t="shared" si="10"/>
        <v>18.543108304862969</v>
      </c>
      <c r="BE19" s="239">
        <f t="shared" si="10"/>
        <v>19.561039774921792</v>
      </c>
      <c r="BF19" s="239">
        <f t="shared" si="10"/>
        <v>20.634851006922379</v>
      </c>
      <c r="BG19" s="239">
        <f t="shared" si="10"/>
        <v>21.767609543117345</v>
      </c>
      <c r="BH19" s="239">
        <f t="shared" si="11"/>
        <v>22.962551319738523</v>
      </c>
      <c r="BI19" s="239">
        <f t="shared" si="11"/>
        <v>24.223089911052938</v>
      </c>
      <c r="BJ19" s="239">
        <f t="shared" si="11"/>
        <v>25.552826280874964</v>
      </c>
      <c r="BK19" s="239">
        <f t="shared" si="11"/>
        <v>26.955559069391725</v>
      </c>
      <c r="BL19" s="239">
        <f t="shared" si="11"/>
        <v>28.435295444687956</v>
      </c>
      <c r="BM19" s="239">
        <f t="shared" si="11"/>
        <v>29.996262549969718</v>
      </c>
      <c r="BN19" s="239">
        <f t="shared" si="11"/>
        <v>31.642919579188138</v>
      </c>
      <c r="BO19" s="239">
        <f t="shared" si="11"/>
        <v>33.379970515559407</v>
      </c>
      <c r="BP19" s="239">
        <f t="shared" si="11"/>
        <v>35.212377569371014</v>
      </c>
      <c r="BQ19" s="239">
        <f t="shared" si="11"/>
        <v>37.14537535346183</v>
      </c>
      <c r="BR19" s="239">
        <f t="shared" si="11"/>
        <v>39.18448583687092</v>
      </c>
      <c r="BS19" s="239">
        <f t="shared" si="11"/>
        <v>41.33553411937298</v>
      </c>
      <c r="BT19" s="239">
        <f t="shared" si="11"/>
        <v>43.604665071963346</v>
      </c>
      <c r="BU19" s="239">
        <f t="shared" si="11"/>
        <v>45.998360890829154</v>
      </c>
      <c r="BV19" s="239">
        <f t="shared" si="11"/>
        <v>48.523459614952905</v>
      </c>
      <c r="BW19" s="239">
        <f t="shared" si="11"/>
        <v>51.187174660247408</v>
      </c>
      <c r="BX19" s="239">
        <f t="shared" si="12"/>
        <v>53.997115426024997</v>
      </c>
      <c r="BY19" s="239">
        <f t="shared" si="12"/>
        <v>56.961309032667245</v>
      </c>
      <c r="BZ19" s="239">
        <f t="shared" si="12"/>
        <v>60.088223252592918</v>
      </c>
      <c r="CA19" s="239">
        <f t="shared" si="12"/>
        <v>63.38679070003073</v>
      </c>
      <c r="CB19" s="239">
        <f t="shared" si="12"/>
        <v>66.866434348699485</v>
      </c>
      <c r="CC19" s="239">
        <f t="shared" si="12"/>
        <v>70.53709445029169</v>
      </c>
      <c r="CD19" s="239">
        <f t="shared" si="12"/>
        <v>74.409256930658231</v>
      </c>
      <c r="CE19" s="239">
        <f t="shared" si="12"/>
        <v>78.493983344813174</v>
      </c>
      <c r="CF19" s="239">
        <f t="shared" si="12"/>
        <v>82.802942476330742</v>
      </c>
      <c r="CG19" s="239">
        <f t="shared" si="12"/>
        <v>87.348443671403999</v>
      </c>
      <c r="CH19" s="239">
        <f t="shared" si="12"/>
        <v>92.143472002790304</v>
      </c>
      <c r="CI19" s="239">
        <f t="shared" si="12"/>
        <v>97.201725364095765</v>
      </c>
      <c r="CJ19" s="239">
        <f t="shared" si="12"/>
        <v>102.5376536003656</v>
      </c>
      <c r="CK19" s="239">
        <f t="shared" si="12"/>
        <v>108.16649978676412</v>
      </c>
      <c r="CL19" s="239">
        <f t="shared" si="12"/>
        <v>114.10434377326463</v>
      </c>
      <c r="CM19" s="239">
        <f t="shared" si="12"/>
        <v>120.36814811974283</v>
      </c>
      <c r="CN19" s="239">
        <f t="shared" si="13"/>
        <v>126.97580655269579</v>
      </c>
      <c r="CO19" s="239">
        <f t="shared" si="13"/>
        <v>133.94619508201228</v>
      </c>
      <c r="CP19" s="239">
        <f t="shared" si="13"/>
        <v>141.29922592381894</v>
      </c>
      <c r="CQ19" s="239">
        <f t="shared" si="13"/>
        <v>149.05590438344299</v>
      </c>
      <c r="CR19" s="239">
        <f t="shared" si="13"/>
        <v>157.23838886098844</v>
      </c>
      <c r="CS19" s="239">
        <f t="shared" si="13"/>
        <v>165.87005415094262</v>
      </c>
      <c r="CT19" s="239">
        <f t="shared" si="13"/>
        <v>174.97555821664048</v>
      </c>
      <c r="CU19" s="239">
        <f t="shared" si="13"/>
        <v>184.58091263034024</v>
      </c>
      <c r="CV19" s="239">
        <f t="shared" si="13"/>
        <v>194.71355688013554</v>
      </c>
      <c r="CW19" s="239">
        <f t="shared" si="13"/>
        <v>205.40243675597594</v>
      </c>
      <c r="CX19" s="239">
        <f t="shared" si="13"/>
        <v>216.67808703871964</v>
      </c>
      <c r="CY19" s="239">
        <f t="shared" si="13"/>
        <v>228.57271872843555</v>
      </c>
      <c r="CZ19" s="239">
        <f t="shared" si="13"/>
        <v>241.12031106113847</v>
      </c>
      <c r="DA19" s="239">
        <f t="shared" si="13"/>
        <v>254.35670857682018</v>
      </c>
      <c r="DB19" s="239">
        <f t="shared" si="13"/>
        <v>268.31972351606987</v>
      </c>
      <c r="DC19" s="239">
        <f t="shared" si="13"/>
        <v>283.04924383779826</v>
      </c>
      <c r="DD19" s="239">
        <f t="shared" si="14"/>
        <v>298.58734716663912</v>
      </c>
      <c r="DE19" s="239">
        <f t="shared" si="14"/>
        <v>314.9784209955393</v>
      </c>
      <c r="DF19" s="239">
        <f t="shared" si="14"/>
        <v>332.26928948691898</v>
      </c>
      <c r="DG19" s="239">
        <f t="shared" si="14"/>
        <v>350.5093472346332</v>
      </c>
      <c r="DH19" s="239">
        <f t="shared" si="14"/>
        <v>369.75070036885063</v>
      </c>
      <c r="DI19" s="239">
        <f t="shared" si="14"/>
        <v>390.04831540694198</v>
      </c>
      <c r="DJ19" s="239">
        <f t="shared" si="14"/>
        <v>411.46017627559854</v>
      </c>
      <c r="DK19" s="239">
        <f t="shared" si="14"/>
        <v>434.04744995274365</v>
      </c>
      <c r="DL19" s="239">
        <f t="shared" si="14"/>
        <v>457.87466120242442</v>
      </c>
      <c r="DM19" s="239">
        <f t="shared" si="14"/>
        <v>483.00987690184616</v>
      </c>
      <c r="DN19" s="239">
        <f t="shared" si="14"/>
        <v>509.52490048711451</v>
      </c>
      <c r="DO19" s="239">
        <f t="shared" si="14"/>
        <v>537.4954770731556</v>
      </c>
      <c r="DP19" s="239">
        <f t="shared" si="14"/>
        <v>567.00150983377739</v>
      </c>
      <c r="DQ19" s="239">
        <f t="shared" si="14"/>
        <v>598.12728826000307</v>
      </c>
      <c r="DR19" s="239">
        <f t="shared" si="14"/>
        <v>630.96172894873757</v>
      </c>
      <c r="DS19" s="239">
        <f t="shared" si="14"/>
        <v>665.59862960962664</v>
      </c>
      <c r="DT19" s="239">
        <f t="shared" si="15"/>
        <v>702.13693701572538</v>
      </c>
      <c r="DU19" s="239">
        <f t="shared" si="15"/>
        <v>740.68102966342769</v>
      </c>
      <c r="DV19" s="239">
        <f t="shared" si="15"/>
        <v>781.34101594912761</v>
      </c>
      <c r="DW19" s="239">
        <f t="shared" si="15"/>
        <v>824.23304871440928</v>
      </c>
      <c r="DX19" s="239">
        <f t="shared" si="15"/>
        <v>869.47965705832382</v>
      </c>
      <c r="DY19" s="239">
        <f t="shared" si="15"/>
        <v>917.21009636463521</v>
      </c>
      <c r="DZ19" s="239">
        <f t="shared" si="15"/>
        <v>967.56071754395464</v>
      </c>
      <c r="EA19" s="239">
        <f t="shared" si="15"/>
        <v>1020.6753565455718</v>
      </c>
      <c r="EB19" s="239">
        <f t="shared" si="15"/>
        <v>1076.705745251697</v>
      </c>
      <c r="EC19" s="239">
        <f t="shared" si="15"/>
        <v>1135.8119449279081</v>
      </c>
      <c r="ED19" s="239">
        <f t="shared" si="15"/>
        <v>1198.1628034680391</v>
      </c>
      <c r="EE19" s="239">
        <f t="shared" si="15"/>
        <v>1263.9364377397089</v>
      </c>
      <c r="EF19" s="239">
        <f t="shared" si="15"/>
        <v>1333.3207424084078</v>
      </c>
      <c r="EG19" s="239">
        <f t="shared" si="15"/>
        <v>1406.5139266936862</v>
      </c>
      <c r="EH19" s="239">
        <f t="shared" si="15"/>
        <v>1483.7250805907941</v>
      </c>
      <c r="EI19" s="239">
        <f t="shared" si="15"/>
        <v>1565.1747721752868</v>
      </c>
      <c r="EJ19" s="239">
        <f t="shared" si="16"/>
        <v>1651.0956776969108</v>
      </c>
      <c r="EK19" s="239">
        <f t="shared" si="16"/>
        <v>1741.7332462627492</v>
      </c>
      <c r="EL19" s="239">
        <f t="shared" si="16"/>
        <v>1837.3464010084183</v>
      </c>
      <c r="EM19" s="239">
        <f t="shared" si="16"/>
        <v>1938.2082787603429</v>
      </c>
      <c r="EN19" s="239">
        <f t="shared" si="16"/>
        <v>2044.6070103020922</v>
      </c>
      <c r="EO19" s="239">
        <f t="shared" si="16"/>
        <v>2156.8465434737541</v>
      </c>
      <c r="EP19" s="239">
        <f t="shared" si="16"/>
        <v>2275.2475114556837</v>
      </c>
      <c r="EQ19" s="239">
        <f t="shared" si="16"/>
        <v>2400.1481487170417</v>
      </c>
      <c r="ER19" s="239">
        <f t="shared" si="16"/>
        <v>2531.9052572457003</v>
      </c>
      <c r="ES19" s="239">
        <f t="shared" si="16"/>
        <v>2670.8952258197323</v>
      </c>
      <c r="ET19" s="239">
        <f t="shared" si="16"/>
        <v>2817.5151052322235</v>
      </c>
      <c r="EU19" s="239">
        <f t="shared" si="16"/>
        <v>2972.1837425409872</v>
      </c>
      <c r="EV19" s="239">
        <f t="shared" si="16"/>
        <v>3135.3429775833797</v>
      </c>
      <c r="EW19" s="239">
        <f t="shared" si="16"/>
        <v>3307.4589051742823</v>
      </c>
      <c r="EX19" s="239">
        <f t="shared" si="16"/>
        <v>3489.0232065929536</v>
      </c>
      <c r="EY19" s="239">
        <f t="shared" si="16"/>
        <v>3680.5545541623956</v>
      </c>
      <c r="EZ19" s="239">
        <f t="shared" si="17"/>
        <v>3882.6000929336751</v>
      </c>
      <c r="FA19" s="239">
        <f t="shared" si="17"/>
        <v>4095.7370037079072</v>
      </c>
      <c r="FB19" s="239">
        <f t="shared" si="17"/>
        <v>4320.5741518609666</v>
      </c>
      <c r="FC19" s="239">
        <f t="shared" si="17"/>
        <v>4557.7538266811043</v>
      </c>
      <c r="FD19" s="239">
        <f t="shared" si="17"/>
        <v>4807.9535761882034</v>
      </c>
      <c r="FE19" s="239">
        <f t="shared" si="17"/>
        <v>5071.8881426761927</v>
      </c>
      <c r="FF19" s="239">
        <f t="shared" si="17"/>
        <v>5350.3115045078403</v>
      </c>
      <c r="FG19" s="239">
        <f t="shared" si="17"/>
        <v>5644.0190299947089</v>
      </c>
      <c r="FH19" s="239">
        <f t="shared" si="17"/>
        <v>5953.8497495152214</v>
      </c>
      <c r="FI19" s="239">
        <f t="shared" si="17"/>
        <v>6280.6887523615769</v>
      </c>
      <c r="FJ19" s="239">
        <f t="shared" si="17"/>
        <v>6625.4697151625478</v>
      </c>
      <c r="FK19" s="239">
        <f t="shared" si="17"/>
        <v>6989.177569105078</v>
      </c>
      <c r="FL19" s="239">
        <f t="shared" si="17"/>
        <v>7372.8513135740941</v>
      </c>
      <c r="FM19" s="239">
        <f t="shared" si="17"/>
        <v>7777.5869842482161</v>
      </c>
      <c r="FN19" s="239">
        <f t="shared" si="17"/>
        <v>8204.5407841302931</v>
      </c>
      <c r="FO19" s="239">
        <f t="shared" si="17"/>
        <v>8654.9323864571306</v>
      </c>
      <c r="FP19" s="239">
        <f t="shared" si="18"/>
        <v>9130.0484189237886</v>
      </c>
      <c r="FQ19" s="239">
        <f t="shared" si="18"/>
        <v>9631.2461391757934</v>
      </c>
      <c r="FR19" s="239">
        <f t="shared" si="18"/>
        <v>10159.957312068986</v>
      </c>
      <c r="FS19" s="239">
        <f t="shared" si="18"/>
        <v>10717.692299773125</v>
      </c>
      <c r="FT19" s="239">
        <f t="shared" si="18"/>
        <v>11306.044376403399</v>
      </c>
      <c r="FU19" s="239">
        <f t="shared" si="18"/>
        <v>11926.694279505373</v>
      </c>
      <c r="FV19" s="239">
        <f t="shared" si="18"/>
        <v>12581.415011395569</v>
      </c>
      <c r="FW19" s="239">
        <f t="shared" si="18"/>
        <v>13272.076904073581</v>
      </c>
      <c r="FX19" s="239">
        <f t="shared" si="18"/>
        <v>14000.652962174603</v>
      </c>
      <c r="FY19" s="239">
        <f t="shared" si="18"/>
        <v>14769.224499225502</v>
      </c>
      <c r="FZ19" s="239">
        <f t="shared" si="18"/>
        <v>15579.987083305468</v>
      </c>
      <c r="GA19" s="239">
        <f t="shared" si="18"/>
        <v>16435.256809096125</v>
      </c>
      <c r="GB19" s="239">
        <f t="shared" si="18"/>
        <v>17337.47691423837</v>
      </c>
      <c r="GC19" s="239">
        <f t="shared" si="18"/>
        <v>18289.224758896824</v>
      </c>
      <c r="GD19" s="239">
        <f t="shared" si="18"/>
        <v>19293.219188470299</v>
      </c>
      <c r="GE19" s="239">
        <f t="shared" si="18"/>
        <v>20352.328300481269</v>
      </c>
      <c r="GF19" s="239">
        <f t="shared" si="19"/>
        <v>21469.577637831877</v>
      </c>
      <c r="GG19" s="239">
        <f t="shared" si="19"/>
        <v>22648.158831832068</v>
      </c>
      <c r="GH19" s="239">
        <f t="shared" si="19"/>
        <v>23891.438719690272</v>
      </c>
      <c r="GI19" s="239">
        <f t="shared" si="19"/>
        <v>25202.968962512434</v>
      </c>
      <c r="GJ19" s="239">
        <f t="shared" si="19"/>
        <v>26586.49619128503</v>
      </c>
      <c r="GK19" s="239">
        <f t="shared" si="19"/>
        <v>28045.972709825921</v>
      </c>
      <c r="GL19" s="239">
        <f t="shared" si="19"/>
        <v>29585.567785278061</v>
      </c>
      <c r="GM19" s="239">
        <f t="shared" si="19"/>
        <v>31209.679558399457</v>
      </c>
      <c r="GN19" s="239">
        <f t="shared" si="19"/>
        <v>32922.947607673312</v>
      </c>
      <c r="GO19" s="239">
        <f t="shared" si="19"/>
        <v>34730.266203130122</v>
      </c>
      <c r="GP19" s="239">
        <f t="shared" si="19"/>
        <v>36636.798287743739</v>
      </c>
      <c r="GQ19" s="239">
        <f t="shared" si="19"/>
        <v>38647.990226341819</v>
      </c>
      <c r="GR19" s="239">
        <f t="shared" si="19"/>
        <v>40769.587364163737</v>
      </c>
      <c r="GS19" s="239">
        <f t="shared" si="19"/>
        <v>43007.650439511854</v>
      </c>
      <c r="GT19" s="239">
        <f t="shared" si="19"/>
        <v>45368.572897381942</v>
      </c>
      <c r="GU19" s="239">
        <f t="shared" si="19"/>
        <v>47859.099153532399</v>
      </c>
      <c r="GV19" s="239">
        <f t="shared" si="20"/>
        <v>50486.343861166984</v>
      </c>
      <c r="GW19" s="239">
        <f t="shared" si="20"/>
        <v>53257.812235269907</v>
      </c>
      <c r="GX19" s="239">
        <f t="shared" si="20"/>
        <v>56181.421492653557</v>
      </c>
      <c r="GY19" s="239">
        <f t="shared" si="20"/>
        <v>59265.523468966414</v>
      </c>
      <c r="GZ19" s="239">
        <f t="shared" si="20"/>
        <v>62518.92847727074</v>
      </c>
      <c r="HA19" s="239">
        <f t="shared" si="20"/>
        <v>65950.930476346635</v>
      </c>
      <c r="HB19" s="239">
        <f t="shared" si="20"/>
        <v>69571.333620620397</v>
      </c>
      <c r="HC19" s="239">
        <f t="shared" si="20"/>
        <v>73390.480267561928</v>
      </c>
      <c r="HD19" s="239">
        <f t="shared" si="20"/>
        <v>77419.280522559653</v>
      </c>
      <c r="HE19" s="239">
        <f t="shared" si="20"/>
        <v>81669.243405673376</v>
      </c>
      <c r="HF19" s="239">
        <f t="shared" si="20"/>
        <v>86152.50972929869</v>
      </c>
      <c r="HG19" s="239">
        <f t="shared" si="20"/>
        <v>90881.886780664092</v>
      </c>
      <c r="HH19" s="239">
        <f t="shared" si="20"/>
        <v>95870.88490823796</v>
      </c>
      <c r="HI19" s="239">
        <f t="shared" si="20"/>
        <v>101133.7561165612</v>
      </c>
    </row>
    <row r="20" spans="1:217" s="278" customFormat="1" ht="12.75" customHeight="1">
      <c r="A20" s="10" t="str">
        <f>'JJR-4 Constant DCF'!A18</f>
        <v>NextEra Energy, Inc.</v>
      </c>
      <c r="B20" s="389" t="str">
        <f>'JJR-4 Constant DCF'!B18</f>
        <v>NEE</v>
      </c>
      <c r="C20" s="239">
        <f>'JJR-4 Constant DCF'!D18</f>
        <v>74.075999999999993</v>
      </c>
      <c r="D20" s="239">
        <f>'JJR-4 Constant DCF'!C18</f>
        <v>1.54</v>
      </c>
      <c r="E20" s="3">
        <f>'JJR-4 Constant DCF'!G18</f>
        <v>0.105</v>
      </c>
      <c r="F20" s="3">
        <f>'JJR-4 Constant DCF'!H18</f>
        <v>8.5900000000000004E-2</v>
      </c>
      <c r="G20" s="3">
        <f>'JJR-4 Constant DCF'!I18</f>
        <v>7.8E-2</v>
      </c>
      <c r="H20" s="3">
        <f t="shared" si="21"/>
        <v>7.8E-2</v>
      </c>
      <c r="I20" s="3">
        <f t="shared" si="4"/>
        <v>7.4149234433652705E-2</v>
      </c>
      <c r="J20" s="3">
        <f t="shared" si="4"/>
        <v>7.0298468867305425E-2</v>
      </c>
      <c r="K20" s="3">
        <f t="shared" si="4"/>
        <v>6.6447703300958144E-2</v>
      </c>
      <c r="L20" s="3">
        <f t="shared" si="4"/>
        <v>6.2596937734610864E-2</v>
      </c>
      <c r="M20" s="3">
        <f t="shared" si="4"/>
        <v>5.8746172168263576E-2</v>
      </c>
      <c r="N20" s="3">
        <f>'JJR-5.4 GDP Growth'!$D$25</f>
        <v>5.4895406601916275E-2</v>
      </c>
      <c r="O20" s="3">
        <f t="shared" si="22"/>
        <v>8.1143966317176838E-2</v>
      </c>
      <c r="Q20" s="239">
        <f t="shared" si="5"/>
        <v>-74.075999999999993</v>
      </c>
      <c r="R20" s="239">
        <f t="shared" si="6"/>
        <v>1.66012</v>
      </c>
      <c r="S20" s="239">
        <f t="shared" si="7"/>
        <v>1.7896093600000003</v>
      </c>
      <c r="T20" s="239">
        <f t="shared" si="7"/>
        <v>1.9291988900800003</v>
      </c>
      <c r="U20" s="239">
        <f t="shared" si="7"/>
        <v>2.0796764035062405</v>
      </c>
      <c r="V20" s="239">
        <f t="shared" si="7"/>
        <v>2.2418911629797273</v>
      </c>
      <c r="W20" s="239">
        <f t="shared" si="8"/>
        <v>2.4081256763982455</v>
      </c>
      <c r="X20" s="239">
        <f t="shared" si="8"/>
        <v>2.5774132242890864</v>
      </c>
      <c r="Y20" s="239">
        <f t="shared" si="8"/>
        <v>2.7486764135006134</v>
      </c>
      <c r="Z20" s="239">
        <f t="shared" si="8"/>
        <v>2.9207351398091053</v>
      </c>
      <c r="AA20" s="239">
        <f t="shared" si="8"/>
        <v>3.0923171491902286</v>
      </c>
      <c r="AB20" s="239">
        <f t="shared" si="9"/>
        <v>3.2620711564371048</v>
      </c>
      <c r="AC20" s="239">
        <f t="shared" si="9"/>
        <v>3.4411438789341027</v>
      </c>
      <c r="AD20" s="239">
        <f t="shared" si="9"/>
        <v>3.6300468713438856</v>
      </c>
      <c r="AE20" s="239">
        <f t="shared" si="9"/>
        <v>3.8293197703303221</v>
      </c>
      <c r="AF20" s="239">
        <f t="shared" si="9"/>
        <v>4.0395318361313617</v>
      </c>
      <c r="AG20" s="239">
        <f t="shared" si="9"/>
        <v>4.2612835787571779</v>
      </c>
      <c r="AH20" s="239">
        <f t="shared" si="9"/>
        <v>4.4952084734591224</v>
      </c>
      <c r="AI20" s="239">
        <f t="shared" si="9"/>
        <v>4.7419747703700406</v>
      </c>
      <c r="AJ20" s="239">
        <f t="shared" si="9"/>
        <v>5.0022874034855329</v>
      </c>
      <c r="AK20" s="239">
        <f t="shared" si="9"/>
        <v>5.2768900044395153</v>
      </c>
      <c r="AL20" s="239">
        <f t="shared" si="9"/>
        <v>5.5665670268268101</v>
      </c>
      <c r="AM20" s="239">
        <f t="shared" si="9"/>
        <v>5.8721459871412884</v>
      </c>
      <c r="AN20" s="239">
        <f t="shared" si="9"/>
        <v>6.1944998287312201</v>
      </c>
      <c r="AO20" s="239">
        <f t="shared" si="9"/>
        <v>6.5345494155249213</v>
      </c>
      <c r="AP20" s="239">
        <f t="shared" si="9"/>
        <v>6.8932661626504759</v>
      </c>
      <c r="AQ20" s="239">
        <f t="shared" si="9"/>
        <v>7.271674811464405</v>
      </c>
      <c r="AR20" s="239">
        <f t="shared" si="10"/>
        <v>7.6708563569166568</v>
      </c>
      <c r="AS20" s="239">
        <f t="shared" si="10"/>
        <v>8.0919511356144902</v>
      </c>
      <c r="AT20" s="239">
        <f t="shared" si="10"/>
        <v>8.5361620834068859</v>
      </c>
      <c r="AU20" s="239">
        <f t="shared" si="10"/>
        <v>9.004758171795368</v>
      </c>
      <c r="AV20" s="239">
        <f t="shared" si="10"/>
        <v>9.4990780329880025</v>
      </c>
      <c r="AW20" s="239">
        <f t="shared" si="10"/>
        <v>10.02053378395221</v>
      </c>
      <c r="AX20" s="239">
        <f t="shared" si="10"/>
        <v>10.570615060390505</v>
      </c>
      <c r="AY20" s="239">
        <f t="shared" si="10"/>
        <v>11.150893272162982</v>
      </c>
      <c r="AZ20" s="239">
        <f t="shared" si="10"/>
        <v>11.763026092312941</v>
      </c>
      <c r="BA20" s="239">
        <f t="shared" si="10"/>
        <v>12.408762192519411</v>
      </c>
      <c r="BB20" s="239">
        <f t="shared" si="10"/>
        <v>13.08994623850425</v>
      </c>
      <c r="BC20" s="239">
        <f t="shared" si="10"/>
        <v>13.808524159664167</v>
      </c>
      <c r="BD20" s="239">
        <f t="shared" si="10"/>
        <v>14.566548707981315</v>
      </c>
      <c r="BE20" s="239">
        <f t="shared" si="10"/>
        <v>15.366185322092567</v>
      </c>
      <c r="BF20" s="239">
        <f t="shared" si="10"/>
        <v>16.209718313269235</v>
      </c>
      <c r="BG20" s="239">
        <f t="shared" si="10"/>
        <v>17.099557390978678</v>
      </c>
      <c r="BH20" s="239">
        <f t="shared" si="11"/>
        <v>18.038244546669254</v>
      </c>
      <c r="BI20" s="239">
        <f t="shared" si="11"/>
        <v>19.028461315443462</v>
      </c>
      <c r="BJ20" s="239">
        <f t="shared" si="11"/>
        <v>20.073036436363566</v>
      </c>
      <c r="BK20" s="239">
        <f t="shared" si="11"/>
        <v>21.174953933272825</v>
      </c>
      <c r="BL20" s="239">
        <f t="shared" si="11"/>
        <v>22.337361639216684</v>
      </c>
      <c r="BM20" s="239">
        <f t="shared" si="11"/>
        <v>23.563580188815532</v>
      </c>
      <c r="BN20" s="239">
        <f t="shared" si="11"/>
        <v>24.857112504277421</v>
      </c>
      <c r="BO20" s="239">
        <f t="shared" si="11"/>
        <v>26.221653802149309</v>
      </c>
      <c r="BP20" s="239">
        <f t="shared" si="11"/>
        <v>27.661102149392978</v>
      </c>
      <c r="BQ20" s="239">
        <f t="shared" si="11"/>
        <v>29.179569598941047</v>
      </c>
      <c r="BR20" s="239">
        <f t="shared" si="11"/>
        <v>30.781393936543832</v>
      </c>
      <c r="BS20" s="239">
        <f t="shared" si="11"/>
        <v>32.471151072464167</v>
      </c>
      <c r="BT20" s="239">
        <f t="shared" si="11"/>
        <v>34.253668113419337</v>
      </c>
      <c r="BU20" s="239">
        <f t="shared" si="11"/>
        <v>36.134037152112583</v>
      </c>
      <c r="BV20" s="239">
        <f t="shared" si="11"/>
        <v>38.117629813746554</v>
      </c>
      <c r="BW20" s="239">
        <f t="shared" si="11"/>
        <v>40.210112601073497</v>
      </c>
      <c r="BX20" s="239">
        <f t="shared" si="12"/>
        <v>42.417463081818262</v>
      </c>
      <c r="BY20" s="239">
        <f t="shared" si="12"/>
        <v>44.745986964716451</v>
      </c>
      <c r="BZ20" s="239">
        <f t="shared" si="12"/>
        <v>47.202336112948608</v>
      </c>
      <c r="CA20" s="239">
        <f t="shared" si="12"/>
        <v>49.793527546429239</v>
      </c>
      <c r="CB20" s="239">
        <f t="shared" si="12"/>
        <v>52.526963487234191</v>
      </c>
      <c r="CC20" s="239">
        <f t="shared" si="12"/>
        <v>55.410452505429923</v>
      </c>
      <c r="CD20" s="239">
        <f t="shared" si="12"/>
        <v>58.452231825711671</v>
      </c>
      <c r="CE20" s="239">
        <f t="shared" si="12"/>
        <v>61.660990858573584</v>
      </c>
      <c r="CF20" s="239">
        <f t="shared" si="12"/>
        <v>65.045896023232018</v>
      </c>
      <c r="CG20" s="239">
        <f t="shared" si="12"/>
        <v>68.616616933213308</v>
      </c>
      <c r="CH20" s="239">
        <f t="shared" si="12"/>
        <v>72.383354019409992</v>
      </c>
      <c r="CI20" s="239">
        <f t="shared" si="12"/>
        <v>76.35686766951595</v>
      </c>
      <c r="CJ20" s="239">
        <f t="shared" si="12"/>
        <v>80.548508967082739</v>
      </c>
      <c r="CK20" s="239">
        <f t="shared" si="12"/>
        <v>84.970252118008844</v>
      </c>
      <c r="CL20" s="239">
        <f t="shared" si="12"/>
        <v>89.634728657094271</v>
      </c>
      <c r="CM20" s="239">
        <f t="shared" si="12"/>
        <v>94.555263532377893</v>
      </c>
      <c r="CN20" s="239">
        <f t="shared" si="13"/>
        <v>99.745913170339122</v>
      </c>
      <c r="CO20" s="239">
        <f t="shared" si="13"/>
        <v>105.22150563070433</v>
      </c>
      <c r="CP20" s="239">
        <f t="shared" si="13"/>
        <v>110.99768296556766</v>
      </c>
      <c r="CQ20" s="239">
        <f t="shared" si="13"/>
        <v>117.0909459038331</v>
      </c>
      <c r="CR20" s="239">
        <f t="shared" si="13"/>
        <v>123.518700988627</v>
      </c>
      <c r="CS20" s="239">
        <f t="shared" si="13"/>
        <v>130.2993103023382</v>
      </c>
      <c r="CT20" s="239">
        <f t="shared" si="13"/>
        <v>137.45214392133431</v>
      </c>
      <c r="CU20" s="239">
        <f t="shared" si="13"/>
        <v>144.99763525020109</v>
      </c>
      <c r="CV20" s="239">
        <f t="shared" si="13"/>
        <v>152.95733939357723</v>
      </c>
      <c r="CW20" s="239">
        <f t="shared" si="13"/>
        <v>161.35399473233497</v>
      </c>
      <c r="CX20" s="239">
        <f t="shared" si="13"/>
        <v>170.21158788000994</v>
      </c>
      <c r="CY20" s="239">
        <f t="shared" si="13"/>
        <v>179.55542220504088</v>
      </c>
      <c r="CZ20" s="239">
        <f t="shared" si="13"/>
        <v>189.41219011456536</v>
      </c>
      <c r="DA20" s="239">
        <f t="shared" si="13"/>
        <v>199.81004930626389</v>
      </c>
      <c r="DB20" s="239">
        <f t="shared" si="13"/>
        <v>210.77870320608019</v>
      </c>
      <c r="DC20" s="239">
        <f t="shared" si="13"/>
        <v>222.3494858216026</v>
      </c>
      <c r="DD20" s="239">
        <f t="shared" si="14"/>
        <v>234.5554512535065</v>
      </c>
      <c r="DE20" s="239">
        <f t="shared" si="14"/>
        <v>247.4314681207637</v>
      </c>
      <c r="DF20" s="239">
        <f t="shared" si="14"/>
        <v>261.01431916936212</v>
      </c>
      <c r="DG20" s="239">
        <f t="shared" si="14"/>
        <v>275.34280634908663</v>
      </c>
      <c r="DH20" s="239">
        <f t="shared" si="14"/>
        <v>290.45786165853241</v>
      </c>
      <c r="DI20" s="239">
        <f t="shared" si="14"/>
        <v>306.4026640750007</v>
      </c>
      <c r="DJ20" s="239">
        <f t="shared" si="14"/>
        <v>323.22276290330825</v>
      </c>
      <c r="DK20" s="239">
        <f t="shared" si="14"/>
        <v>340.96620789588013</v>
      </c>
      <c r="DL20" s="239">
        <f t="shared" si="14"/>
        <v>359.68368651583796</v>
      </c>
      <c r="DM20" s="239">
        <f t="shared" si="14"/>
        <v>379.42866873520109</v>
      </c>
      <c r="DN20" s="239">
        <f t="shared" si="14"/>
        <v>400.25755978184372</v>
      </c>
      <c r="DO20" s="239">
        <f t="shared" si="14"/>
        <v>422.22986127155883</v>
      </c>
      <c r="DP20" s="239">
        <f t="shared" si="14"/>
        <v>445.40834118553175</v>
      </c>
      <c r="DQ20" s="239">
        <f t="shared" si="14"/>
        <v>469.85921317879655</v>
      </c>
      <c r="DR20" s="239">
        <f t="shared" si="14"/>
        <v>495.65232573190303</v>
      </c>
      <c r="DS20" s="239">
        <f t="shared" si="14"/>
        <v>522.86136168614132</v>
      </c>
      <c r="DT20" s="239">
        <f t="shared" si="15"/>
        <v>551.56404873233362</v>
      </c>
      <c r="DU20" s="239">
        <f t="shared" si="15"/>
        <v>581.84238145449422</v>
      </c>
      <c r="DV20" s="239">
        <f t="shared" si="15"/>
        <v>613.78285556266599</v>
      </c>
      <c r="DW20" s="239">
        <f t="shared" si="15"/>
        <v>647.47671498406373</v>
      </c>
      <c r="DX20" s="239">
        <f t="shared" si="15"/>
        <v>683.02021251838698</v>
      </c>
      <c r="DY20" s="239">
        <f t="shared" si="15"/>
        <v>720.51488480191108</v>
      </c>
      <c r="DZ20" s="239">
        <f t="shared" si="15"/>
        <v>760.06784236584485</v>
      </c>
      <c r="EA20" s="239">
        <f t="shared" si="15"/>
        <v>801.79207561755914</v>
      </c>
      <c r="EB20" s="239">
        <f t="shared" si="15"/>
        <v>845.80677761877939</v>
      </c>
      <c r="EC20" s="239">
        <f t="shared" si="15"/>
        <v>892.23768458281882</v>
      </c>
      <c r="ED20" s="239">
        <f t="shared" si="15"/>
        <v>941.21743506354494</v>
      </c>
      <c r="EE20" s="239">
        <f t="shared" si="15"/>
        <v>992.88594886217095</v>
      </c>
      <c r="EF20" s="239">
        <f t="shared" si="15"/>
        <v>1047.3908267342892</v>
      </c>
      <c r="EG20" s="239">
        <f t="shared" si="15"/>
        <v>1104.8877720389853</v>
      </c>
      <c r="EH20" s="239">
        <f t="shared" si="15"/>
        <v>1165.5410355345507</v>
      </c>
      <c r="EI20" s="239">
        <f t="shared" si="15"/>
        <v>1229.5238845914384</v>
      </c>
      <c r="EJ20" s="239">
        <f t="shared" si="16"/>
        <v>1297.019098162853</v>
      </c>
      <c r="EK20" s="239">
        <f t="shared" si="16"/>
        <v>1368.2194889269535</v>
      </c>
      <c r="EL20" s="239">
        <f t="shared" si="16"/>
        <v>1443.3284540922648</v>
      </c>
      <c r="EM20" s="239">
        <f t="shared" si="16"/>
        <v>1522.5605564397749</v>
      </c>
      <c r="EN20" s="239">
        <f t="shared" si="16"/>
        <v>1606.1421372615762</v>
      </c>
      <c r="EO20" s="239">
        <f t="shared" si="16"/>
        <v>1694.3119629470211</v>
      </c>
      <c r="EP20" s="239">
        <f t="shared" si="16"/>
        <v>1787.3219070634887</v>
      </c>
      <c r="EQ20" s="239">
        <f t="shared" si="16"/>
        <v>1885.4376698802512</v>
      </c>
      <c r="ER20" s="239">
        <f t="shared" si="16"/>
        <v>1988.9395373908972</v>
      </c>
      <c r="ES20" s="239">
        <f t="shared" si="16"/>
        <v>2098.1231820025978</v>
      </c>
      <c r="ET20" s="239">
        <f t="shared" si="16"/>
        <v>2213.3005071795369</v>
      </c>
      <c r="EU20" s="239">
        <f t="shared" si="16"/>
        <v>2334.8005384533849</v>
      </c>
      <c r="EV20" s="239">
        <f t="shared" si="16"/>
        <v>2462.9703633461563</v>
      </c>
      <c r="EW20" s="239">
        <f t="shared" si="16"/>
        <v>2598.1761228905129</v>
      </c>
      <c r="EX20" s="239">
        <f t="shared" si="16"/>
        <v>2740.8040575799782</v>
      </c>
      <c r="EY20" s="239">
        <f t="shared" si="16"/>
        <v>2891.2616107370131</v>
      </c>
      <c r="EZ20" s="239">
        <f t="shared" si="17"/>
        <v>3049.9785924509329</v>
      </c>
      <c r="FA20" s="239">
        <f t="shared" si="17"/>
        <v>3217.4084074106672</v>
      </c>
      <c r="FB20" s="239">
        <f t="shared" si="17"/>
        <v>3394.0293501398996</v>
      </c>
      <c r="FC20" s="239">
        <f t="shared" si="17"/>
        <v>3580.345971334667</v>
      </c>
      <c r="FD20" s="239">
        <f t="shared" si="17"/>
        <v>3776.8905192066163</v>
      </c>
      <c r="FE20" s="239">
        <f t="shared" si="17"/>
        <v>3984.2244599493861</v>
      </c>
      <c r="FF20" s="239">
        <f t="shared" si="17"/>
        <v>4202.9400816716079</v>
      </c>
      <c r="FG20" s="239">
        <f t="shared" si="17"/>
        <v>4433.6621863784621</v>
      </c>
      <c r="FH20" s="239">
        <f t="shared" si="17"/>
        <v>4677.0498748352493</v>
      </c>
      <c r="FI20" s="239">
        <f t="shared" si="17"/>
        <v>4933.7984294117723</v>
      </c>
      <c r="FJ20" s="239">
        <f t="shared" si="17"/>
        <v>5204.6413002862273</v>
      </c>
      <c r="FK20" s="239">
        <f t="shared" si="17"/>
        <v>5490.352200682566</v>
      </c>
      <c r="FL20" s="239">
        <f t="shared" si="17"/>
        <v>5791.7473171267611</v>
      </c>
      <c r="FM20" s="239">
        <f t="shared" si="17"/>
        <v>6109.6876410359928</v>
      </c>
      <c r="FN20" s="239">
        <f t="shared" si="17"/>
        <v>6445.081428301366</v>
      </c>
      <c r="FO20" s="239">
        <f t="shared" si="17"/>
        <v>6798.8867938904286</v>
      </c>
      <c r="FP20" s="239">
        <f t="shared" si="18"/>
        <v>7172.1144488814425</v>
      </c>
      <c r="FQ20" s="239">
        <f t="shared" si="18"/>
        <v>7565.830587748268</v>
      </c>
      <c r="FR20" s="239">
        <f t="shared" si="18"/>
        <v>7981.1599341439241</v>
      </c>
      <c r="FS20" s="239">
        <f t="shared" si="18"/>
        <v>8419.2889538836789</v>
      </c>
      <c r="FT20" s="239">
        <f t="shared" si="18"/>
        <v>8881.4692443061449</v>
      </c>
      <c r="FU20" s="239">
        <f t="shared" si="18"/>
        <v>9369.0211096947442</v>
      </c>
      <c r="FV20" s="239">
        <f t="shared" si="18"/>
        <v>9883.3373329733731</v>
      </c>
      <c r="FW20" s="239">
        <f t="shared" si="18"/>
        <v>10425.887154450846</v>
      </c>
      <c r="FX20" s="239">
        <f t="shared" si="18"/>
        <v>10998.22046898012</v>
      </c>
      <c r="FY20" s="239">
        <f t="shared" si="18"/>
        <v>11601.972253522303</v>
      </c>
      <c r="FZ20" s="239">
        <f t="shared" si="18"/>
        <v>12238.867237763561</v>
      </c>
      <c r="GA20" s="239">
        <f t="shared" si="18"/>
        <v>12910.724831127463</v>
      </c>
      <c r="GB20" s="239">
        <f t="shared" si="18"/>
        <v>13619.464320257663</v>
      </c>
      <c r="GC20" s="239">
        <f t="shared" si="18"/>
        <v>14367.110351818499</v>
      </c>
      <c r="GD20" s="239">
        <f t="shared" si="18"/>
        <v>15155.798716276176</v>
      </c>
      <c r="GE20" s="239">
        <f t="shared" si="18"/>
        <v>15987.782449182958</v>
      </c>
      <c r="GF20" s="239">
        <f t="shared" si="19"/>
        <v>16865.438267393838</v>
      </c>
      <c r="GG20" s="239">
        <f t="shared" si="19"/>
        <v>17791.273358601942</v>
      </c>
      <c r="GH20" s="239">
        <f t="shared" si="19"/>
        <v>18767.932543588235</v>
      </c>
      <c r="GI20" s="239">
        <f t="shared" si="19"/>
        <v>19798.205831645846</v>
      </c>
      <c r="GJ20" s="239">
        <f t="shared" si="19"/>
        <v>20885.036390762474</v>
      </c>
      <c r="GK20" s="239">
        <f t="shared" si="19"/>
        <v>22031.528955329199</v>
      </c>
      <c r="GL20" s="239">
        <f t="shared" si="19"/>
        <v>23240.958695393885</v>
      </c>
      <c r="GM20" s="239">
        <f t="shared" si="19"/>
        <v>24516.780572795873</v>
      </c>
      <c r="GN20" s="239">
        <f t="shared" si="19"/>
        <v>25862.639210909463</v>
      </c>
      <c r="GO20" s="239">
        <f t="shared" si="19"/>
        <v>27282.379306191</v>
      </c>
      <c r="GP20" s="239">
        <f t="shared" si="19"/>
        <v>28780.056611272063</v>
      </c>
      <c r="GQ20" s="239">
        <f t="shared" si="19"/>
        <v>30359.949520974013</v>
      </c>
      <c r="GR20" s="239">
        <f t="shared" si="19"/>
        <v>32026.571294341535</v>
      </c>
      <c r="GS20" s="239">
        <f t="shared" si="19"/>
        <v>33784.682947609675</v>
      </c>
      <c r="GT20" s="239">
        <f t="shared" si="19"/>
        <v>35639.306854935538</v>
      </c>
      <c r="GU20" s="239">
        <f t="shared" si="19"/>
        <v>37595.741095747682</v>
      </c>
      <c r="GV20" s="239">
        <f t="shared" si="20"/>
        <v>39659.574589699121</v>
      </c>
      <c r="GW20" s="239">
        <f t="shared" si="20"/>
        <v>41836.703062459681</v>
      </c>
      <c r="GX20" s="239">
        <f t="shared" si="20"/>
        <v>44133.345887957039</v>
      </c>
      <c r="GY20" s="239">
        <f t="shared" si="20"/>
        <v>46556.063855179447</v>
      </c>
      <c r="GZ20" s="239">
        <f t="shared" si="20"/>
        <v>49111.777910294302</v>
      </c>
      <c r="HA20" s="239">
        <f t="shared" si="20"/>
        <v>51807.788927622918</v>
      </c>
      <c r="HB20" s="239">
        <f t="shared" si="20"/>
        <v>54651.79856595103</v>
      </c>
      <c r="HC20" s="239">
        <f t="shared" si="20"/>
        <v>57651.931269754939</v>
      </c>
      <c r="HD20" s="239">
        <f t="shared" si="20"/>
        <v>60816.757478193867</v>
      </c>
      <c r="HE20" s="239">
        <f t="shared" si="20"/>
        <v>64155.318108169449</v>
      </c>
      <c r="HF20" s="239">
        <f t="shared" si="20"/>
        <v>67677.150381392697</v>
      </c>
      <c r="HG20" s="239">
        <f t="shared" si="20"/>
        <v>71392.315069238277</v>
      </c>
      <c r="HH20" s="239">
        <f t="shared" si="20"/>
        <v>75311.425233216229</v>
      </c>
      <c r="HI20" s="239">
        <f t="shared" si="20"/>
        <v>79445.676543163456</v>
      </c>
    </row>
    <row r="21" spans="1:217" s="278" customFormat="1" ht="12.75" customHeight="1">
      <c r="A21" s="10" t="str">
        <f>'JJR-4 Constant DCF'!A19</f>
        <v>NorthWestern Corporation</v>
      </c>
      <c r="B21" s="389" t="str">
        <f>'JJR-4 Constant DCF'!B19</f>
        <v>NWE</v>
      </c>
      <c r="C21" s="239">
        <f>'JJR-4 Constant DCF'!D19</f>
        <v>61.808666666666667</v>
      </c>
      <c r="D21" s="239">
        <f>'JJR-4 Constant DCF'!C19</f>
        <v>2.48</v>
      </c>
      <c r="E21" s="3">
        <f>'JJR-4 Constant DCF'!G19</f>
        <v>2.5000000000000001E-2</v>
      </c>
      <c r="F21" s="3">
        <f>'JJR-4 Constant DCF'!H19</f>
        <v>4.5699999999999998E-2</v>
      </c>
      <c r="G21" s="3">
        <f>'JJR-4 Constant DCF'!I19</f>
        <v>4.3999999999999997E-2</v>
      </c>
      <c r="H21" s="3">
        <f t="shared" si="21"/>
        <v>2.5000000000000001E-2</v>
      </c>
      <c r="I21" s="3">
        <f t="shared" si="4"/>
        <v>2.9982567766986046E-2</v>
      </c>
      <c r="J21" s="3">
        <f t="shared" si="4"/>
        <v>3.496513553397209E-2</v>
      </c>
      <c r="K21" s="3">
        <f t="shared" si="4"/>
        <v>3.9947703300958134E-2</v>
      </c>
      <c r="L21" s="3">
        <f t="shared" si="4"/>
        <v>4.4930271067944179E-2</v>
      </c>
      <c r="M21" s="3">
        <f t="shared" si="4"/>
        <v>4.9912838834930223E-2</v>
      </c>
      <c r="N21" s="3">
        <f>'JJR-5.4 GDP Growth'!$D$25</f>
        <v>5.4895406601916275E-2</v>
      </c>
      <c r="O21" s="3">
        <f t="shared" si="22"/>
        <v>9.1325137019157412E-2</v>
      </c>
      <c r="Q21" s="239">
        <f t="shared" si="5"/>
        <v>-61.808666666666667</v>
      </c>
      <c r="R21" s="239">
        <f t="shared" si="6"/>
        <v>2.5419999999999998</v>
      </c>
      <c r="S21" s="239">
        <f t="shared" si="7"/>
        <v>2.6055499999999996</v>
      </c>
      <c r="T21" s="239">
        <f t="shared" si="7"/>
        <v>2.6706887499999992</v>
      </c>
      <c r="U21" s="239">
        <f t="shared" si="7"/>
        <v>2.7374559687499991</v>
      </c>
      <c r="V21" s="239">
        <f t="shared" si="7"/>
        <v>2.8058923679687489</v>
      </c>
      <c r="W21" s="239">
        <f t="shared" si="8"/>
        <v>2.8900202260382408</v>
      </c>
      <c r="X21" s="239">
        <f t="shared" si="8"/>
        <v>2.991070174937589</v>
      </c>
      <c r="Y21" s="239">
        <f t="shared" si="8"/>
        <v>3.1105565588383408</v>
      </c>
      <c r="Z21" s="239">
        <f t="shared" si="8"/>
        <v>3.2503147081991193</v>
      </c>
      <c r="AA21" s="239">
        <f t="shared" si="8"/>
        <v>3.4125471423922651</v>
      </c>
      <c r="AB21" s="239">
        <f t="shared" si="9"/>
        <v>3.5998803053220958</v>
      </c>
      <c r="AC21" s="239">
        <f t="shared" si="9"/>
        <v>3.7974971984009827</v>
      </c>
      <c r="AD21" s="239">
        <f t="shared" si="9"/>
        <v>4.0059623511768425</v>
      </c>
      <c r="AE21" s="239">
        <f t="shared" si="9"/>
        <v>4.2258712832766641</v>
      </c>
      <c r="AF21" s="239">
        <f t="shared" si="9"/>
        <v>4.4578522056194982</v>
      </c>
      <c r="AG21" s="239">
        <f t="shared" si="9"/>
        <v>4.70256781501823</v>
      </c>
      <c r="AH21" s="239">
        <f t="shared" si="9"/>
        <v>4.9607171872967406</v>
      </c>
      <c r="AI21" s="239">
        <f t="shared" si="9"/>
        <v>5.2330377743305094</v>
      </c>
      <c r="AJ21" s="239">
        <f t="shared" si="9"/>
        <v>5.5203075107155701</v>
      </c>
      <c r="AK21" s="239">
        <f t="shared" si="9"/>
        <v>5.8233470360839137</v>
      </c>
      <c r="AL21" s="239">
        <f t="shared" si="9"/>
        <v>6.143022039413804</v>
      </c>
      <c r="AM21" s="239">
        <f t="shared" si="9"/>
        <v>6.4802457320319578</v>
      </c>
      <c r="AN21" s="239">
        <f t="shared" si="9"/>
        <v>6.8359814563721848</v>
      </c>
      <c r="AO21" s="239">
        <f t="shared" si="9"/>
        <v>7.2112454379428961</v>
      </c>
      <c r="AP21" s="239">
        <f t="shared" si="9"/>
        <v>7.6071096883649849</v>
      </c>
      <c r="AQ21" s="239">
        <f t="shared" si="9"/>
        <v>8.0247050677731568</v>
      </c>
      <c r="AR21" s="239">
        <f t="shared" si="10"/>
        <v>8.4652245153290231</v>
      </c>
      <c r="AS21" s="239">
        <f t="shared" si="10"/>
        <v>8.9299264570745187</v>
      </c>
      <c r="AT21" s="239">
        <f t="shared" si="10"/>
        <v>9.420138400860834</v>
      </c>
      <c r="AU21" s="239">
        <f t="shared" si="10"/>
        <v>9.9372607286224142</v>
      </c>
      <c r="AV21" s="239">
        <f t="shared" si="10"/>
        <v>10.482770696829396</v>
      </c>
      <c r="AW21" s="239">
        <f t="shared" si="10"/>
        <v>11.058226656546498</v>
      </c>
      <c r="AX21" s="239">
        <f t="shared" si="10"/>
        <v>11.665272505153768</v>
      </c>
      <c r="AY21" s="239">
        <f t="shared" si="10"/>
        <v>12.305642382446338</v>
      </c>
      <c r="AZ21" s="239">
        <f t="shared" si="10"/>
        <v>12.981165624528504</v>
      </c>
      <c r="BA21" s="239">
        <f t="shared" si="10"/>
        <v>13.693771989653815</v>
      </c>
      <c r="BB21" s="239">
        <f t="shared" si="10"/>
        <v>14.445497170939793</v>
      </c>
      <c r="BC21" s="239">
        <f t="shared" si="10"/>
        <v>15.238488611705364</v>
      </c>
      <c r="BD21" s="239">
        <f t="shared" si="10"/>
        <v>16.075011640043602</v>
      </c>
      <c r="BE21" s="239">
        <f t="shared" si="10"/>
        <v>16.957455940154333</v>
      </c>
      <c r="BF21" s="239">
        <f t="shared" si="10"/>
        <v>17.888342378923184</v>
      </c>
      <c r="BG21" s="239">
        <f t="shared" si="10"/>
        <v>18.870330207248461</v>
      </c>
      <c r="BH21" s="239">
        <f t="shared" si="11"/>
        <v>19.906224656687787</v>
      </c>
      <c r="BI21" s="239">
        <f t="shared" si="11"/>
        <v>20.998984953125753</v>
      </c>
      <c r="BJ21" s="239">
        <f t="shared" si="11"/>
        <v>22.151732770355114</v>
      </c>
      <c r="BK21" s="239">
        <f t="shared" si="11"/>
        <v>23.367761147720753</v>
      </c>
      <c r="BL21" s="239">
        <f t="shared" si="11"/>
        <v>24.650543897301347</v>
      </c>
      <c r="BM21" s="239">
        <f t="shared" si="11"/>
        <v>26.00374552750209</v>
      </c>
      <c r="BN21" s="239">
        <f t="shared" si="11"/>
        <v>27.431231711407079</v>
      </c>
      <c r="BO21" s="239">
        <f t="shared" si="11"/>
        <v>28.937080329796149</v>
      </c>
      <c r="BP21" s="239">
        <f t="shared" si="11"/>
        <v>30.525593120372623</v>
      </c>
      <c r="BQ21" s="239">
        <f t="shared" si="11"/>
        <v>32.201307966480137</v>
      </c>
      <c r="BR21" s="239">
        <f t="shared" si="11"/>
        <v>33.969011860413588</v>
      </c>
      <c r="BS21" s="239">
        <f t="shared" si="11"/>
        <v>35.833754578356306</v>
      </c>
      <c r="BT21" s="239">
        <f t="shared" si="11"/>
        <v>37.800863106008457</v>
      </c>
      <c r="BU21" s="239">
        <f t="shared" si="11"/>
        <v>39.875956856116169</v>
      </c>
      <c r="BV21" s="239">
        <f t="shared" si="11"/>
        <v>42.06496372137314</v>
      </c>
      <c r="BW21" s="239">
        <f t="shared" si="11"/>
        <v>44.374137008552772</v>
      </c>
      <c r="BX21" s="239">
        <f t="shared" si="12"/>
        <v>46.810073302246415</v>
      </c>
      <c r="BY21" s="239">
        <f t="shared" si="12"/>
        <v>49.379731309238736</v>
      </c>
      <c r="BZ21" s="239">
        <f t="shared" si="12"/>
        <v>52.090451737352772</v>
      </c>
      <c r="CA21" s="239">
        <f t="shared" si="12"/>
        <v>54.949978265552247</v>
      </c>
      <c r="CB21" s="239">
        <f t="shared" si="12"/>
        <v>57.966479665206201</v>
      </c>
      <c r="CC21" s="239">
        <f t="shared" si="12"/>
        <v>61.148573135709405</v>
      </c>
      <c r="CD21" s="239">
        <f t="shared" si="12"/>
        <v>64.505348921121183</v>
      </c>
      <c r="CE21" s="239">
        <f t="shared" si="12"/>
        <v>68.046396278144613</v>
      </c>
      <c r="CF21" s="239">
        <f t="shared" si="12"/>
        <v>71.781830869628479</v>
      </c>
      <c r="CG21" s="239">
        <f t="shared" si="12"/>
        <v>75.722323661846715</v>
      </c>
      <c r="CH21" s="239">
        <f t="shared" si="12"/>
        <v>79.879131408105692</v>
      </c>
      <c r="CI21" s="239">
        <f t="shared" si="12"/>
        <v>84.264128805761558</v>
      </c>
      <c r="CJ21" s="239">
        <f t="shared" si="12"/>
        <v>88.889842418510085</v>
      </c>
      <c r="CK21" s="239">
        <f t="shared" si="12"/>
        <v>93.769486460854466</v>
      </c>
      <c r="CL21" s="239">
        <f t="shared" si="12"/>
        <v>98.917000546975956</v>
      </c>
      <c r="CM21" s="239">
        <f t="shared" si="12"/>
        <v>104.34708951184417</v>
      </c>
      <c r="CN21" s="239">
        <f t="shared" si="13"/>
        <v>110.07526541832341</v>
      </c>
      <c r="CO21" s="239">
        <f t="shared" si="13"/>
        <v>116.11789187027613</v>
      </c>
      <c r="CP21" s="239">
        <f t="shared" si="13"/>
        <v>122.49223075825228</v>
      </c>
      <c r="CQ21" s="239">
        <f t="shared" si="13"/>
        <v>129.2164915713023</v>
      </c>
      <c r="CR21" s="239">
        <f t="shared" si="13"/>
        <v>136.30988341578202</v>
      </c>
      <c r="CS21" s="239">
        <f t="shared" si="13"/>
        <v>143.79266988975118</v>
      </c>
      <c r="CT21" s="239">
        <f t="shared" si="13"/>
        <v>151.6862269697242</v>
      </c>
      <c r="CU21" s="239">
        <f t="shared" si="13"/>
        <v>160.01310407513776</v>
      </c>
      <c r="CV21" s="239">
        <f t="shared" si="13"/>
        <v>168.79708848497719</v>
      </c>
      <c r="CW21" s="239">
        <f t="shared" si="13"/>
        <v>178.06327329057964</v>
      </c>
      <c r="CX21" s="239">
        <f t="shared" si="13"/>
        <v>187.83812907873414</v>
      </c>
      <c r="CY21" s="239">
        <f t="shared" si="13"/>
        <v>198.14957954985448</v>
      </c>
      <c r="CZ21" s="239">
        <f t="shared" si="13"/>
        <v>209.02708128724248</v>
      </c>
      <c r="DA21" s="239">
        <f t="shared" si="13"/>
        <v>220.50170790531746</v>
      </c>
      <c r="DB21" s="239">
        <f t="shared" si="13"/>
        <v>232.60623881719684</v>
      </c>
      <c r="DC21" s="239">
        <f t="shared" si="13"/>
        <v>245.3752528752093</v>
      </c>
      <c r="DD21" s="239">
        <f t="shared" si="14"/>
        <v>258.84522715184193</v>
      </c>
      <c r="DE21" s="239">
        <f t="shared" si="14"/>
        <v>273.05464114330766</v>
      </c>
      <c r="DF21" s="239">
        <f t="shared" si="14"/>
        <v>288.04408669340989</v>
      </c>
      <c r="DG21" s="239">
        <f t="shared" si="14"/>
        <v>303.85638395172225</v>
      </c>
      <c r="DH21" s="239">
        <f t="shared" si="14"/>
        <v>320.53670369734004</v>
      </c>
      <c r="DI21" s="239">
        <f t="shared" si="14"/>
        <v>338.13269637764347</v>
      </c>
      <c r="DJ21" s="239">
        <f t="shared" si="14"/>
        <v>356.69462823069654</v>
      </c>
      <c r="DK21" s="239">
        <f t="shared" si="14"/>
        <v>376.27552488013998</v>
      </c>
      <c r="DL21" s="239">
        <f t="shared" si="14"/>
        <v>396.93132281278474</v>
      </c>
      <c r="DM21" s="239">
        <f t="shared" si="14"/>
        <v>418.72102917162903</v>
      </c>
      <c r="DN21" s="239">
        <f t="shared" si="14"/>
        <v>441.70689032077843</v>
      </c>
      <c r="DO21" s="239">
        <f t="shared" si="14"/>
        <v>465.95456966380561</v>
      </c>
      <c r="DP21" s="239">
        <f t="shared" si="14"/>
        <v>491.53333522352114</v>
      </c>
      <c r="DQ21" s="239">
        <f t="shared" si="14"/>
        <v>518.51625751901236</v>
      </c>
      <c r="DR21" s="239">
        <f t="shared" si="14"/>
        <v>546.98041830522243</v>
      </c>
      <c r="DS21" s="239">
        <f t="shared" si="14"/>
        <v>577.00713077137391</v>
      </c>
      <c r="DT21" s="239">
        <f t="shared" si="15"/>
        <v>608.68217182727358</v>
      </c>
      <c r="DU21" s="239">
        <f t="shared" si="15"/>
        <v>642.09602714106927</v>
      </c>
      <c r="DV21" s="239">
        <f t="shared" si="15"/>
        <v>677.34414962845335</v>
      </c>
      <c r="DW21" s="239">
        <f t="shared" si="15"/>
        <v>714.52723213173647</v>
      </c>
      <c r="DX21" s="239">
        <f t="shared" si="15"/>
        <v>753.75149506774994</v>
      </c>
      <c r="DY21" s="239">
        <f t="shared" si="15"/>
        <v>795.12898986629637</v>
      </c>
      <c r="DZ21" s="239">
        <f t="shared" si="15"/>
        <v>838.7779190659777</v>
      </c>
      <c r="EA21" s="239">
        <f t="shared" si="15"/>
        <v>884.82297398181379</v>
      </c>
      <c r="EB21" s="239">
        <f t="shared" si="15"/>
        <v>933.39569090926227</v>
      </c>
      <c r="EC21" s="239">
        <f t="shared" si="15"/>
        <v>984.63482688220279</v>
      </c>
      <c r="ED21" s="239">
        <f t="shared" si="15"/>
        <v>1038.6867560583087</v>
      </c>
      <c r="EE21" s="239">
        <f t="shared" si="15"/>
        <v>1095.7058878641549</v>
      </c>
      <c r="EF21" s="239">
        <f t="shared" si="15"/>
        <v>1155.8551080945713</v>
      </c>
      <c r="EG21" s="239">
        <f t="shared" si="15"/>
        <v>1219.3062442263247</v>
      </c>
      <c r="EH21" s="239">
        <f t="shared" si="15"/>
        <v>1286.2405562753843</v>
      </c>
      <c r="EI21" s="239">
        <f t="shared" si="15"/>
        <v>1356.8492545999964</v>
      </c>
      <c r="EJ21" s="239">
        <f t="shared" si="16"/>
        <v>1431.3340461287701</v>
      </c>
      <c r="EK21" s="239">
        <f t="shared" si="16"/>
        <v>1509.9077105741749</v>
      </c>
      <c r="EL21" s="239">
        <f t="shared" si="16"/>
        <v>1592.7947082775127</v>
      </c>
      <c r="EM21" s="239">
        <f t="shared" si="16"/>
        <v>1680.2318214217873</v>
      </c>
      <c r="EN21" s="239">
        <f t="shared" si="16"/>
        <v>1772.4688304442147</v>
      </c>
      <c r="EO21" s="239">
        <f t="shared" si="16"/>
        <v>1869.7692275806728</v>
      </c>
      <c r="EP21" s="239">
        <f t="shared" si="16"/>
        <v>1972.4109695804648</v>
      </c>
      <c r="EQ21" s="239">
        <f t="shared" si="16"/>
        <v>2080.6872717416645</v>
      </c>
      <c r="ER21" s="239">
        <f t="shared" si="16"/>
        <v>2194.9074455353552</v>
      </c>
      <c r="ES21" s="239">
        <f t="shared" si="16"/>
        <v>2315.3977822115921</v>
      </c>
      <c r="ET21" s="239">
        <f t="shared" si="16"/>
        <v>2442.5024849112729</v>
      </c>
      <c r="EU21" s="239">
        <f t="shared" si="16"/>
        <v>2576.5846519466681</v>
      </c>
      <c r="EV21" s="239">
        <f t="shared" si="16"/>
        <v>2718.0273140595373</v>
      </c>
      <c r="EW21" s="239">
        <f t="shared" si="16"/>
        <v>2867.2345286199497</v>
      </c>
      <c r="EX21" s="239">
        <f t="shared" si="16"/>
        <v>3024.6325338915958</v>
      </c>
      <c r="EY21" s="239">
        <f t="shared" si="16"/>
        <v>3190.6709666609595</v>
      </c>
      <c r="EZ21" s="239">
        <f t="shared" si="17"/>
        <v>3365.8241467087423</v>
      </c>
      <c r="FA21" s="239">
        <f t="shared" si="17"/>
        <v>3550.5924317928666</v>
      </c>
      <c r="FB21" s="239">
        <f t="shared" si="17"/>
        <v>3745.5036470138225</v>
      </c>
      <c r="FC21" s="239">
        <f t="shared" si="17"/>
        <v>3951.1145926456065</v>
      </c>
      <c r="FD21" s="239">
        <f t="shared" si="17"/>
        <v>4168.0126347396517</v>
      </c>
      <c r="FE21" s="239">
        <f t="shared" si="17"/>
        <v>4396.8173830456089</v>
      </c>
      <c r="FF21" s="239">
        <f t="shared" si="17"/>
        <v>4638.1824610422709</v>
      </c>
      <c r="FG21" s="239">
        <f t="shared" si="17"/>
        <v>4892.797373135063</v>
      </c>
      <c r="FH21" s="239">
        <f t="shared" si="17"/>
        <v>5161.3894743541005</v>
      </c>
      <c r="FI21" s="239">
        <f t="shared" si="17"/>
        <v>5444.7260481796193</v>
      </c>
      <c r="FJ21" s="239">
        <f t="shared" si="17"/>
        <v>5743.6164984304842</v>
      </c>
      <c r="FK21" s="239">
        <f t="shared" si="17"/>
        <v>6058.9146614772999</v>
      </c>
      <c r="FL21" s="239">
        <f t="shared" si="17"/>
        <v>6391.5212453854083</v>
      </c>
      <c r="FM21" s="239">
        <f t="shared" si="17"/>
        <v>6742.3864029556262</v>
      </c>
      <c r="FN21" s="239">
        <f t="shared" si="17"/>
        <v>7112.5124460131074</v>
      </c>
      <c r="FO21" s="239">
        <f t="shared" si="17"/>
        <v>7502.956708698187</v>
      </c>
      <c r="FP21" s="239">
        <f t="shared" si="18"/>
        <v>7914.8345679387494</v>
      </c>
      <c r="FQ21" s="239">
        <f t="shared" si="18"/>
        <v>8349.3226297326491</v>
      </c>
      <c r="FR21" s="239">
        <f t="shared" si="18"/>
        <v>8807.6620903424046</v>
      </c>
      <c r="FS21" s="239">
        <f t="shared" si="18"/>
        <v>9291.1622820040338</v>
      </c>
      <c r="FT21" s="239">
        <f t="shared" si="18"/>
        <v>9801.2044132790343</v>
      </c>
      <c r="FU21" s="239">
        <f t="shared" si="18"/>
        <v>10339.245514734483</v>
      </c>
      <c r="FV21" s="239">
        <f t="shared" si="18"/>
        <v>10906.822601222872</v>
      </c>
      <c r="FW21" s="239">
        <f t="shared" si="18"/>
        <v>11505.557062651971</v>
      </c>
      <c r="FX21" s="239">
        <f t="shared" si="18"/>
        <v>12137.1592957878</v>
      </c>
      <c r="FY21" s="239">
        <f t="shared" si="18"/>
        <v>12803.4335903223</v>
      </c>
      <c r="FZ21" s="239">
        <f t="shared" si="18"/>
        <v>13506.283283163675</v>
      </c>
      <c r="GA21" s="239">
        <f t="shared" si="18"/>
        <v>14247.716195673609</v>
      </c>
      <c r="GB21" s="239">
        <f t="shared" si="18"/>
        <v>15029.850369383819</v>
      </c>
      <c r="GC21" s="239">
        <f t="shared" si="18"/>
        <v>15854.920116577105</v>
      </c>
      <c r="GD21" s="239">
        <f t="shared" si="18"/>
        <v>16725.282403017507</v>
      </c>
      <c r="GE21" s="239">
        <f t="shared" si="18"/>
        <v>17643.423581063027</v>
      </c>
      <c r="GF21" s="239">
        <f t="shared" si="19"/>
        <v>18611.966492395321</v>
      </c>
      <c r="GG21" s="239">
        <f t="shared" si="19"/>
        <v>19633.677960656601</v>
      </c>
      <c r="GH21" s="239">
        <f t="shared" si="19"/>
        <v>20711.476695397927</v>
      </c>
      <c r="GI21" s="239">
        <f t="shared" si="19"/>
        <v>21848.44162991791</v>
      </c>
      <c r="GJ21" s="239">
        <f t="shared" si="19"/>
        <v>23047.820716810489</v>
      </c>
      <c r="GK21" s="239">
        <f t="shared" si="19"/>
        <v>24313.040206347869</v>
      </c>
      <c r="GL21" s="239">
        <f t="shared" si="19"/>
        <v>25647.714434204074</v>
      </c>
      <c r="GM21" s="239">
        <f t="shared" si="19"/>
        <v>27055.656146479545</v>
      </c>
      <c r="GN21" s="239">
        <f t="shared" si="19"/>
        <v>28540.887391522174</v>
      </c>
      <c r="GO21" s="239">
        <f t="shared" si="19"/>
        <v>30107.65100965929</v>
      </c>
      <c r="GP21" s="239">
        <f t="shared" si="19"/>
        <v>31760.422753663133</v>
      </c>
      <c r="GQ21" s="239">
        <f t="shared" si="19"/>
        <v>33503.924074574221</v>
      </c>
      <c r="GR21" s="239">
        <f t="shared" si="19"/>
        <v>35343.135609407705</v>
      </c>
      <c r="GS21" s="239">
        <f t="shared" si="19"/>
        <v>37283.311409272806</v>
      </c>
      <c r="GT21" s="239">
        <f t="shared" si="19"/>
        <v>39329.993948550698</v>
      </c>
      <c r="GU21" s="239">
        <f t="shared" si="19"/>
        <v>41489.029958007297</v>
      </c>
      <c r="GV21" s="239">
        <f t="shared" si="20"/>
        <v>43766.587127071194</v>
      </c>
      <c r="GW21" s="239">
        <f t="shared" si="20"/>
        <v>46169.171722989959</v>
      </c>
      <c r="GX21" s="239">
        <f t="shared" si="20"/>
        <v>48703.647177197185</v>
      </c>
      <c r="GY21" s="239">
        <f t="shared" si="20"/>
        <v>51377.253691985694</v>
      </c>
      <c r="GZ21" s="239">
        <f t="shared" si="20"/>
        <v>54197.628923497054</v>
      </c>
      <c r="HA21" s="239">
        <f t="shared" si="20"/>
        <v>57172.829800112202</v>
      </c>
      <c r="HB21" s="239">
        <f t="shared" si="20"/>
        <v>60311.355538571515</v>
      </c>
      <c r="HC21" s="239">
        <f t="shared" si="20"/>
        <v>63622.171923574133</v>
      </c>
      <c r="HD21" s="239">
        <f t="shared" si="20"/>
        <v>67114.736920215757</v>
      </c>
      <c r="HE21" s="239">
        <f t="shared" si="20"/>
        <v>70799.027692431642</v>
      </c>
      <c r="HF21" s="239">
        <f t="shared" si="20"/>
        <v>74685.569104628012</v>
      </c>
      <c r="HG21" s="239">
        <f t="shared" si="20"/>
        <v>78785.463787922083</v>
      </c>
      <c r="HH21" s="239">
        <f t="shared" si="20"/>
        <v>83110.423856880618</v>
      </c>
      <c r="HI21" s="239">
        <f t="shared" si="20"/>
        <v>87672.804367361678</v>
      </c>
    </row>
    <row r="22" spans="1:217" s="278" customFormat="1" ht="12.75" customHeight="1">
      <c r="A22" s="10" t="str">
        <f>'JJR-4 Constant DCF'!A20</f>
        <v>OGE Energy Corp.</v>
      </c>
      <c r="B22" s="389" t="str">
        <f>'JJR-4 Constant DCF'!B20</f>
        <v>OGE</v>
      </c>
      <c r="C22" s="239">
        <f>'JJR-4 Constant DCF'!D20</f>
        <v>31.632999999999999</v>
      </c>
      <c r="D22" s="239">
        <f>'JJR-4 Constant DCF'!C20</f>
        <v>1.61</v>
      </c>
      <c r="E22" s="3">
        <f>'JJR-4 Constant DCF'!G20</f>
        <v>0.04</v>
      </c>
      <c r="F22" s="3">
        <f>'JJR-4 Constant DCF'!H20</f>
        <v>3.7999999999999999E-2</v>
      </c>
      <c r="G22" s="3">
        <f>'JJR-4 Constant DCF'!I20</f>
        <v>4.3999999999999997E-2</v>
      </c>
      <c r="H22" s="3">
        <f t="shared" si="21"/>
        <v>3.7999999999999999E-2</v>
      </c>
      <c r="I22" s="3">
        <f t="shared" si="4"/>
        <v>4.0815901100319379E-2</v>
      </c>
      <c r="J22" s="3">
        <f t="shared" si="4"/>
        <v>4.363180220063876E-2</v>
      </c>
      <c r="K22" s="3">
        <f t="shared" si="4"/>
        <v>4.644770330095814E-2</v>
      </c>
      <c r="L22" s="3">
        <f t="shared" si="4"/>
        <v>4.9263604401277521E-2</v>
      </c>
      <c r="M22" s="3">
        <f t="shared" si="4"/>
        <v>5.2079505501596901E-2</v>
      </c>
      <c r="N22" s="3">
        <f>'JJR-5.4 GDP Growth'!$D$25</f>
        <v>5.4895406601916275E-2</v>
      </c>
      <c r="O22" s="3">
        <f t="shared" si="22"/>
        <v>0.10574439167976379</v>
      </c>
      <c r="Q22" s="239">
        <f t="shared" si="5"/>
        <v>-31.632999999999999</v>
      </c>
      <c r="R22" s="239">
        <f t="shared" si="6"/>
        <v>1.6711800000000001</v>
      </c>
      <c r="S22" s="239">
        <f t="shared" si="7"/>
        <v>1.7346848400000001</v>
      </c>
      <c r="T22" s="239">
        <f t="shared" si="7"/>
        <v>1.8006028639200002</v>
      </c>
      <c r="U22" s="239">
        <f t="shared" si="7"/>
        <v>1.8690257727489603</v>
      </c>
      <c r="V22" s="239">
        <f t="shared" si="7"/>
        <v>1.9400487521134209</v>
      </c>
      <c r="W22" s="239">
        <f t="shared" si="8"/>
        <v>2.0192335901094802</v>
      </c>
      <c r="X22" s="239">
        <f t="shared" si="8"/>
        <v>2.1073363907100227</v>
      </c>
      <c r="Y22" s="239">
        <f t="shared" si="8"/>
        <v>2.2052173261410335</v>
      </c>
      <c r="Z22" s="239">
        <f t="shared" si="8"/>
        <v>2.3138542801148883</v>
      </c>
      <c r="AA22" s="239">
        <f t="shared" si="8"/>
        <v>2.4343586668260255</v>
      </c>
      <c r="AB22" s="239">
        <f t="shared" si="9"/>
        <v>2.5679937756563391</v>
      </c>
      <c r="AC22" s="239">
        <f t="shared" si="9"/>
        <v>2.708964838122184</v>
      </c>
      <c r="AD22" s="239">
        <f t="shared" si="9"/>
        <v>2.8576745643811958</v>
      </c>
      <c r="AE22" s="239">
        <f t="shared" si="9"/>
        <v>3.0145477715288553</v>
      </c>
      <c r="AF22" s="239">
        <f t="shared" si="9"/>
        <v>3.1800325971678323</v>
      </c>
      <c r="AG22" s="239">
        <f t="shared" si="9"/>
        <v>3.3546017795967082</v>
      </c>
      <c r="AH22" s="239">
        <f t="shared" si="9"/>
        <v>3.5387540082751814</v>
      </c>
      <c r="AI22" s="239">
        <f t="shared" si="9"/>
        <v>3.7330153484236086</v>
      </c>
      <c r="AJ22" s="239">
        <f t="shared" si="9"/>
        <v>3.9379407438265166</v>
      </c>
      <c r="AK22" s="239">
        <f t="shared" si="9"/>
        <v>4.1541156021331256</v>
      </c>
      <c r="AL22" s="239">
        <f t="shared" si="9"/>
        <v>4.3821574671835881</v>
      </c>
      <c r="AM22" s="239">
        <f t="shared" si="9"/>
        <v>4.6227177831382544</v>
      </c>
      <c r="AN22" s="239">
        <f t="shared" si="9"/>
        <v>4.8764837554495379</v>
      </c>
      <c r="AO22" s="239">
        <f t="shared" si="9"/>
        <v>5.1441803139925799</v>
      </c>
      <c r="AP22" s="239">
        <f t="shared" si="9"/>
        <v>5.4265721839627759</v>
      </c>
      <c r="AQ22" s="239">
        <f t="shared" si="9"/>
        <v>5.724466070456061</v>
      </c>
      <c r="AR22" s="239">
        <f t="shared" si="10"/>
        <v>6.0387129629726202</v>
      </c>
      <c r="AS22" s="239">
        <f t="shared" si="10"/>
        <v>6.3702105664272644</v>
      </c>
      <c r="AT22" s="239">
        <f t="shared" si="10"/>
        <v>6.7199058656111124</v>
      </c>
      <c r="AU22" s="239">
        <f t="shared" si="10"/>
        <v>7.0887978304304369</v>
      </c>
      <c r="AV22" s="239">
        <f t="shared" si="10"/>
        <v>7.4779402696506976</v>
      </c>
      <c r="AW22" s="239">
        <f t="shared" si="10"/>
        <v>7.8884448412980159</v>
      </c>
      <c r="AX22" s="239">
        <f t="shared" si="10"/>
        <v>8.3214842283178587</v>
      </c>
      <c r="AY22" s="239">
        <f t="shared" si="10"/>
        <v>8.7782954885628008</v>
      </c>
      <c r="AZ22" s="239">
        <f t="shared" si="10"/>
        <v>9.2601835886792223</v>
      </c>
      <c r="BA22" s="239">
        <f t="shared" si="10"/>
        <v>9.7685251319881612</v>
      </c>
      <c r="BB22" s="239">
        <f t="shared" si="10"/>
        <v>10.304772291009689</v>
      </c>
      <c r="BC22" s="239">
        <f t="shared" si="10"/>
        <v>10.870456955864826</v>
      </c>
      <c r="BD22" s="239">
        <f t="shared" si="10"/>
        <v>11.467195110405655</v>
      </c>
      <c r="BE22" s="239">
        <f t="shared" si="10"/>
        <v>12.096691448574878</v>
      </c>
      <c r="BF22" s="239">
        <f t="shared" si="10"/>
        <v>12.76074424418232</v>
      </c>
      <c r="BG22" s="239">
        <f t="shared" si="10"/>
        <v>13.461250488009771</v>
      </c>
      <c r="BH22" s="239">
        <f t="shared" si="11"/>
        <v>14.200211306919311</v>
      </c>
      <c r="BI22" s="239">
        <f t="shared" si="11"/>
        <v>14.979737680445774</v>
      </c>
      <c r="BJ22" s="239">
        <f t="shared" si="11"/>
        <v>15.802056471203892</v>
      </c>
      <c r="BK22" s="239">
        <f t="shared" si="11"/>
        <v>16.669516786337073</v>
      </c>
      <c r="BL22" s="239">
        <f t="shared" si="11"/>
        <v>17.584596688180515</v>
      </c>
      <c r="BM22" s="239">
        <f t="shared" si="11"/>
        <v>18.549910273308896</v>
      </c>
      <c r="BN22" s="239">
        <f t="shared" si="11"/>
        <v>19.568215140191253</v>
      </c>
      <c r="BO22" s="239">
        <f t="shared" si="11"/>
        <v>20.642420266785827</v>
      </c>
      <c r="BP22" s="239">
        <f t="shared" si="11"/>
        <v>21.775594320578673</v>
      </c>
      <c r="BQ22" s="239">
        <f t="shared" si="11"/>
        <v>22.970974424805217</v>
      </c>
      <c r="BR22" s="239">
        <f t="shared" si="11"/>
        <v>24.231975405897121</v>
      </c>
      <c r="BS22" s="239">
        <f t="shared" si="11"/>
        <v>25.562199548571478</v>
      </c>
      <c r="BT22" s="239">
        <f t="shared" si="11"/>
        <v>26.965446886429628</v>
      </c>
      <c r="BU22" s="239">
        <f t="shared" si="11"/>
        <v>28.445726057462561</v>
      </c>
      <c r="BV22" s="239">
        <f t="shared" si="11"/>
        <v>30.007265755473693</v>
      </c>
      <c r="BW22" s="239">
        <f t="shared" si="11"/>
        <v>31.654526810132179</v>
      </c>
      <c r="BX22" s="239">
        <f t="shared" si="12"/>
        <v>33.392214930165643</v>
      </c>
      <c r="BY22" s="239">
        <f t="shared" si="12"/>
        <v>35.225294146095663</v>
      </c>
      <c r="BZ22" s="239">
        <f t="shared" si="12"/>
        <v>37.159000990917683</v>
      </c>
      <c r="CA22" s="239">
        <f t="shared" si="12"/>
        <v>39.198859459235116</v>
      </c>
      <c r="CB22" s="239">
        <f t="shared" si="12"/>
        <v>41.350696787581199</v>
      </c>
      <c r="CC22" s="239">
        <f t="shared" si="12"/>
        <v>43.620660101008021</v>
      </c>
      <c r="CD22" s="239">
        <f t="shared" si="12"/>
        <v>46.015233973496841</v>
      </c>
      <c r="CE22" s="239">
        <f t="shared" si="12"/>
        <v>48.541258952354262</v>
      </c>
      <c r="CF22" s="239">
        <f t="shared" si="12"/>
        <v>51.20595109951266</v>
      </c>
      <c r="CG22" s="239">
        <f t="shared" si="12"/>
        <v>54.01692260555825</v>
      </c>
      <c r="CH22" s="239">
        <f t="shared" si="12"/>
        <v>56.982203535374616</v>
      </c>
      <c r="CI22" s="239">
        <f t="shared" si="12"/>
        <v>60.110264767522153</v>
      </c>
      <c r="CJ22" s="239">
        <f t="shared" si="12"/>
        <v>63.410042192884127</v>
      </c>
      <c r="CK22" s="239">
        <f t="shared" si="12"/>
        <v>66.890962241707172</v>
      </c>
      <c r="CL22" s="239">
        <f t="shared" si="12"/>
        <v>70.562968811959109</v>
      </c>
      <c r="CM22" s="239">
        <f t="shared" si="12"/>
        <v>74.436551675929948</v>
      </c>
      <c r="CN22" s="239">
        <f t="shared" si="13"/>
        <v>78.522776446224668</v>
      </c>
      <c r="CO22" s="239">
        <f t="shared" si="13"/>
        <v>82.833316186751546</v>
      </c>
      <c r="CP22" s="239">
        <f t="shared" si="13"/>
        <v>87.380484759008368</v>
      </c>
      <c r="CQ22" s="239">
        <f t="shared" si="13"/>
        <v>92.177271998926685</v>
      </c>
      <c r="CR22" s="239">
        <f t="shared" si="13"/>
        <v>97.237380824763193</v>
      </c>
      <c r="CS22" s="239">
        <f t="shared" si="13"/>
        <v>102.57526638204395</v>
      </c>
      <c r="CT22" s="239">
        <f t="shared" si="13"/>
        <v>108.20617733738612</v>
      </c>
      <c r="CU22" s="239">
        <f t="shared" si="13"/>
        <v>114.14619943916099</v>
      </c>
      <c r="CV22" s="239">
        <f t="shared" si="13"/>
        <v>120.41230146943717</v>
      </c>
      <c r="CW22" s="239">
        <f t="shared" si="13"/>
        <v>127.02238371847444</v>
      </c>
      <c r="CX22" s="239">
        <f t="shared" si="13"/>
        <v>133.99532912024472</v>
      </c>
      <c r="CY22" s="239">
        <f t="shared" si="13"/>
        <v>141.35105719505813</v>
      </c>
      <c r="CZ22" s="239">
        <f t="shared" si="13"/>
        <v>149.11058095339158</v>
      </c>
      <c r="DA22" s="239">
        <f t="shared" si="13"/>
        <v>157.29606692347596</v>
      </c>
      <c r="DB22" s="239">
        <f t="shared" si="13"/>
        <v>165.93089847412242</v>
      </c>
      <c r="DC22" s="239">
        <f t="shared" si="13"/>
        <v>175.03974261368066</v>
      </c>
      <c r="DD22" s="239">
        <f t="shared" si="14"/>
        <v>184.64862045595342</v>
      </c>
      <c r="DE22" s="239">
        <f t="shared" si="14"/>
        <v>194.78498155436588</v>
      </c>
      <c r="DF22" s="239">
        <f t="shared" si="14"/>
        <v>205.47778231673956</v>
      </c>
      <c r="DG22" s="239">
        <f t="shared" si="14"/>
        <v>216.75756872467701</v>
      </c>
      <c r="DH22" s="239">
        <f t="shared" si="14"/>
        <v>228.65656359386097</v>
      </c>
      <c r="DI22" s="239">
        <f t="shared" si="14"/>
        <v>241.2087586245429</v>
      </c>
      <c r="DJ22" s="239">
        <f t="shared" si="14"/>
        <v>254.45001150518067</v>
      </c>
      <c r="DK22" s="239">
        <f t="shared" si="14"/>
        <v>268.41814834661983</v>
      </c>
      <c r="DL22" s="239">
        <f t="shared" si="14"/>
        <v>283.15307173944103</v>
      </c>
      <c r="DM22" s="239">
        <f t="shared" si="14"/>
        <v>298.69687474315924</v>
      </c>
      <c r="DN22" s="239">
        <f t="shared" si="14"/>
        <v>315.0939611329066</v>
      </c>
      <c r="DO22" s="239">
        <f t="shared" si="14"/>
        <v>332.39117224710589</v>
      </c>
      <c r="DP22" s="239">
        <f t="shared" si="14"/>
        <v>350.63792079849833</v>
      </c>
      <c r="DQ22" s="239">
        <f t="shared" si="14"/>
        <v>369.8863320307824</v>
      </c>
      <c r="DR22" s="239">
        <f t="shared" si="14"/>
        <v>390.19139262410363</v>
      </c>
      <c r="DS22" s="239">
        <f t="shared" si="14"/>
        <v>411.61110777477177</v>
      </c>
      <c r="DT22" s="239">
        <f t="shared" si="15"/>
        <v>434.20666689793302</v>
      </c>
      <c r="DU22" s="239">
        <f t="shared" si="15"/>
        <v>458.04261842655785</v>
      </c>
      <c r="DV22" s="239">
        <f t="shared" si="15"/>
        <v>483.18705420609012</v>
      </c>
      <c r="DW22" s="239">
        <f t="shared" si="15"/>
        <v>509.7118040115156</v>
      </c>
      <c r="DX22" s="239">
        <f t="shared" si="15"/>
        <v>537.69264074252396</v>
      </c>
      <c r="DY22" s="239">
        <f t="shared" si="15"/>
        <v>567.20949688294286</v>
      </c>
      <c r="DZ22" s="239">
        <f t="shared" si="15"/>
        <v>598.34669284280039</v>
      </c>
      <c r="EA22" s="239">
        <f t="shared" si="15"/>
        <v>631.19317783531778</v>
      </c>
      <c r="EB22" s="239">
        <f t="shared" si="15"/>
        <v>665.84278397694322</v>
      </c>
      <c r="EC22" s="239">
        <f t="shared" si="15"/>
        <v>702.39449433630944</v>
      </c>
      <c r="ED22" s="239">
        <f t="shared" si="15"/>
        <v>740.95272569784856</v>
      </c>
      <c r="EE22" s="239">
        <f t="shared" si="15"/>
        <v>781.62762684783013</v>
      </c>
      <c r="EF22" s="239">
        <f t="shared" si="15"/>
        <v>824.5353932349326</v>
      </c>
      <c r="EG22" s="239">
        <f t="shared" si="15"/>
        <v>869.79859890423518</v>
      </c>
      <c r="EH22" s="239">
        <f t="shared" si="15"/>
        <v>917.54654665286023</v>
      </c>
      <c r="EI22" s="239">
        <f t="shared" si="15"/>
        <v>967.91563740755316</v>
      </c>
      <c r="EJ22" s="239">
        <f t="shared" si="16"/>
        <v>1021.0497598793937</v>
      </c>
      <c r="EK22" s="239">
        <f t="shared" si="16"/>
        <v>1077.1007016087619</v>
      </c>
      <c r="EL22" s="239">
        <f t="shared" si="16"/>
        <v>1136.2285825747842</v>
      </c>
      <c r="EM22" s="239">
        <f t="shared" si="16"/>
        <v>1198.602312607946</v>
      </c>
      <c r="EN22" s="239">
        <f t="shared" si="16"/>
        <v>1264.4000739125563</v>
      </c>
      <c r="EO22" s="239">
        <f t="shared" si="16"/>
        <v>1333.8098300774791</v>
      </c>
      <c r="EP22" s="239">
        <f t="shared" si="16"/>
        <v>1407.0298630292152</v>
      </c>
      <c r="EQ22" s="239">
        <f t="shared" si="16"/>
        <v>1484.2693394612425</v>
      </c>
      <c r="ER22" s="239">
        <f t="shared" si="16"/>
        <v>1565.748908357725</v>
      </c>
      <c r="ES22" s="239">
        <f t="shared" si="16"/>
        <v>1651.7013313185289</v>
      </c>
      <c r="ET22" s="239">
        <f t="shared" si="16"/>
        <v>1742.3721474861859</v>
      </c>
      <c r="EU22" s="239">
        <f t="shared" si="16"/>
        <v>1838.0203749742941</v>
      </c>
      <c r="EV22" s="239">
        <f t="shared" si="16"/>
        <v>1938.9192508011147</v>
      </c>
      <c r="EW22" s="239">
        <f t="shared" si="16"/>
        <v>2045.3570114421248</v>
      </c>
      <c r="EX22" s="239">
        <f t="shared" si="16"/>
        <v>2157.6377162313206</v>
      </c>
      <c r="EY22" s="239">
        <f t="shared" si="16"/>
        <v>2276.0821159634688</v>
      </c>
      <c r="EZ22" s="239">
        <f t="shared" si="17"/>
        <v>2401.0285691786335</v>
      </c>
      <c r="FA22" s="239">
        <f t="shared" si="17"/>
        <v>2532.8340087465117</v>
      </c>
      <c r="FB22" s="239">
        <f t="shared" si="17"/>
        <v>2671.8749615118131</v>
      </c>
      <c r="FC22" s="239">
        <f t="shared" si="17"/>
        <v>2818.5486239134834</v>
      </c>
      <c r="FD22" s="239">
        <f t="shared" si="17"/>
        <v>2973.2739966504855</v>
      </c>
      <c r="FE22" s="239">
        <f t="shared" si="17"/>
        <v>3136.4930816355186</v>
      </c>
      <c r="FF22" s="239">
        <f t="shared" si="17"/>
        <v>3308.6721446559977</v>
      </c>
      <c r="FG22" s="239">
        <f t="shared" si="17"/>
        <v>3490.3030473493232</v>
      </c>
      <c r="FH22" s="239">
        <f t="shared" si="17"/>
        <v>3681.9046522974718</v>
      </c>
      <c r="FI22" s="239">
        <f t="shared" si="17"/>
        <v>3884.0243052548285</v>
      </c>
      <c r="FJ22" s="239">
        <f t="shared" si="17"/>
        <v>4097.239398743518</v>
      </c>
      <c r="FK22" s="239">
        <f t="shared" si="17"/>
        <v>4322.1590214829348</v>
      </c>
      <c r="FL22" s="239">
        <f t="shared" si="17"/>
        <v>4559.4256983653813</v>
      </c>
      <c r="FM22" s="239">
        <f t="shared" si="17"/>
        <v>4809.717225948375</v>
      </c>
      <c r="FN22" s="239">
        <f t="shared" si="17"/>
        <v>5073.748608707052</v>
      </c>
      <c r="FO22" s="239">
        <f t="shared" si="17"/>
        <v>5352.2741015779329</v>
      </c>
      <c r="FP22" s="239">
        <f t="shared" si="18"/>
        <v>5646.0893646289596</v>
      </c>
      <c r="FQ22" s="239">
        <f t="shared" si="18"/>
        <v>5956.0337360110216</v>
      </c>
      <c r="FR22" s="239">
        <f t="shared" si="18"/>
        <v>6282.9926296840767</v>
      </c>
      <c r="FS22" s="239">
        <f t="shared" si="18"/>
        <v>6627.9000647674275</v>
      </c>
      <c r="FT22" s="239">
        <f t="shared" si="18"/>
        <v>6991.7413337397029</v>
      </c>
      <c r="FU22" s="239">
        <f t="shared" si="18"/>
        <v>7375.5558171107687</v>
      </c>
      <c r="FV22" s="239">
        <f t="shared" si="18"/>
        <v>7780.4399526061934</v>
      </c>
      <c r="FW22" s="239">
        <f t="shared" si="18"/>
        <v>8207.5503673463045</v>
      </c>
      <c r="FX22" s="239">
        <f t="shared" si="18"/>
        <v>8658.1071819674871</v>
      </c>
      <c r="FY22" s="239">
        <f t="shared" si="18"/>
        <v>9133.397496124564</v>
      </c>
      <c r="FZ22" s="239">
        <f t="shared" si="18"/>
        <v>9634.7790653312459</v>
      </c>
      <c r="GA22" s="239">
        <f t="shared" si="18"/>
        <v>10163.684179642236</v>
      </c>
      <c r="GB22" s="239">
        <f t="shared" si="18"/>
        <v>10721.62375525716</v>
      </c>
      <c r="GC22" s="239">
        <f t="shared" si="18"/>
        <v>11310.191650734767</v>
      </c>
      <c r="GD22" s="239">
        <f t="shared" si="18"/>
        <v>11931.06922014745</v>
      </c>
      <c r="GE22" s="239">
        <f t="shared" si="18"/>
        <v>12586.030116183052</v>
      </c>
      <c r="GF22" s="239">
        <f t="shared" si="19"/>
        <v>13276.945356914885</v>
      </c>
      <c r="GG22" s="239">
        <f t="shared" si="19"/>
        <v>14005.788670714152</v>
      </c>
      <c r="GH22" s="239">
        <f t="shared" si="19"/>
        <v>14774.642134573518</v>
      </c>
      <c r="GI22" s="239">
        <f t="shared" si="19"/>
        <v>15585.702121948736</v>
      </c>
      <c r="GJ22" s="239">
        <f t="shared" si="19"/>
        <v>16441.285577109462</v>
      </c>
      <c r="GK22" s="239">
        <f t="shared" si="19"/>
        <v>17343.836633923107</v>
      </c>
      <c r="GL22" s="239">
        <f t="shared" si="19"/>
        <v>18295.933597979525</v>
      </c>
      <c r="GM22" s="239">
        <f t="shared" si="19"/>
        <v>19300.296312002272</v>
      </c>
      <c r="GN22" s="239">
        <f t="shared" si="19"/>
        <v>20359.793925587102</v>
      </c>
      <c r="GO22" s="239">
        <f t="shared" si="19"/>
        <v>21477.453091463431</v>
      </c>
      <c r="GP22" s="239">
        <f t="shared" si="19"/>
        <v>22656.4666116929</v>
      </c>
      <c r="GQ22" s="239">
        <f t="shared" si="19"/>
        <v>23900.202558504523</v>
      </c>
      <c r="GR22" s="239">
        <f t="shared" si="19"/>
        <v>25212.213895821787</v>
      </c>
      <c r="GS22" s="239">
        <f t="shared" si="19"/>
        <v>26596.248628967409</v>
      </c>
      <c r="GT22" s="239">
        <f t="shared" si="19"/>
        <v>28056.260511540233</v>
      </c>
      <c r="GU22" s="239">
        <f t="shared" si="19"/>
        <v>29596.420340050521</v>
      </c>
      <c r="GV22" s="239">
        <f t="shared" si="20"/>
        <v>31221.12786857882</v>
      </c>
      <c r="GW22" s="239">
        <f t="shared" si="20"/>
        <v>32935.024377494876</v>
      </c>
      <c r="GX22" s="239">
        <f t="shared" si="20"/>
        <v>34743.005932141481</v>
      </c>
      <c r="GY22" s="239">
        <f t="shared" si="20"/>
        <v>36650.23736935918</v>
      </c>
      <c r="GZ22" s="239">
        <f t="shared" si="20"/>
        <v>38662.1670518069</v>
      </c>
      <c r="HA22" s="239">
        <f t="shared" si="20"/>
        <v>40784.542432227048</v>
      </c>
      <c r="HB22" s="239">
        <f t="shared" si="20"/>
        <v>43023.426472117259</v>
      </c>
      <c r="HC22" s="239">
        <f t="shared" si="20"/>
        <v>45385.214961711783</v>
      </c>
      <c r="HD22" s="239">
        <f t="shared" si="20"/>
        <v>47876.654790750326</v>
      </c>
      <c r="HE22" s="239">
        <f t="shared" si="20"/>
        <v>50504.863222228145</v>
      </c>
      <c r="HF22" s="239">
        <f t="shared" si="20"/>
        <v>53277.348224186528</v>
      </c>
      <c r="HG22" s="239">
        <f t="shared" si="20"/>
        <v>56202.029917625128</v>
      </c>
      <c r="HH22" s="239">
        <f t="shared" si="20"/>
        <v>59287.263201806221</v>
      </c>
      <c r="HI22" s="239">
        <f t="shared" si="20"/>
        <v>62541.861621584205</v>
      </c>
    </row>
    <row r="23" spans="1:217" s="278" customFormat="1" ht="12.75" customHeight="1">
      <c r="A23" s="10" t="str">
        <f>'JJR-4 Constant DCF'!A21</f>
        <v>Otter Tail Corporation</v>
      </c>
      <c r="B23" s="389" t="str">
        <f>'JJR-4 Constant DCF'!B21</f>
        <v>OTTR</v>
      </c>
      <c r="C23" s="239">
        <f>'JJR-4 Constant DCF'!D21</f>
        <v>43.912166666666671</v>
      </c>
      <c r="D23" s="239">
        <f>'JJR-4 Constant DCF'!C21</f>
        <v>1.56</v>
      </c>
      <c r="E23" s="3">
        <f>'JJR-4 Constant DCF'!G21</f>
        <v>7.0000000000000007E-2</v>
      </c>
      <c r="F23" s="3">
        <f>'JJR-4 Constant DCF'!H21</f>
        <v>0.09</v>
      </c>
      <c r="G23" s="3" t="str">
        <f>'JJR-4 Constant DCF'!I21</f>
        <v>NA%</v>
      </c>
      <c r="H23" s="3">
        <f t="shared" si="21"/>
        <v>7.0000000000000007E-2</v>
      </c>
      <c r="I23" s="3">
        <f t="shared" si="4"/>
        <v>6.7482567766986051E-2</v>
      </c>
      <c r="J23" s="3">
        <f t="shared" si="4"/>
        <v>6.4965135533972096E-2</v>
      </c>
      <c r="K23" s="3">
        <f t="shared" si="4"/>
        <v>6.2447703300958141E-2</v>
      </c>
      <c r="L23" s="3">
        <f t="shared" si="4"/>
        <v>5.9930271067944185E-2</v>
      </c>
      <c r="M23" s="3">
        <f t="shared" si="4"/>
        <v>5.741283883493023E-2</v>
      </c>
      <c r="N23" s="3">
        <f>'JJR-5.4 GDP Growth'!$D$25</f>
        <v>5.4895406601916275E-2</v>
      </c>
      <c r="O23" s="3">
        <f t="shared" si="22"/>
        <v>9.7936969995498668E-2</v>
      </c>
      <c r="Q23" s="239">
        <f t="shared" si="5"/>
        <v>-43.912166666666671</v>
      </c>
      <c r="R23" s="239">
        <f t="shared" si="6"/>
        <v>1.6692000000000002</v>
      </c>
      <c r="S23" s="239">
        <f t="shared" si="7"/>
        <v>1.7860440000000004</v>
      </c>
      <c r="T23" s="239">
        <f t="shared" si="7"/>
        <v>1.9110670800000005</v>
      </c>
      <c r="U23" s="239">
        <f t="shared" si="7"/>
        <v>2.0448417756000006</v>
      </c>
      <c r="V23" s="239">
        <f t="shared" si="7"/>
        <v>2.1879806998920008</v>
      </c>
      <c r="W23" s="239">
        <f t="shared" si="8"/>
        <v>2.3356312557453207</v>
      </c>
      <c r="X23" s="239">
        <f t="shared" si="8"/>
        <v>2.4873658568321968</v>
      </c>
      <c r="Y23" s="239">
        <f t="shared" si="8"/>
        <v>2.6426961418605872</v>
      </c>
      <c r="Z23" s="239">
        <f t="shared" si="8"/>
        <v>2.8010736379925025</v>
      </c>
      <c r="AA23" s="239">
        <f t="shared" si="8"/>
        <v>2.9618912273353377</v>
      </c>
      <c r="AB23" s="239">
        <f t="shared" si="9"/>
        <v>3.1244854505705599</v>
      </c>
      <c r="AC23" s="239">
        <f t="shared" si="9"/>
        <v>3.2960053498014026</v>
      </c>
      <c r="AD23" s="239">
        <f t="shared" si="9"/>
        <v>3.4769409036408421</v>
      </c>
      <c r="AE23" s="239">
        <f t="shared" si="9"/>
        <v>3.6678089882770402</v>
      </c>
      <c r="AF23" s="239">
        <f t="shared" si="9"/>
        <v>3.8691548540266716</v>
      </c>
      <c r="AG23" s="239">
        <f t="shared" si="9"/>
        <v>4.0815536829442438</v>
      </c>
      <c r="AH23" s="239">
        <f t="shared" si="9"/>
        <v>4.3056122319370171</v>
      </c>
      <c r="AI23" s="239">
        <f t="shared" si="9"/>
        <v>4.5419705660793843</v>
      </c>
      <c r="AJ23" s="239">
        <f t="shared" si="9"/>
        <v>4.7913038870782483</v>
      </c>
      <c r="AK23" s="239">
        <f t="shared" si="9"/>
        <v>5.054324462112751</v>
      </c>
      <c r="AL23" s="239">
        <f t="shared" si="9"/>
        <v>5.3317836585584422</v>
      </c>
      <c r="AM23" s="239">
        <f t="shared" si="9"/>
        <v>5.6244740904084605</v>
      </c>
      <c r="AN23" s="239">
        <f t="shared" si="9"/>
        <v>5.9332318825233763</v>
      </c>
      <c r="AO23" s="239">
        <f t="shared" si="9"/>
        <v>6.2589390591779503</v>
      </c>
      <c r="AP23" s="239">
        <f t="shared" si="9"/>
        <v>6.6025260637281393</v>
      </c>
      <c r="AQ23" s="239">
        <f t="shared" si="9"/>
        <v>6.9649744165962453</v>
      </c>
      <c r="AR23" s="239">
        <f t="shared" si="10"/>
        <v>7.3473195191672405</v>
      </c>
      <c r="AS23" s="239">
        <f t="shared" si="10"/>
        <v>7.750653611606122</v>
      </c>
      <c r="AT23" s="239">
        <f t="shared" si="10"/>
        <v>8.1761288930458509</v>
      </c>
      <c r="AU23" s="239">
        <f t="shared" si="10"/>
        <v>8.6249608130592783</v>
      </c>
      <c r="AV23" s="239">
        <f t="shared" si="10"/>
        <v>9.0984315438177621</v>
      </c>
      <c r="AW23" s="239">
        <f t="shared" si="10"/>
        <v>9.5978936428553396</v>
      </c>
      <c r="AX23" s="239">
        <f t="shared" si="10"/>
        <v>10.12477391690183</v>
      </c>
      <c r="AY23" s="239">
        <f t="shared" si="10"/>
        <v>10.680577497822632</v>
      </c>
      <c r="AZ23" s="239">
        <f t="shared" si="10"/>
        <v>11.266892142308883</v>
      </c>
      <c r="BA23" s="239">
        <f t="shared" si="10"/>
        <v>11.885392767600864</v>
      </c>
      <c r="BB23" s="239">
        <f t="shared" si="10"/>
        <v>12.537846236201789</v>
      </c>
      <c r="BC23" s="239">
        <f t="shared" si="10"/>
        <v>13.226116403250392</v>
      </c>
      <c r="BD23" s="239">
        <f t="shared" si="10"/>
        <v>13.952169440971097</v>
      </c>
      <c r="BE23" s="239">
        <f t="shared" si="10"/>
        <v>14.718079455412036</v>
      </c>
      <c r="BF23" s="239">
        <f t="shared" si="10"/>
        <v>15.526034411516191</v>
      </c>
      <c r="BG23" s="239">
        <f t="shared" si="10"/>
        <v>16.378342383451717</v>
      </c>
      <c r="BH23" s="239">
        <f t="shared" si="11"/>
        <v>17.277438148056696</v>
      </c>
      <c r="BI23" s="239">
        <f t="shared" si="11"/>
        <v>18.225890140233727</v>
      </c>
      <c r="BJ23" s="239">
        <f t="shared" si="11"/>
        <v>19.226407790163712</v>
      </c>
      <c r="BK23" s="239">
        <f t="shared" si="11"/>
        <v>20.281849263299002</v>
      </c>
      <c r="BL23" s="239">
        <f t="shared" si="11"/>
        <v>21.395229625246575</v>
      </c>
      <c r="BM23" s="239">
        <f t="shared" si="11"/>
        <v>22.56972945486585</v>
      </c>
      <c r="BN23" s="239">
        <f t="shared" si="11"/>
        <v>23.808703930185956</v>
      </c>
      <c r="BO23" s="239">
        <f t="shared" si="11"/>
        <v>25.115692413098156</v>
      </c>
      <c r="BP23" s="239">
        <f t="shared" si="11"/>
        <v>26.494428560203843</v>
      </c>
      <c r="BQ23" s="239">
        <f t="shared" si="11"/>
        <v>27.948850988701658</v>
      </c>
      <c r="BR23" s="239">
        <f t="shared" si="11"/>
        <v>29.483114527782806</v>
      </c>
      <c r="BS23" s="239">
        <f t="shared" si="11"/>
        <v>31.101602087676309</v>
      </c>
      <c r="BT23" s="239">
        <f t="shared" si="11"/>
        <v>32.808937180250311</v>
      </c>
      <c r="BU23" s="239">
        <f t="shared" si="11"/>
        <v>34.609997126936882</v>
      </c>
      <c r="BV23" s="239">
        <f t="shared" si="11"/>
        <v>36.509926991711239</v>
      </c>
      <c r="BW23" s="239">
        <f t="shared" si="11"/>
        <v>38.514154278927506</v>
      </c>
      <c r="BX23" s="239">
        <f t="shared" si="12"/>
        <v>40.628404437998164</v>
      </c>
      <c r="BY23" s="239">
        <f t="shared" si="12"/>
        <v>42.858717219209176</v>
      </c>
      <c r="BZ23" s="239">
        <f t="shared" si="12"/>
        <v>45.211463927394213</v>
      </c>
      <c r="CA23" s="239">
        <f t="shared" si="12"/>
        <v>47.693365622756389</v>
      </c>
      <c r="CB23" s="239">
        <f t="shared" si="12"/>
        <v>50.311512320831454</v>
      </c>
      <c r="CC23" s="239">
        <f t="shared" si="12"/>
        <v>53.07338324644082</v>
      </c>
      <c r="CD23" s="239">
        <f t="shared" si="12"/>
        <v>55.986868199493522</v>
      </c>
      <c r="CE23" s="239">
        <f t="shared" si="12"/>
        <v>59.060290093672613</v>
      </c>
      <c r="CF23" s="239">
        <f t="shared" si="12"/>
        <v>62.302428732391895</v>
      </c>
      <c r="CG23" s="239">
        <f t="shared" si="12"/>
        <v>65.722545889943461</v>
      </c>
      <c r="CH23" s="239">
        <f t="shared" si="12"/>
        <v>69.330411769485011</v>
      </c>
      <c r="CI23" s="239">
        <f t="shared" si="12"/>
        <v>73.136332913449166</v>
      </c>
      <c r="CJ23" s="239">
        <f t="shared" si="12"/>
        <v>77.151181646106068</v>
      </c>
      <c r="CK23" s="239">
        <f t="shared" si="12"/>
        <v>81.386427132387354</v>
      </c>
      <c r="CL23" s="239">
        <f t="shared" si="12"/>
        <v>85.854168141696988</v>
      </c>
      <c r="CM23" s="239">
        <f t="shared" si="12"/>
        <v>90.567167610304736</v>
      </c>
      <c r="CN23" s="239">
        <f t="shared" si="13"/>
        <v>95.538889101056313</v>
      </c>
      <c r="CO23" s="239">
        <f t="shared" si="13"/>
        <v>100.78353526455419</v>
      </c>
      <c r="CP23" s="239">
        <f t="shared" si="13"/>
        <v>106.31608841168045</v>
      </c>
      <c r="CQ23" s="239">
        <f t="shared" si="13"/>
        <v>112.15235331336493</v>
      </c>
      <c r="CR23" s="239">
        <f t="shared" si="13"/>
        <v>118.30900234986386</v>
      </c>
      <c r="CS23" s="239">
        <f t="shared" si="13"/>
        <v>124.8036231385267</v>
      </c>
      <c r="CT23" s="239">
        <f t="shared" si="13"/>
        <v>131.65476877610845</v>
      </c>
      <c r="CU23" s="239">
        <f t="shared" si="13"/>
        <v>138.88201083915419</v>
      </c>
      <c r="CV23" s="239">
        <f t="shared" si="13"/>
        <v>146.5059952938613</v>
      </c>
      <c r="CW23" s="239">
        <f t="shared" si="13"/>
        <v>154.54850147513625</v>
      </c>
      <c r="CX23" s="239">
        <f t="shared" si="13"/>
        <v>163.03250430333071</v>
      </c>
      <c r="CY23" s="239">
        <f t="shared" si="13"/>
        <v>171.98223991639071</v>
      </c>
      <c r="CZ23" s="239">
        <f t="shared" si="13"/>
        <v>181.42327490490931</v>
      </c>
      <c r="DA23" s="239">
        <f t="shared" si="13"/>
        <v>191.38257934786554</v>
      </c>
      <c r="DB23" s="239">
        <f t="shared" si="13"/>
        <v>201.88860385769013</v>
      </c>
      <c r="DC23" s="239">
        <f t="shared" si="13"/>
        <v>212.97136085475123</v>
      </c>
      <c r="DD23" s="239">
        <f t="shared" si="14"/>
        <v>224.66251030343622</v>
      </c>
      <c r="DE23" s="239">
        <f t="shared" si="14"/>
        <v>236.99545015475056</v>
      </c>
      <c r="DF23" s="239">
        <f t="shared" si="14"/>
        <v>250.00541175379976</v>
      </c>
      <c r="DG23" s="239">
        <f t="shared" si="14"/>
        <v>263.72956048470411</v>
      </c>
      <c r="DH23" s="239">
        <f t="shared" si="14"/>
        <v>278.2071019404566</v>
      </c>
      <c r="DI23" s="239">
        <f t="shared" si="14"/>
        <v>293.47939392101875</v>
      </c>
      <c r="DJ23" s="239">
        <f t="shared" si="14"/>
        <v>309.59006457959703</v>
      </c>
      <c r="DK23" s="239">
        <f t="shared" si="14"/>
        <v>326.58513705460751</v>
      </c>
      <c r="DL23" s="239">
        <f t="shared" si="14"/>
        <v>344.51316094336272</v>
      </c>
      <c r="DM23" s="239">
        <f t="shared" si="14"/>
        <v>363.42535099306002</v>
      </c>
      <c r="DN23" s="239">
        <f t="shared" si="14"/>
        <v>383.37573340526819</v>
      </c>
      <c r="DO23" s="239">
        <f t="shared" si="14"/>
        <v>404.42130017185826</v>
      </c>
      <c r="DP23" s="239">
        <f t="shared" si="14"/>
        <v>426.62217188326804</v>
      </c>
      <c r="DQ23" s="239">
        <f t="shared" si="14"/>
        <v>450.04176947419268</v>
      </c>
      <c r="DR23" s="239">
        <f t="shared" si="14"/>
        <v>474.74699539732438</v>
      </c>
      <c r="DS23" s="239">
        <f t="shared" si="14"/>
        <v>500.80842474269861</v>
      </c>
      <c r="DT23" s="239">
        <f t="shared" si="15"/>
        <v>528.30050684861419</v>
      </c>
      <c r="DU23" s="239">
        <f t="shared" si="15"/>
        <v>557.3017779800673</v>
      </c>
      <c r="DV23" s="239">
        <f t="shared" si="15"/>
        <v>587.89508568225392</v>
      </c>
      <c r="DW23" s="239">
        <f t="shared" si="15"/>
        <v>620.16782545004969</v>
      </c>
      <c r="DX23" s="239">
        <f t="shared" si="15"/>
        <v>654.21219038955644</v>
      </c>
      <c r="DY23" s="239">
        <f t="shared" si="15"/>
        <v>690.12543458492144</v>
      </c>
      <c r="DZ23" s="239">
        <f t="shared" si="15"/>
        <v>728.01015092278487</v>
      </c>
      <c r="EA23" s="239">
        <f t="shared" si="15"/>
        <v>767.97456416801356</v>
      </c>
      <c r="EB23" s="239">
        <f t="shared" si="15"/>
        <v>810.13284012794611</v>
      </c>
      <c r="EC23" s="239">
        <f t="shared" si="15"/>
        <v>854.60541178833489</v>
      </c>
      <c r="ED23" s="239">
        <f t="shared" si="15"/>
        <v>901.5193233526536</v>
      </c>
      <c r="EE23" s="239">
        <f t="shared" si="15"/>
        <v>951.00859316758192</v>
      </c>
      <c r="EF23" s="239">
        <f t="shared" si="15"/>
        <v>1003.2145965714327</v>
      </c>
      <c r="EG23" s="239">
        <f t="shared" si="15"/>
        <v>1058.286469759199</v>
      </c>
      <c r="EH23" s="239">
        <f t="shared" si="15"/>
        <v>1116.3815358179368</v>
      </c>
      <c r="EI23" s="239">
        <f t="shared" si="15"/>
        <v>1177.6657541495342</v>
      </c>
      <c r="EJ23" s="239">
        <f t="shared" si="16"/>
        <v>1242.3141945647253</v>
      </c>
      <c r="EK23" s="239">
        <f t="shared" si="16"/>
        <v>1310.511537402688</v>
      </c>
      <c r="EL23" s="239">
        <f t="shared" si="16"/>
        <v>1382.4526011049109</v>
      </c>
      <c r="EM23" s="239">
        <f t="shared" si="16"/>
        <v>1458.3428987504417</v>
      </c>
      <c r="EN23" s="239">
        <f t="shared" si="16"/>
        <v>1538.3992251423645</v>
      </c>
      <c r="EO23" s="239">
        <f t="shared" si="16"/>
        <v>1622.8502761226275</v>
      </c>
      <c r="EP23" s="239">
        <f t="shared" si="16"/>
        <v>1711.9373018844112</v>
      </c>
      <c r="EQ23" s="239">
        <f t="shared" si="16"/>
        <v>1805.9147961483434</v>
      </c>
      <c r="ER23" s="239">
        <f t="shared" si="16"/>
        <v>1905.0512231713235</v>
      </c>
      <c r="ES23" s="239">
        <f t="shared" si="16"/>
        <v>2009.6297846647913</v>
      </c>
      <c r="ET23" s="239">
        <f t="shared" si="16"/>
        <v>2119.9492288132865</v>
      </c>
      <c r="EU23" s="239">
        <f t="shared" si="16"/>
        <v>2236.3247037044107</v>
      </c>
      <c r="EV23" s="239">
        <f t="shared" si="16"/>
        <v>2359.0886576081743</v>
      </c>
      <c r="EW23" s="239">
        <f t="shared" si="16"/>
        <v>2488.5917886775437</v>
      </c>
      <c r="EX23" s="239">
        <f t="shared" si="16"/>
        <v>2625.2040467831876</v>
      </c>
      <c r="EY23" s="239">
        <f t="shared" si="16"/>
        <v>2769.3156903443469</v>
      </c>
      <c r="EZ23" s="239">
        <f t="shared" si="17"/>
        <v>2921.3384011748662</v>
      </c>
      <c r="FA23" s="239">
        <f t="shared" si="17"/>
        <v>3081.7064605291525</v>
      </c>
      <c r="FB23" s="239">
        <f t="shared" si="17"/>
        <v>3250.8779897076524</v>
      </c>
      <c r="FC23" s="239">
        <f t="shared" si="17"/>
        <v>3429.3362587658744</v>
      </c>
      <c r="FD23" s="239">
        <f t="shared" si="17"/>
        <v>3617.5910670655217</v>
      </c>
      <c r="FE23" s="239">
        <f t="shared" si="17"/>
        <v>3816.1801996115437</v>
      </c>
      <c r="FF23" s="239">
        <f t="shared" si="17"/>
        <v>4025.6709633354012</v>
      </c>
      <c r="FG23" s="239">
        <f t="shared" si="17"/>
        <v>4246.6618077132262</v>
      </c>
      <c r="FH23" s="239">
        <f t="shared" si="17"/>
        <v>4479.7840343484722</v>
      </c>
      <c r="FI23" s="239">
        <f t="shared" si="17"/>
        <v>4725.7036004028041</v>
      </c>
      <c r="FJ23" s="239">
        <f t="shared" si="17"/>
        <v>4985.123021027056</v>
      </c>
      <c r="FK23" s="239">
        <f t="shared" si="17"/>
        <v>5258.7833762269092</v>
      </c>
      <c r="FL23" s="239">
        <f t="shared" si="17"/>
        <v>5547.4664278962837</v>
      </c>
      <c r="FM23" s="239">
        <f t="shared" si="17"/>
        <v>5851.9968530661299</v>
      </c>
      <c r="FN23" s="239">
        <f t="shared" si="17"/>
        <v>6173.2445997483292</v>
      </c>
      <c r="FO23" s="239">
        <f t="shared" si="17"/>
        <v>6512.1273721045973</v>
      </c>
      <c r="FP23" s="239">
        <f t="shared" si="18"/>
        <v>6869.6132520397477</v>
      </c>
      <c r="FQ23" s="239">
        <f t="shared" si="18"/>
        <v>7246.7234647083824</v>
      </c>
      <c r="FR23" s="239">
        <f t="shared" si="18"/>
        <v>7644.5352958351968</v>
      </c>
      <c r="FS23" s="239">
        <f t="shared" si="18"/>
        <v>8064.1851691827706</v>
      </c>
      <c r="FT23" s="239">
        <f t="shared" si="18"/>
        <v>8506.871892958201</v>
      </c>
      <c r="FU23" s="239">
        <f t="shared" si="18"/>
        <v>8973.8600844325538</v>
      </c>
      <c r="FV23" s="239">
        <f t="shared" si="18"/>
        <v>9466.4837825561863</v>
      </c>
      <c r="FW23" s="239">
        <f t="shared" si="18"/>
        <v>9986.1502588900548</v>
      </c>
      <c r="FX23" s="239">
        <f t="shared" si="18"/>
        <v>10534.344037739656</v>
      </c>
      <c r="FY23" s="239">
        <f t="shared" si="18"/>
        <v>11112.631136975848</v>
      </c>
      <c r="FZ23" s="239">
        <f t="shared" si="18"/>
        <v>11722.663541657252</v>
      </c>
      <c r="GA23" s="239">
        <f t="shared" si="18"/>
        <v>12366.183923233986</v>
      </c>
      <c r="GB23" s="239">
        <f t="shared" si="18"/>
        <v>13045.030617813996</v>
      </c>
      <c r="GC23" s="239">
        <f t="shared" si="18"/>
        <v>13761.142877713342</v>
      </c>
      <c r="GD23" s="239">
        <f t="shared" si="18"/>
        <v>14516.566411292481</v>
      </c>
      <c r="GE23" s="239">
        <f t="shared" si="18"/>
        <v>15313.459226904102</v>
      </c>
      <c r="GF23" s="239">
        <f t="shared" si="19"/>
        <v>16154.097797646869</v>
      </c>
      <c r="GG23" s="239">
        <f t="shared" si="19"/>
        <v>17040.883564535816</v>
      </c>
      <c r="GH23" s="239">
        <f t="shared" si="19"/>
        <v>17976.34979666692</v>
      </c>
      <c r="GI23" s="239">
        <f t="shared" si="19"/>
        <v>18963.168827973226</v>
      </c>
      <c r="GJ23" s="239">
        <f t="shared" si="19"/>
        <v>20004.159691245601</v>
      </c>
      <c r="GK23" s="239">
        <f t="shared" si="19"/>
        <v>21102.296171226193</v>
      </c>
      <c r="GL23" s="239">
        <f t="shared" si="19"/>
        <v>22260.715299779717</v>
      </c>
      <c r="GM23" s="239">
        <f t="shared" si="19"/>
        <v>23482.726317410623</v>
      </c>
      <c r="GN23" s="239">
        <f t="shared" si="19"/>
        <v>24771.820126726398</v>
      </c>
      <c r="GO23" s="239">
        <f t="shared" si="19"/>
        <v>26131.679264852577</v>
      </c>
      <c r="GP23" s="239">
        <f t="shared" si="19"/>
        <v>27566.188423287524</v>
      </c>
      <c r="GQ23" s="239">
        <f t="shared" si="19"/>
        <v>29079.445545248931</v>
      </c>
      <c r="GR23" s="239">
        <f t="shared" si="19"/>
        <v>30675.773532213654</v>
      </c>
      <c r="GS23" s="239">
        <f t="shared" si="19"/>
        <v>32359.732593092824</v>
      </c>
      <c r="GT23" s="239">
        <f t="shared" si="19"/>
        <v>34136.133271319937</v>
      </c>
      <c r="GU23" s="239">
        <f t="shared" si="19"/>
        <v>36010.050187066248</v>
      </c>
      <c r="GV23" s="239">
        <f t="shared" si="20"/>
        <v>37986.836533840658</v>
      </c>
      <c r="GW23" s="239">
        <f t="shared" si="20"/>
        <v>40072.139370886369</v>
      </c>
      <c r="GX23" s="239">
        <f t="shared" si="20"/>
        <v>42271.915755059832</v>
      </c>
      <c r="GY23" s="239">
        <f t="shared" si="20"/>
        <v>44592.44975827579</v>
      </c>
      <c r="GZ23" s="239">
        <f t="shared" si="20"/>
        <v>47040.370419131861</v>
      </c>
      <c r="HA23" s="239">
        <f t="shared" si="20"/>
        <v>49622.670679994859</v>
      </c>
      <c r="HB23" s="239">
        <f t="shared" si="20"/>
        <v>52346.727363646169</v>
      </c>
      <c r="HC23" s="239">
        <f t="shared" si="20"/>
        <v>55220.32224655318</v>
      </c>
      <c r="HD23" s="239">
        <f t="shared" si="20"/>
        <v>58251.66428896656</v>
      </c>
      <c r="HE23" s="239">
        <f t="shared" si="20"/>
        <v>61449.413085347704</v>
      </c>
      <c r="HF23" s="239">
        <f t="shared" si="20"/>
        <v>64822.703602116977</v>
      </c>
      <c r="HG23" s="239">
        <f t="shared" si="20"/>
        <v>68381.172273390694</v>
      </c>
      <c r="HH23" s="239">
        <f t="shared" si="20"/>
        <v>72134.984529254158</v>
      </c>
      <c r="HI23" s="239">
        <f t="shared" si="20"/>
        <v>76094.863835210504</v>
      </c>
    </row>
    <row r="24" spans="1:217" s="278" customFormat="1" ht="12.75" customHeight="1">
      <c r="A24" s="10" t="str">
        <f>'JJR-4 Constant DCF'!A22</f>
        <v>Pinnacle West Capital Corporation</v>
      </c>
      <c r="B24" s="389" t="str">
        <f>'JJR-4 Constant DCF'!B22</f>
        <v>PNW</v>
      </c>
      <c r="C24" s="239">
        <f>'JJR-4 Constant DCF'!D22</f>
        <v>77.389666666666685</v>
      </c>
      <c r="D24" s="239">
        <f>'JJR-4 Constant DCF'!C22</f>
        <v>3.32</v>
      </c>
      <c r="E24" s="3">
        <f>'JJR-4 Constant DCF'!G22</f>
        <v>4.4999999999999998E-2</v>
      </c>
      <c r="F24" s="3">
        <f>'JJR-4 Constant DCF'!H22</f>
        <v>3.5000000000000003E-2</v>
      </c>
      <c r="G24" s="3">
        <f>'JJR-4 Constant DCF'!I22</f>
        <v>3.4000000000000002E-2</v>
      </c>
      <c r="H24" s="3">
        <f t="shared" si="21"/>
        <v>3.4000000000000002E-2</v>
      </c>
      <c r="I24" s="3">
        <f t="shared" si="4"/>
        <v>3.7482567766986045E-2</v>
      </c>
      <c r="J24" s="3">
        <f t="shared" si="4"/>
        <v>4.0965135533972089E-2</v>
      </c>
      <c r="K24" s="3">
        <f t="shared" si="4"/>
        <v>4.4447703300958132E-2</v>
      </c>
      <c r="L24" s="3">
        <f t="shared" si="4"/>
        <v>4.7930271067944175E-2</v>
      </c>
      <c r="M24" s="3">
        <f t="shared" si="4"/>
        <v>5.1412838834930218E-2</v>
      </c>
      <c r="N24" s="3">
        <f>'JJR-5.4 GDP Growth'!$D$25</f>
        <v>5.4895406601916275E-2</v>
      </c>
      <c r="O24" s="3">
        <f t="shared" si="22"/>
        <v>9.6369951963424683E-2</v>
      </c>
      <c r="Q24" s="239">
        <f t="shared" si="5"/>
        <v>-77.389666666666685</v>
      </c>
      <c r="R24" s="239">
        <f t="shared" si="6"/>
        <v>3.4328799999999999</v>
      </c>
      <c r="S24" s="239">
        <f t="shared" si="7"/>
        <v>3.5495979200000001</v>
      </c>
      <c r="T24" s="239">
        <f t="shared" si="7"/>
        <v>3.6702842492800003</v>
      </c>
      <c r="U24" s="239">
        <f t="shared" si="7"/>
        <v>3.7950739137555205</v>
      </c>
      <c r="V24" s="239">
        <f t="shared" si="7"/>
        <v>3.9241064268232084</v>
      </c>
      <c r="W24" s="239">
        <f t="shared" si="8"/>
        <v>4.0711920118914753</v>
      </c>
      <c r="X24" s="239">
        <f t="shared" si="8"/>
        <v>4.2379689444434341</v>
      </c>
      <c r="Y24" s="239">
        <f t="shared" si="8"/>
        <v>4.4263369306847302</v>
      </c>
      <c r="Z24" s="239">
        <f t="shared" si="8"/>
        <v>4.6384924596105011</v>
      </c>
      <c r="AA24" s="239">
        <f t="shared" si="8"/>
        <v>4.8769705248734949</v>
      </c>
      <c r="AB24" s="239">
        <f t="shared" si="9"/>
        <v>5.1446938048219861</v>
      </c>
      <c r="AC24" s="239">
        <f t="shared" si="9"/>
        <v>5.4271138630800486</v>
      </c>
      <c r="AD24" s="239">
        <f t="shared" si="9"/>
        <v>5.7250374852687242</v>
      </c>
      <c r="AE24" s="239">
        <f t="shared" si="9"/>
        <v>6.039315745833763</v>
      </c>
      <c r="AF24" s="239">
        <f t="shared" si="9"/>
        <v>6.3708464392986626</v>
      </c>
      <c r="AG24" s="239">
        <f t="shared" si="9"/>
        <v>6.7205766449823328</v>
      </c>
      <c r="AH24" s="239">
        <f t="shared" si="9"/>
        <v>7.0895054325079805</v>
      </c>
      <c r="AI24" s="239">
        <f t="shared" si="9"/>
        <v>7.4786867158320005</v>
      </c>
      <c r="AJ24" s="239">
        <f t="shared" si="9"/>
        <v>7.8892322639459485</v>
      </c>
      <c r="AK24" s="239">
        <f t="shared" si="9"/>
        <v>8.3223148768522179</v>
      </c>
      <c r="AL24" s="239">
        <f t="shared" si="9"/>
        <v>8.779171735886198</v>
      </c>
      <c r="AM24" s="239">
        <f t="shared" si="9"/>
        <v>9.2611079379557228</v>
      </c>
      <c r="AN24" s="239">
        <f t="shared" si="9"/>
        <v>9.7695002237940365</v>
      </c>
      <c r="AO24" s="239">
        <f t="shared" si="9"/>
        <v>10.305800910876723</v>
      </c>
      <c r="AP24" s="239">
        <f t="shared" si="9"/>
        <v>10.871542042237699</v>
      </c>
      <c r="AQ24" s="239">
        <f t="shared" si="9"/>
        <v>11.468339763036164</v>
      </c>
      <c r="AR24" s="239">
        <f t="shared" si="10"/>
        <v>12.097898937376959</v>
      </c>
      <c r="AS24" s="239">
        <f t="shared" si="10"/>
        <v>12.762018018573158</v>
      </c>
      <c r="AT24" s="239">
        <f t="shared" si="10"/>
        <v>13.462594186763713</v>
      </c>
      <c r="AU24" s="239">
        <f t="shared" si="10"/>
        <v>14.201628768562701</v>
      </c>
      <c r="AV24" s="239">
        <f t="shared" si="10"/>
        <v>14.981232954222422</v>
      </c>
      <c r="AW24" s="239">
        <f t="shared" si="10"/>
        <v>15.803633828642489</v>
      </c>
      <c r="AX24" s="239">
        <f t="shared" si="10"/>
        <v>16.671180733453618</v>
      </c>
      <c r="AY24" s="239">
        <f t="shared" si="10"/>
        <v>17.586351978350585</v>
      </c>
      <c r="AZ24" s="239">
        <f t="shared" si="10"/>
        <v>18.551761920846555</v>
      </c>
      <c r="BA24" s="239">
        <f t="shared" si="10"/>
        <v>19.570168434673374</v>
      </c>
      <c r="BB24" s="239">
        <f t="shared" si="10"/>
        <v>20.644480788162756</v>
      </c>
      <c r="BC24" s="239">
        <f t="shared" si="10"/>
        <v>21.777767955114399</v>
      </c>
      <c r="BD24" s="239">
        <f t="shared" si="10"/>
        <v>22.973267381892587</v>
      </c>
      <c r="BE24" s="239">
        <f t="shared" si="10"/>
        <v>24.23439423579612</v>
      </c>
      <c r="BF24" s="239">
        <f t="shared" si="10"/>
        <v>25.564751161121283</v>
      </c>
      <c r="BG24" s="239">
        <f t="shared" si="10"/>
        <v>26.968138570787847</v>
      </c>
      <c r="BH24" s="239">
        <f t="shared" si="11"/>
        <v>28.448565502928066</v>
      </c>
      <c r="BI24" s="239">
        <f t="shared" si="11"/>
        <v>30.010261073452551</v>
      </c>
      <c r="BJ24" s="239">
        <f t="shared" si="11"/>
        <v>31.65768655730939</v>
      </c>
      <c r="BK24" s="239">
        <f t="shared" si="11"/>
        <v>33.39554813294891</v>
      </c>
      <c r="BL24" s="239">
        <f t="shared" si="11"/>
        <v>35.228810326401003</v>
      </c>
      <c r="BM24" s="239">
        <f t="shared" si="11"/>
        <v>37.162710193370572</v>
      </c>
      <c r="BN24" s="239">
        <f t="shared" si="11"/>
        <v>39.202772279864831</v>
      </c>
      <c r="BO24" s="239">
        <f t="shared" si="11"/>
        <v>41.354824404090344</v>
      </c>
      <c r="BP24" s="239">
        <f t="shared" si="11"/>
        <v>43.625014304703733</v>
      </c>
      <c r="BQ24" s="239">
        <f t="shared" si="11"/>
        <v>46.019827202974859</v>
      </c>
      <c r="BR24" s="239">
        <f t="shared" si="11"/>
        <v>48.54610432903209</v>
      </c>
      <c r="BS24" s="239">
        <f t="shared" si="11"/>
        <v>51.211062465113358</v>
      </c>
      <c r="BT24" s="239">
        <f t="shared" si="11"/>
        <v>54.022314561651889</v>
      </c>
      <c r="BU24" s="239">
        <f t="shared" si="11"/>
        <v>56.987891485090394</v>
      </c>
      <c r="BV24" s="239">
        <f t="shared" si="11"/>
        <v>60.116264959550314</v>
      </c>
      <c r="BW24" s="239">
        <f t="shared" si="11"/>
        <v>63.416371767893359</v>
      </c>
      <c r="BX24" s="239">
        <f t="shared" si="12"/>
        <v>66.897639281310148</v>
      </c>
      <c r="BY24" s="239">
        <f t="shared" si="12"/>
        <v>70.570012390365989</v>
      </c>
      <c r="BZ24" s="239">
        <f t="shared" si="12"/>
        <v>74.443981914437401</v>
      </c>
      <c r="CA24" s="239">
        <f t="shared" si="12"/>
        <v>78.530614570696144</v>
      </c>
      <c r="CB24" s="239">
        <f t="shared" si="12"/>
        <v>82.841584588252886</v>
      </c>
      <c r="CC24" s="239">
        <f t="shared" si="12"/>
        <v>87.389207057772069</v>
      </c>
      <c r="CD24" s="239">
        <f t="shared" si="12"/>
        <v>92.186473111827524</v>
      </c>
      <c r="CE24" s="239">
        <f t="shared" si="12"/>
        <v>97.247087036497916</v>
      </c>
      <c r="CF24" s="239">
        <f t="shared" si="12"/>
        <v>102.58550542021841</v>
      </c>
      <c r="CG24" s="239">
        <f t="shared" si="12"/>
        <v>108.21697845172439</v>
      </c>
      <c r="CH24" s="239">
        <f t="shared" si="12"/>
        <v>114.15759348506261</v>
      </c>
      <c r="CI24" s="239">
        <f t="shared" si="12"/>
        <v>120.42432099612138</v>
      </c>
      <c r="CJ24" s="239">
        <f t="shared" si="12"/>
        <v>127.03506306196314</v>
      </c>
      <c r="CK24" s="239">
        <f t="shared" si="12"/>
        <v>134.00870450144967</v>
      </c>
      <c r="CL24" s="239">
        <f t="shared" si="12"/>
        <v>141.36516682325279</v>
      </c>
      <c r="CM24" s="239">
        <f t="shared" si="12"/>
        <v>149.12546513536299</v>
      </c>
      <c r="CN24" s="239">
        <f t="shared" si="13"/>
        <v>157.31176817866861</v>
      </c>
      <c r="CO24" s="239">
        <f t="shared" si="13"/>
        <v>165.94746165610303</v>
      </c>
      <c r="CP24" s="239">
        <f t="shared" si="13"/>
        <v>175.05721503827073</v>
      </c>
      <c r="CQ24" s="239">
        <f t="shared" si="13"/>
        <v>184.66705203639569</v>
      </c>
      <c r="CR24" s="239">
        <f t="shared" si="13"/>
        <v>194.80442494391087</v>
      </c>
      <c r="CS24" s="239">
        <f t="shared" si="13"/>
        <v>205.49829305905934</v>
      </c>
      <c r="CT24" s="239">
        <f t="shared" si="13"/>
        <v>216.77920541253616</v>
      </c>
      <c r="CU24" s="239">
        <f t="shared" si="13"/>
        <v>228.67938803649767</v>
      </c>
      <c r="CV24" s="239">
        <f t="shared" si="13"/>
        <v>241.23283602423859</v>
      </c>
      <c r="CW24" s="239">
        <f t="shared" si="13"/>
        <v>254.47541064352257</v>
      </c>
      <c r="CX24" s="239">
        <f t="shared" si="13"/>
        <v>268.44494178098836</v>
      </c>
      <c r="CY24" s="239">
        <f t="shared" si="13"/>
        <v>283.18133601028347</v>
      </c>
      <c r="CZ24" s="239">
        <f t="shared" si="13"/>
        <v>298.72669059264189</v>
      </c>
      <c r="DA24" s="239">
        <f t="shared" si="13"/>
        <v>315.12541373556979</v>
      </c>
      <c r="DB24" s="239">
        <f t="shared" si="13"/>
        <v>332.42435145318098</v>
      </c>
      <c r="DC24" s="239">
        <f t="shared" si="13"/>
        <v>350.67292139058168</v>
      </c>
      <c r="DD24" s="239">
        <f t="shared" si="14"/>
        <v>369.92325399459946</v>
      </c>
      <c r="DE24" s="239">
        <f t="shared" si="14"/>
        <v>390.23034143413696</v>
      </c>
      <c r="DF24" s="239">
        <f t="shared" si="14"/>
        <v>411.65219469556854</v>
      </c>
      <c r="DG24" s="239">
        <f t="shared" si="14"/>
        <v>434.25000930195296</v>
      </c>
      <c r="DH24" s="239">
        <f t="shared" si="14"/>
        <v>458.0883401294696</v>
      </c>
      <c r="DI24" s="239">
        <f t="shared" si="14"/>
        <v>483.23528582047373</v>
      </c>
      <c r="DJ24" s="239">
        <f t="shared" si="14"/>
        <v>509.76268331998187</v>
      </c>
      <c r="DK24" s="239">
        <f t="shared" si="14"/>
        <v>537.74631309131621</v>
      </c>
      <c r="DL24" s="239">
        <f t="shared" si="14"/>
        <v>567.26611559714536</v>
      </c>
      <c r="DM24" s="239">
        <f t="shared" si="14"/>
        <v>598.40641966434032</v>
      </c>
      <c r="DN24" s="239">
        <f t="shared" si="14"/>
        <v>631.25618338501124</v>
      </c>
      <c r="DO24" s="239">
        <f t="shared" si="14"/>
        <v>665.90924824190529</v>
      </c>
      <c r="DP24" s="239">
        <f t="shared" si="14"/>
        <v>702.46460718412106</v>
      </c>
      <c r="DQ24" s="239">
        <f t="shared" si="14"/>
        <v>741.02668741894877</v>
      </c>
      <c r="DR24" s="239">
        <f t="shared" si="14"/>
        <v>781.70564872768307</v>
      </c>
      <c r="DS24" s="239">
        <f t="shared" si="14"/>
        <v>824.61769815760397</v>
      </c>
      <c r="DT24" s="239">
        <f t="shared" si="15"/>
        <v>869.88542198910193</v>
      </c>
      <c r="DU24" s="239">
        <f t="shared" si="15"/>
        <v>917.63813592627321</v>
      </c>
      <c r="DV24" s="239">
        <f t="shared" si="15"/>
        <v>968.01225451137054</v>
      </c>
      <c r="DW24" s="239">
        <f t="shared" si="15"/>
        <v>1021.1516808184099</v>
      </c>
      <c r="DX24" s="239">
        <f t="shared" si="15"/>
        <v>1077.2082175391668</v>
      </c>
      <c r="DY24" s="239">
        <f t="shared" si="15"/>
        <v>1136.3420006359047</v>
      </c>
      <c r="DZ24" s="239">
        <f t="shared" si="15"/>
        <v>1198.7219567996476</v>
      </c>
      <c r="EA24" s="239">
        <f t="shared" si="15"/>
        <v>1264.526286020809</v>
      </c>
      <c r="EB24" s="239">
        <f t="shared" si="15"/>
        <v>1333.9429706507324</v>
      </c>
      <c r="EC24" s="239">
        <f t="shared" si="15"/>
        <v>1407.1703124083724</v>
      </c>
      <c r="ED24" s="239">
        <f t="shared" si="15"/>
        <v>1484.4174988661755</v>
      </c>
      <c r="EE24" s="239">
        <f t="shared" si="15"/>
        <v>1565.9052010334337</v>
      </c>
      <c r="EF24" s="239">
        <f t="shared" si="15"/>
        <v>1651.8662037442195</v>
      </c>
      <c r="EG24" s="239">
        <f t="shared" si="15"/>
        <v>1742.5460706507224</v>
      </c>
      <c r="EH24" s="239">
        <f t="shared" si="15"/>
        <v>1838.2038457216654</v>
      </c>
      <c r="EI24" s="239">
        <f t="shared" si="15"/>
        <v>1939.1127932497625</v>
      </c>
      <c r="EJ24" s="239">
        <f t="shared" si="16"/>
        <v>2045.5611784821858</v>
      </c>
      <c r="EK24" s="239">
        <f t="shared" si="16"/>
        <v>2157.8530911040602</v>
      </c>
      <c r="EL24" s="239">
        <f t="shared" si="16"/>
        <v>2276.3093139274197</v>
      </c>
      <c r="EM24" s="239">
        <f t="shared" si="16"/>
        <v>2401.2682392671945</v>
      </c>
      <c r="EN24" s="239">
        <f t="shared" si="16"/>
        <v>2533.0868356220349</v>
      </c>
      <c r="EO24" s="239">
        <f t="shared" si="16"/>
        <v>2672.1416674214679</v>
      </c>
      <c r="EP24" s="239">
        <f t="shared" si="16"/>
        <v>2818.829970752492</v>
      </c>
      <c r="EQ24" s="239">
        <f t="shared" si="16"/>
        <v>2973.5707881386179</v>
      </c>
      <c r="ER24" s="239">
        <f t="shared" si="16"/>
        <v>3136.8061656130681</v>
      </c>
      <c r="ES24" s="239">
        <f t="shared" si="16"/>
        <v>3309.0024155057954</v>
      </c>
      <c r="ET24" s="239">
        <f t="shared" si="16"/>
        <v>3490.6514485517091</v>
      </c>
      <c r="EU24" s="239">
        <f t="shared" si="16"/>
        <v>3682.2721791255231</v>
      </c>
      <c r="EV24" s="239">
        <f t="shared" si="16"/>
        <v>3884.4120076175427</v>
      </c>
      <c r="EW24" s="239">
        <f t="shared" si="16"/>
        <v>4097.6483841850741</v>
      </c>
      <c r="EX24" s="239">
        <f t="shared" si="16"/>
        <v>4322.590458346599</v>
      </c>
      <c r="EY24" s="239">
        <f t="shared" si="16"/>
        <v>4559.8808191310991</v>
      </c>
      <c r="EZ24" s="239">
        <f t="shared" si="17"/>
        <v>4810.19733075358</v>
      </c>
      <c r="FA24" s="239">
        <f t="shared" si="17"/>
        <v>5074.2550690607504</v>
      </c>
      <c r="FB24" s="239">
        <f t="shared" si="17"/>
        <v>5352.8083642786751</v>
      </c>
      <c r="FC24" s="239">
        <f t="shared" si="17"/>
        <v>5646.6529558978909</v>
      </c>
      <c r="FD24" s="239">
        <f t="shared" si="17"/>
        <v>5956.6282658518185</v>
      </c>
      <c r="FE24" s="239">
        <f t="shared" si="17"/>
        <v>6283.6197964822213</v>
      </c>
      <c r="FF24" s="239">
        <f t="shared" si="17"/>
        <v>6628.5616601419633</v>
      </c>
      <c r="FG24" s="239">
        <f t="shared" si="17"/>
        <v>6992.4392476613293</v>
      </c>
      <c r="FH24" s="239">
        <f t="shared" si="17"/>
        <v>7376.2920433008958</v>
      </c>
      <c r="FI24" s="239">
        <f t="shared" si="17"/>
        <v>7781.2165942323782</v>
      </c>
      <c r="FJ24" s="239">
        <f t="shared" si="17"/>
        <v>8208.3696430303426</v>
      </c>
      <c r="FK24" s="239">
        <f t="shared" si="17"/>
        <v>8658.9714321233187</v>
      </c>
      <c r="FL24" s="239">
        <f t="shared" si="17"/>
        <v>9134.3091896441056</v>
      </c>
      <c r="FM24" s="239">
        <f t="shared" si="17"/>
        <v>9635.7408066372391</v>
      </c>
      <c r="FN24" s="239">
        <f t="shared" si="17"/>
        <v>10164.698716128267</v>
      </c>
      <c r="FO24" s="239">
        <f t="shared" si="17"/>
        <v>10722.693985136104</v>
      </c>
      <c r="FP24" s="239">
        <f t="shared" si="18"/>
        <v>11311.320631318073</v>
      </c>
      <c r="FQ24" s="239">
        <f t="shared" si="18"/>
        <v>11932.260176578922</v>
      </c>
      <c r="FR24" s="239">
        <f t="shared" si="18"/>
        <v>12587.286450652076</v>
      </c>
      <c r="FS24" s="239">
        <f t="shared" si="18"/>
        <v>13278.270658375413</v>
      </c>
      <c r="FT24" s="239">
        <f t="shared" si="18"/>
        <v>14007.186725137226</v>
      </c>
      <c r="FU24" s="239">
        <f t="shared" si="18"/>
        <v>14776.116935762599</v>
      </c>
      <c r="FV24" s="239">
        <f t="shared" si="18"/>
        <v>15587.257882948748</v>
      </c>
      <c r="FW24" s="239">
        <f t="shared" si="18"/>
        <v>16442.926742242144</v>
      </c>
      <c r="FX24" s="239">
        <f t="shared" si="18"/>
        <v>17345.56789148305</v>
      </c>
      <c r="FY24" s="239">
        <f t="shared" si="18"/>
        <v>18297.759893627153</v>
      </c>
      <c r="FZ24" s="239">
        <f t="shared" si="18"/>
        <v>19302.222862892053</v>
      </c>
      <c r="GA24" s="239">
        <f t="shared" si="18"/>
        <v>20361.826235271317</v>
      </c>
      <c r="GB24" s="239">
        <f t="shared" si="18"/>
        <v>21479.596965614102</v>
      </c>
      <c r="GC24" s="239">
        <f t="shared" si="18"/>
        <v>22658.728174686774</v>
      </c>
      <c r="GD24" s="239">
        <f t="shared" si="18"/>
        <v>23902.588270918499</v>
      </c>
      <c r="GE24" s="239">
        <f t="shared" si="18"/>
        <v>25214.730572888766</v>
      </c>
      <c r="GF24" s="239">
        <f t="shared" si="19"/>
        <v>26598.903460045265</v>
      </c>
      <c r="GG24" s="239">
        <f t="shared" si="19"/>
        <v>28059.061080649568</v>
      </c>
      <c r="GH24" s="239">
        <f t="shared" si="19"/>
        <v>29599.374647539829</v>
      </c>
      <c r="GI24" s="239">
        <f t="shared" si="19"/>
        <v>31224.244353978982</v>
      </c>
      <c r="GJ24" s="239">
        <f t="shared" si="19"/>
        <v>32938.311943628243</v>
      </c>
      <c r="GK24" s="239">
        <f t="shared" si="19"/>
        <v>34746.473970554471</v>
      </c>
      <c r="GL24" s="239">
        <f t="shared" si="19"/>
        <v>36653.895787150956</v>
      </c>
      <c r="GM24" s="239">
        <f t="shared" si="19"/>
        <v>38666.026299930876</v>
      </c>
      <c r="GN24" s="239">
        <f t="shared" si="19"/>
        <v>40788.613535345969</v>
      </c>
      <c r="GO24" s="239">
        <f t="shared" si="19"/>
        <v>43027.72106009721</v>
      </c>
      <c r="GP24" s="239">
        <f t="shared" si="19"/>
        <v>45389.745302845084</v>
      </c>
      <c r="GQ24" s="239">
        <f t="shared" si="19"/>
        <v>47881.433826802182</v>
      </c>
      <c r="GR24" s="239">
        <f t="shared" si="19"/>
        <v>50509.904605407239</v>
      </c>
      <c r="GS24" s="239">
        <f t="shared" si="19"/>
        <v>53282.66635614507</v>
      </c>
      <c r="GT24" s="239">
        <f t="shared" si="19"/>
        <v>56207.639990599899</v>
      </c>
      <c r="GU24" s="239">
        <f t="shared" si="19"/>
        <v>59293.181242018007</v>
      </c>
      <c r="GV24" s="239">
        <f t="shared" si="20"/>
        <v>62548.104535019702</v>
      </c>
      <c r="GW24" s="239">
        <f t="shared" si="20"/>
        <v>65981.708165648772</v>
      </c>
      <c r="GX24" s="239">
        <f t="shared" si="20"/>
        <v>69603.800863691038</v>
      </c>
      <c r="GY24" s="239">
        <f t="shared" si="20"/>
        <v>73424.72981314217</v>
      </c>
      <c r="GZ24" s="239">
        <f t="shared" si="20"/>
        <v>77455.410210870454</v>
      </c>
      <c r="HA24" s="239">
        <f t="shared" si="20"/>
        <v>81707.356447914412</v>
      </c>
      <c r="HB24" s="239">
        <f t="shared" si="20"/>
        <v>86192.715002490382</v>
      </c>
      <c r="HC24" s="239">
        <f t="shared" si="20"/>
        <v>90924.299138675182</v>
      </c>
      <c r="HD24" s="239">
        <f t="shared" si="20"/>
        <v>95915.625509887017</v>
      </c>
      <c r="HE24" s="239">
        <f t="shared" si="20"/>
        <v>101180.9527717294</v>
      </c>
      <c r="HF24" s="239">
        <f t="shared" si="20"/>
        <v>106735.32231450277</v>
      </c>
      <c r="HG24" s="239">
        <f t="shared" si="20"/>
        <v>112594.60123174399</v>
      </c>
      <c r="HH24" s="239">
        <f t="shared" si="20"/>
        <v>118775.5276475412</v>
      </c>
      <c r="HI24" s="239">
        <f t="shared" si="20"/>
        <v>125295.75853211012</v>
      </c>
    </row>
    <row r="25" spans="1:217" s="278" customFormat="1" ht="12.75" customHeight="1">
      <c r="A25" s="10" t="str">
        <f>'JJR-4 Constant DCF'!A23</f>
        <v>Portland General Electric Company</v>
      </c>
      <c r="B25" s="389" t="str">
        <f>'JJR-4 Constant DCF'!B23</f>
        <v>POR</v>
      </c>
      <c r="C25" s="239">
        <f>'JJR-4 Constant DCF'!D23</f>
        <v>45.111666666666665</v>
      </c>
      <c r="D25" s="239">
        <f>'JJR-4 Constant DCF'!C23</f>
        <v>1.63</v>
      </c>
      <c r="E25" s="3">
        <f>'JJR-4 Constant DCF'!G23</f>
        <v>0.04</v>
      </c>
      <c r="F25" s="3">
        <f>'JJR-4 Constant DCF'!H23</f>
        <v>0.13400000000000001</v>
      </c>
      <c r="G25" s="3">
        <f>'JJR-4 Constant DCF'!I23</f>
        <v>0.13400000000000001</v>
      </c>
      <c r="H25" s="3">
        <f t="shared" si="21"/>
        <v>0.04</v>
      </c>
      <c r="I25" s="3">
        <f t="shared" si="4"/>
        <v>4.2482567766986043E-2</v>
      </c>
      <c r="J25" s="3">
        <f t="shared" si="4"/>
        <v>4.4965135533972092E-2</v>
      </c>
      <c r="K25" s="3">
        <f t="shared" si="4"/>
        <v>4.7447703300958141E-2</v>
      </c>
      <c r="L25" s="3">
        <f t="shared" si="4"/>
        <v>4.993027106794419E-2</v>
      </c>
      <c r="M25" s="3">
        <f t="shared" si="4"/>
        <v>5.2412838834930239E-2</v>
      </c>
      <c r="N25" s="3">
        <f>'JJR-5.4 GDP Growth'!$D$25</f>
        <v>5.4895406601916275E-2</v>
      </c>
      <c r="O25" s="3">
        <f t="shared" si="22"/>
        <v>9.0995666384696958E-2</v>
      </c>
      <c r="Q25" s="239">
        <f t="shared" si="5"/>
        <v>-45.111666666666665</v>
      </c>
      <c r="R25" s="239">
        <f t="shared" si="6"/>
        <v>1.6952</v>
      </c>
      <c r="S25" s="239">
        <f t="shared" si="7"/>
        <v>1.7630080000000001</v>
      </c>
      <c r="T25" s="239">
        <f t="shared" si="7"/>
        <v>1.8335283200000001</v>
      </c>
      <c r="U25" s="239">
        <f t="shared" si="7"/>
        <v>1.9068694528000001</v>
      </c>
      <c r="V25" s="239">
        <f t="shared" si="7"/>
        <v>1.9831442309120002</v>
      </c>
      <c r="W25" s="239">
        <f t="shared" si="8"/>
        <v>2.0673932900934266</v>
      </c>
      <c r="X25" s="239">
        <f t="shared" si="8"/>
        <v>2.1603539095845021</v>
      </c>
      <c r="Y25" s="239">
        <f t="shared" si="8"/>
        <v>2.2628577409115325</v>
      </c>
      <c r="Z25" s="239">
        <f t="shared" si="8"/>
        <v>2.3758428413034411</v>
      </c>
      <c r="AA25" s="239">
        <f t="shared" si="8"/>
        <v>2.5003675092418014</v>
      </c>
      <c r="AB25" s="239">
        <f t="shared" si="9"/>
        <v>2.6376262003158506</v>
      </c>
      <c r="AC25" s="239">
        <f t="shared" si="9"/>
        <v>2.7824197630460565</v>
      </c>
      <c r="AD25" s="239">
        <f t="shared" si="9"/>
        <v>2.9351618272756772</v>
      </c>
      <c r="AE25" s="239">
        <f t="shared" si="9"/>
        <v>3.0962887292263992</v>
      </c>
      <c r="AF25" s="239">
        <f t="shared" si="9"/>
        <v>3.2662607579742131</v>
      </c>
      <c r="AG25" s="239">
        <f t="shared" si="9"/>
        <v>3.4455634703510909</v>
      </c>
      <c r="AH25" s="239">
        <f t="shared" si="9"/>
        <v>3.6347090780287239</v>
      </c>
      <c r="AI25" s="239">
        <f t="shared" si="9"/>
        <v>3.8342379107467868</v>
      </c>
      <c r="AJ25" s="239">
        <f t="shared" si="9"/>
        <v>4.0447199598657138</v>
      </c>
      <c r="AK25" s="239">
        <f t="shared" si="9"/>
        <v>4.2667565066534285</v>
      </c>
      <c r="AL25" s="239">
        <f t="shared" si="9"/>
        <v>4.5009818399575403</v>
      </c>
      <c r="AM25" s="239">
        <f t="shared" si="9"/>
        <v>4.7480650681698506</v>
      </c>
      <c r="AN25" s="239">
        <f t="shared" si="9"/>
        <v>5.0087120306593897</v>
      </c>
      <c r="AO25" s="239">
        <f t="shared" si="9"/>
        <v>5.2836673141343464</v>
      </c>
      <c r="AP25" s="239">
        <f t="shared" si="9"/>
        <v>5.573716379693006</v>
      </c>
      <c r="AQ25" s="239">
        <f t="shared" ref="AQ25:BF25" si="135">AP25*(1+$N25)</f>
        <v>5.879687806640014</v>
      </c>
      <c r="AR25" s="239">
        <f t="shared" si="135"/>
        <v>6.202455659477847</v>
      </c>
      <c r="AS25" s="239">
        <f t="shared" si="135"/>
        <v>6.5429419848352399</v>
      </c>
      <c r="AT25" s="239">
        <f t="shared" si="135"/>
        <v>6.9021194454655195</v>
      </c>
      <c r="AU25" s="239">
        <f t="shared" si="135"/>
        <v>7.2810140988393419</v>
      </c>
      <c r="AV25" s="239">
        <f t="shared" si="135"/>
        <v>7.6807083282694126</v>
      </c>
      <c r="AW25" s="239">
        <f t="shared" si="135"/>
        <v>8.1023439349404871</v>
      </c>
      <c r="AX25" s="239">
        <f t="shared" si="135"/>
        <v>8.5471253996776149</v>
      </c>
      <c r="AY25" s="239">
        <f t="shared" si="135"/>
        <v>9.0163233237704841</v>
      </c>
      <c r="AZ25" s="239">
        <f t="shared" si="135"/>
        <v>9.5112780586832066</v>
      </c>
      <c r="BA25" s="239">
        <f t="shared" si="135"/>
        <v>10.033403535018506</v>
      </c>
      <c r="BB25" s="239">
        <f t="shared" si="135"/>
        <v>10.584191301674451</v>
      </c>
      <c r="BC25" s="239">
        <f t="shared" si="135"/>
        <v>11.165214786732335</v>
      </c>
      <c r="BD25" s="239">
        <f t="shared" si="135"/>
        <v>11.778133792247734</v>
      </c>
      <c r="BE25" s="239">
        <f t="shared" si="135"/>
        <v>12.424699235784944</v>
      </c>
      <c r="BF25" s="239">
        <f t="shared" si="135"/>
        <v>13.106758152239877</v>
      </c>
      <c r="BG25" s="239">
        <f t="shared" si="10"/>
        <v>13.826258970240065</v>
      </c>
      <c r="BH25" s="239">
        <f t="shared" si="11"/>
        <v>14.585257078194786</v>
      </c>
      <c r="BI25" s="239">
        <f t="shared" si="11"/>
        <v>15.385920695895766</v>
      </c>
      <c r="BJ25" s="239">
        <f t="shared" si="11"/>
        <v>16.230537068441802</v>
      </c>
      <c r="BK25" s="239">
        <f t="shared" si="11"/>
        <v>17.12151900018139</v>
      </c>
      <c r="BL25" s="239">
        <f t="shared" si="11"/>
        <v>18.061411747338784</v>
      </c>
      <c r="BM25" s="239">
        <f t="shared" si="11"/>
        <v>19.052900289013575</v>
      </c>
      <c r="BN25" s="239">
        <f t="shared" si="11"/>
        <v>20.098816997324743</v>
      </c>
      <c r="BO25" s="239">
        <f t="shared" si="11"/>
        <v>21.20214972861039</v>
      </c>
      <c r="BP25" s="239">
        <f t="shared" si="11"/>
        <v>22.366050358797168</v>
      </c>
      <c r="BQ25" s="239">
        <f t="shared" si="11"/>
        <v>23.593843787322275</v>
      </c>
      <c r="BR25" s="239">
        <f t="shared" si="11"/>
        <v>24.889037435329428</v>
      </c>
      <c r="BS25" s="239">
        <f t="shared" si="11"/>
        <v>26.255331265272151</v>
      </c>
      <c r="BT25" s="239">
        <f t="shared" si="11"/>
        <v>27.696628350547272</v>
      </c>
      <c r="BU25" s="239">
        <f t="shared" si="11"/>
        <v>29.217046025352726</v>
      </c>
      <c r="BV25" s="239">
        <f t="shared" si="11"/>
        <v>30.820927646621367</v>
      </c>
      <c r="BW25" s="239">
        <f t="shared" ref="BW25:CL25" si="136">BV25*(1+$N25)</f>
        <v>32.512855001630889</v>
      </c>
      <c r="BX25" s="239">
        <f t="shared" si="136"/>
        <v>34.297661396734561</v>
      </c>
      <c r="BY25" s="239">
        <f t="shared" si="136"/>
        <v>36.180445464603153</v>
      </c>
      <c r="BZ25" s="239">
        <f t="shared" si="136"/>
        <v>38.166585729421001</v>
      </c>
      <c r="CA25" s="239">
        <f t="shared" si="136"/>
        <v>40.261755971644462</v>
      </c>
      <c r="CB25" s="239">
        <f t="shared" si="136"/>
        <v>42.471941436215012</v>
      </c>
      <c r="CC25" s="239">
        <f t="shared" si="136"/>
        <v>44.803455930528813</v>
      </c>
      <c r="CD25" s="239">
        <f t="shared" si="136"/>
        <v>47.26295986100623</v>
      </c>
      <c r="CE25" s="239">
        <f t="shared" si="136"/>
        <v>49.857479259786217</v>
      </c>
      <c r="CF25" s="239">
        <f t="shared" si="136"/>
        <v>52.594425855898791</v>
      </c>
      <c r="CG25" s="239">
        <f t="shared" si="136"/>
        <v>55.481618248252694</v>
      </c>
      <c r="CH25" s="239">
        <f t="shared" si="136"/>
        <v>58.527304240922824</v>
      </c>
      <c r="CI25" s="239">
        <f t="shared" si="136"/>
        <v>61.74018440454234</v>
      </c>
      <c r="CJ25" s="239">
        <f t="shared" si="136"/>
        <v>65.12943693110698</v>
      </c>
      <c r="CK25" s="239">
        <f t="shared" si="136"/>
        <v>68.70474385319396</v>
      </c>
      <c r="CL25" s="239">
        <f t="shared" si="136"/>
        <v>72.476318702495547</v>
      </c>
      <c r="CM25" s="239">
        <f t="shared" si="12"/>
        <v>76.454935686679107</v>
      </c>
      <c r="CN25" s="239">
        <f t="shared" si="13"/>
        <v>80.65196046792272</v>
      </c>
      <c r="CO25" s="239">
        <f t="shared" si="13"/>
        <v>85.079382631051018</v>
      </c>
      <c r="CP25" s="239">
        <f t="shared" si="13"/>
        <v>89.749849934022578</v>
      </c>
      <c r="CQ25" s="239">
        <f t="shared" si="13"/>
        <v>94.676704438611722</v>
      </c>
      <c r="CR25" s="239">
        <f t="shared" si="13"/>
        <v>99.874020624498769</v>
      </c>
      <c r="CS25" s="239">
        <f t="shared" si="13"/>
        <v>105.3566455956488</v>
      </c>
      <c r="CT25" s="239">
        <f t="shared" si="13"/>
        <v>111.14024149383593</v>
      </c>
      <c r="CU25" s="239">
        <f t="shared" si="13"/>
        <v>117.24133024047522</v>
      </c>
      <c r="CV25" s="239">
        <f t="shared" si="13"/>
        <v>123.67734073457565</v>
      </c>
      <c r="CW25" s="239">
        <f t="shared" si="13"/>
        <v>130.46665864164393</v>
      </c>
      <c r="CX25" s="239">
        <f t="shared" si="13"/>
        <v>137.62867891577039</v>
      </c>
      <c r="CY25" s="239">
        <f t="shared" si="13"/>
        <v>145.18386120493619</v>
      </c>
      <c r="CZ25" s="239">
        <f t="shared" si="13"/>
        <v>153.15378829781736</v>
      </c>
      <c r="DA25" s="239">
        <f t="shared" si="13"/>
        <v>161.56122777904986</v>
      </c>
      <c r="DB25" s="239">
        <f t="shared" si="13"/>
        <v>170.43019706908561</v>
      </c>
      <c r="DC25" s="239">
        <f t="shared" ref="DC25:DR25" si="137">DB25*(1+$N25)</f>
        <v>179.7860320344378</v>
      </c>
      <c r="DD25" s="239">
        <f t="shared" si="137"/>
        <v>189.6554593643134</v>
      </c>
      <c r="DE25" s="239">
        <f t="shared" si="137"/>
        <v>200.0666729203906</v>
      </c>
      <c r="DF25" s="239">
        <f t="shared" si="137"/>
        <v>211.04941427784803</v>
      </c>
      <c r="DG25" s="239">
        <f t="shared" si="137"/>
        <v>222.63505768772677</v>
      </c>
      <c r="DH25" s="239">
        <f t="shared" si="137"/>
        <v>234.85669970333561</v>
      </c>
      <c r="DI25" s="239">
        <f t="shared" si="137"/>
        <v>247.74925372673437</v>
      </c>
      <c r="DJ25" s="239">
        <f t="shared" si="137"/>
        <v>261.34954974538476</v>
      </c>
      <c r="DK25" s="239">
        <f t="shared" si="137"/>
        <v>275.69643954388539</v>
      </c>
      <c r="DL25" s="239">
        <f t="shared" si="137"/>
        <v>290.83090769134759</v>
      </c>
      <c r="DM25" s="239">
        <f t="shared" si="137"/>
        <v>306.7961886214685</v>
      </c>
      <c r="DN25" s="239">
        <f t="shared" si="137"/>
        <v>323.63789013976219</v>
      </c>
      <c r="DO25" s="239">
        <f t="shared" si="137"/>
        <v>341.40412371077076</v>
      </c>
      <c r="DP25" s="239">
        <f t="shared" si="137"/>
        <v>360.14564189744442</v>
      </c>
      <c r="DQ25" s="239">
        <f t="shared" si="137"/>
        <v>379.91598334531278</v>
      </c>
      <c r="DR25" s="239">
        <f t="shared" si="137"/>
        <v>400.77162572562059</v>
      </c>
      <c r="DS25" s="239">
        <f t="shared" si="14"/>
        <v>422.77214707433956</v>
      </c>
      <c r="DT25" s="239">
        <f t="shared" si="15"/>
        <v>445.9803959879506</v>
      </c>
      <c r="DU25" s="239">
        <f t="shared" si="15"/>
        <v>470.46267116219281</v>
      </c>
      <c r="DV25" s="239">
        <f t="shared" si="15"/>
        <v>496.28891078666499</v>
      </c>
      <c r="DW25" s="239">
        <f t="shared" si="15"/>
        <v>523.53289233632108</v>
      </c>
      <c r="DX25" s="239">
        <f t="shared" si="15"/>
        <v>552.27244333060071</v>
      </c>
      <c r="DY25" s="239">
        <f t="shared" si="15"/>
        <v>582.58966366226775</v>
      </c>
      <c r="DZ25" s="239">
        <f t="shared" si="15"/>
        <v>614.57116013108157</v>
      </c>
      <c r="EA25" s="239">
        <f t="shared" si="15"/>
        <v>648.30829385228867</v>
      </c>
      <c r="EB25" s="239">
        <f t="shared" si="15"/>
        <v>683.89744124670472</v>
      </c>
      <c r="EC25" s="239">
        <f t="shared" si="15"/>
        <v>721.44026935795273</v>
      </c>
      <c r="ED25" s="239">
        <f t="shared" si="15"/>
        <v>761.04402628335356</v>
      </c>
      <c r="EE25" s="239">
        <f t="shared" si="15"/>
        <v>802.82184754813773</v>
      </c>
      <c r="EF25" s="239">
        <f t="shared" si="15"/>
        <v>846.89307929819438</v>
      </c>
      <c r="EG25" s="239">
        <f t="shared" si="15"/>
        <v>893.38361923461764</v>
      </c>
      <c r="EH25" s="239">
        <f t="shared" si="15"/>
        <v>942.42627626399349</v>
      </c>
      <c r="EI25" s="239">
        <f t="shared" ref="EI25:EX25" si="138">EH25*(1+$N25)</f>
        <v>994.16114989183529</v>
      </c>
      <c r="EJ25" s="239">
        <f t="shared" si="138"/>
        <v>1048.7360304429762</v>
      </c>
      <c r="EK25" s="239">
        <f t="shared" si="138"/>
        <v>1106.306821252223</v>
      </c>
      <c r="EL25" s="239">
        <f t="shared" si="138"/>
        <v>1167.0379840313374</v>
      </c>
      <c r="EM25" s="239">
        <f t="shared" si="138"/>
        <v>1231.1030086846183</v>
      </c>
      <c r="EN25" s="239">
        <f t="shared" si="138"/>
        <v>1298.6849089152029</v>
      </c>
      <c r="EO25" s="239">
        <f t="shared" si="138"/>
        <v>1369.9767450378756</v>
      </c>
      <c r="EP25" s="239">
        <f t="shared" si="138"/>
        <v>1445.1821754918997</v>
      </c>
      <c r="EQ25" s="239">
        <f t="shared" si="138"/>
        <v>1524.5160386293694</v>
      </c>
      <c r="ER25" s="239">
        <f t="shared" si="138"/>
        <v>1608.2049664410713</v>
      </c>
      <c r="ES25" s="239">
        <f t="shared" si="138"/>
        <v>1696.4880319730751</v>
      </c>
      <c r="ET25" s="239">
        <f t="shared" si="138"/>
        <v>1789.6174322835218</v>
      </c>
      <c r="EU25" s="239">
        <f t="shared" si="138"/>
        <v>1887.859208890603</v>
      </c>
      <c r="EV25" s="239">
        <f t="shared" si="138"/>
        <v>1991.4940077698245</v>
      </c>
      <c r="EW25" s="239">
        <f t="shared" si="138"/>
        <v>2100.817881071629</v>
      </c>
      <c r="EX25" s="239">
        <f t="shared" si="138"/>
        <v>2216.1431328496324</v>
      </c>
      <c r="EY25" s="239">
        <f t="shared" si="16"/>
        <v>2337.7992112154575</v>
      </c>
      <c r="EZ25" s="239">
        <f t="shared" si="17"/>
        <v>2466.1336494687694</v>
      </c>
      <c r="FA25" s="239">
        <f t="shared" si="17"/>
        <v>2601.5130588910251</v>
      </c>
      <c r="FB25" s="239">
        <f t="shared" si="17"/>
        <v>2744.3241760390429</v>
      </c>
      <c r="FC25" s="239">
        <f t="shared" si="17"/>
        <v>2894.974967530175</v>
      </c>
      <c r="FD25" s="239">
        <f t="shared" si="17"/>
        <v>3053.8957954751136</v>
      </c>
      <c r="FE25" s="239">
        <f t="shared" si="17"/>
        <v>3221.5406468876026</v>
      </c>
      <c r="FF25" s="239">
        <f t="shared" si="17"/>
        <v>3398.3884305830979</v>
      </c>
      <c r="FG25" s="239">
        <f t="shared" si="17"/>
        <v>3584.9443452712053</v>
      </c>
      <c r="FH25" s="239">
        <f t="shared" si="17"/>
        <v>3781.7413227501088</v>
      </c>
      <c r="FI25" s="239">
        <f t="shared" si="17"/>
        <v>3989.3415503257447</v>
      </c>
      <c r="FJ25" s="239">
        <f t="shared" si="17"/>
        <v>4208.3380768047955</v>
      </c>
      <c r="FK25" s="239">
        <f t="shared" si="17"/>
        <v>4439.3565066493211</v>
      </c>
      <c r="FL25" s="239">
        <f t="shared" si="17"/>
        <v>4683.0567871326984</v>
      </c>
      <c r="FM25" s="239">
        <f t="shared" si="17"/>
        <v>4940.1350936022118</v>
      </c>
      <c r="FN25" s="239">
        <f t="shared" si="17"/>
        <v>5211.3258182339005</v>
      </c>
      <c r="FO25" s="239">
        <f t="shared" ref="FO25:GD26" si="139">FN25*(1+$N25)</f>
        <v>5497.4036679609144</v>
      </c>
      <c r="FP25" s="239">
        <f t="shared" si="139"/>
        <v>5799.185877568495</v>
      </c>
      <c r="FQ25" s="239">
        <f t="shared" si="139"/>
        <v>6117.5345442777079</v>
      </c>
      <c r="FR25" s="239">
        <f t="shared" si="139"/>
        <v>6453.3590904871016</v>
      </c>
      <c r="FS25" s="239">
        <f t="shared" si="139"/>
        <v>6807.6188617075641</v>
      </c>
      <c r="FT25" s="239">
        <f t="shared" si="139"/>
        <v>7181.3258671118756</v>
      </c>
      <c r="FU25" s="239">
        <f t="shared" si="139"/>
        <v>7575.5476705278406</v>
      </c>
      <c r="FV25" s="239">
        <f t="shared" si="139"/>
        <v>7991.4104401336663</v>
      </c>
      <c r="FW25" s="239">
        <f t="shared" si="139"/>
        <v>8430.1021655676032</v>
      </c>
      <c r="FX25" s="239">
        <f t="shared" si="139"/>
        <v>8892.8760516421316</v>
      </c>
      <c r="FY25" s="239">
        <f t="shared" si="139"/>
        <v>9381.0540983574701</v>
      </c>
      <c r="FZ25" s="239">
        <f t="shared" si="139"/>
        <v>9896.030877441377</v>
      </c>
      <c r="GA25" s="239">
        <f t="shared" si="139"/>
        <v>10439.27751620364</v>
      </c>
      <c r="GB25" s="239">
        <f t="shared" si="139"/>
        <v>11012.34590008588</v>
      </c>
      <c r="GC25" s="239">
        <f t="shared" si="139"/>
        <v>11616.87310591204</v>
      </c>
      <c r="GD25" s="239">
        <f t="shared" si="139"/>
        <v>12254.586078503948</v>
      </c>
      <c r="GE25" s="239">
        <f t="shared" si="18"/>
        <v>12927.306564021605</v>
      </c>
      <c r="GF25" s="239">
        <f t="shared" si="19"/>
        <v>13636.956314121191</v>
      </c>
      <c r="GG25" s="239">
        <f t="shared" si="19"/>
        <v>14385.562575797443</v>
      </c>
      <c r="GH25" s="239">
        <f t="shared" si="19"/>
        <v>15175.263882593154</v>
      </c>
      <c r="GI25" s="239">
        <f t="shared" si="19"/>
        <v>16008.316163719479</v>
      </c>
      <c r="GJ25" s="239">
        <f t="shared" si="19"/>
        <v>16887.099188538887</v>
      </c>
      <c r="GK25" s="239">
        <f t="shared" si="19"/>
        <v>17814.123364820618</v>
      </c>
      <c r="GL25" s="239">
        <f t="shared" si="19"/>
        <v>18792.036910189141</v>
      </c>
      <c r="GM25" s="239">
        <f t="shared" si="19"/>
        <v>19823.633417252193</v>
      </c>
      <c r="GN25" s="239">
        <f t="shared" si="19"/>
        <v>20911.859834019586</v>
      </c>
      <c r="GO25" s="239">
        <f t="shared" si="19"/>
        <v>22059.824882410372</v>
      </c>
      <c r="GP25" s="239">
        <f t="shared" si="19"/>
        <v>23270.80793889736</v>
      </c>
      <c r="GQ25" s="239">
        <f t="shared" si="19"/>
        <v>24548.268402658232</v>
      </c>
      <c r="GR25" s="239">
        <f t="shared" si="19"/>
        <v>25895.855577995128</v>
      </c>
      <c r="GS25" s="239">
        <f t="shared" si="19"/>
        <v>27317.419099253671</v>
      </c>
      <c r="GT25" s="239">
        <f t="shared" si="19"/>
        <v>28817.019928022157</v>
      </c>
      <c r="GU25" s="239">
        <f t="shared" ref="GU25:HI26" si="140">GT25*(1+$N25)</f>
        <v>30398.941954026457</v>
      </c>
      <c r="GV25" s="239">
        <f t="shared" si="140"/>
        <v>32067.704232860789</v>
      </c>
      <c r="GW25" s="239">
        <f t="shared" si="140"/>
        <v>33828.073895513677</v>
      </c>
      <c r="GX25" s="239">
        <f t="shared" si="140"/>
        <v>35685.079766567571</v>
      </c>
      <c r="GY25" s="239">
        <f t="shared" si="140"/>
        <v>37644.026729975114</v>
      </c>
      <c r="GZ25" s="239">
        <f t="shared" si="140"/>
        <v>39710.510883450501</v>
      </c>
      <c r="HA25" s="239">
        <f t="shared" si="140"/>
        <v>41890.435524767337</v>
      </c>
      <c r="HB25" s="239">
        <f t="shared" si="140"/>
        <v>44190.0280156308</v>
      </c>
      <c r="HC25" s="239">
        <f t="shared" si="140"/>
        <v>46615.857571298926</v>
      </c>
      <c r="HD25" s="239">
        <f t="shared" si="140"/>
        <v>49174.854026772395</v>
      </c>
      <c r="HE25" s="239">
        <f t="shared" si="140"/>
        <v>51874.327633161942</v>
      </c>
      <c r="HF25" s="239">
        <f t="shared" si="140"/>
        <v>54721.989940785388</v>
      </c>
      <c r="HG25" s="239">
        <f t="shared" si="140"/>
        <v>57725.975828650771</v>
      </c>
      <c r="HH25" s="239">
        <f t="shared" si="140"/>
        <v>60894.866743256949</v>
      </c>
      <c r="HI25" s="239">
        <f t="shared" si="140"/>
        <v>64237.715213097552</v>
      </c>
    </row>
    <row r="26" spans="1:217" s="278" customFormat="1" ht="12.75" customHeight="1">
      <c r="A26" s="10" t="str">
        <f>'JJR-4 Constant DCF'!A24</f>
        <v>Xcel Energy Inc.</v>
      </c>
      <c r="B26" s="389" t="str">
        <f>'JJR-4 Constant DCF'!B24</f>
        <v>XEL</v>
      </c>
      <c r="C26" s="239">
        <f>'JJR-4 Constant DCF'!D24</f>
        <v>62.439500000000002</v>
      </c>
      <c r="D26" s="239">
        <f>'JJR-4 Constant DCF'!C24</f>
        <v>1.83</v>
      </c>
      <c r="E26" s="3">
        <f>'JJR-4 Constant DCF'!G24</f>
        <v>0.06</v>
      </c>
      <c r="F26" s="3">
        <f>'JJR-4 Constant DCF'!H24</f>
        <v>6.3E-2</v>
      </c>
      <c r="G26" s="3">
        <f>'JJR-4 Constant DCF'!I24</f>
        <v>6.2E-2</v>
      </c>
      <c r="H26" s="3">
        <f t="shared" si="21"/>
        <v>0.06</v>
      </c>
      <c r="I26" s="3">
        <f t="shared" ref="I26:M26" si="141">H26+($N26-$H26)/6</f>
        <v>5.9149234433652713E-2</v>
      </c>
      <c r="J26" s="3">
        <f t="shared" si="141"/>
        <v>5.8298468867305428E-2</v>
      </c>
      <c r="K26" s="3">
        <f t="shared" si="141"/>
        <v>5.7447703300958143E-2</v>
      </c>
      <c r="L26" s="3">
        <f t="shared" si="141"/>
        <v>5.6596937734610858E-2</v>
      </c>
      <c r="M26" s="3">
        <f t="shared" si="141"/>
        <v>5.5746172168263573E-2</v>
      </c>
      <c r="N26" s="3">
        <f>'JJR-5.4 GDP Growth'!$D$25</f>
        <v>5.4895406601916275E-2</v>
      </c>
      <c r="O26" s="3">
        <f t="shared" si="22"/>
        <v>8.8086059689521781E-2</v>
      </c>
      <c r="Q26" s="239">
        <f t="shared" si="5"/>
        <v>-62.439500000000002</v>
      </c>
      <c r="R26" s="239">
        <f t="shared" si="6"/>
        <v>1.9398000000000002</v>
      </c>
      <c r="S26" s="239">
        <f t="shared" si="7"/>
        <v>2.0561880000000001</v>
      </c>
      <c r="T26" s="239">
        <f t="shared" si="7"/>
        <v>2.1795592800000003</v>
      </c>
      <c r="U26" s="239">
        <f t="shared" si="7"/>
        <v>2.3103328368000007</v>
      </c>
      <c r="V26" s="239">
        <f t="shared" si="7"/>
        <v>2.4489528070080007</v>
      </c>
      <c r="W26" s="239">
        <f t="shared" si="8"/>
        <v>2.5938064907066685</v>
      </c>
      <c r="X26" s="239">
        <f t="shared" si="8"/>
        <v>2.7450214376529458</v>
      </c>
      <c r="Y26" s="239">
        <f t="shared" si="8"/>
        <v>2.9027166147580017</v>
      </c>
      <c r="Z26" s="239">
        <f t="shared" si="8"/>
        <v>3.0670014862646808</v>
      </c>
      <c r="AA26" s="239">
        <f t="shared" si="8"/>
        <v>3.237975079158312</v>
      </c>
      <c r="AB26" s="239">
        <f t="shared" ref="AB26:CM26" si="142">AA26*(1+$N26)</f>
        <v>3.4157250376955797</v>
      </c>
      <c r="AC26" s="239">
        <f t="shared" si="142"/>
        <v>3.6032326524802243</v>
      </c>
      <c r="AD26" s="239">
        <f t="shared" si="142"/>
        <v>3.8010335740194274</v>
      </c>
      <c r="AE26" s="239">
        <f t="shared" si="142"/>
        <v>4.0096928575727588</v>
      </c>
      <c r="AF26" s="239">
        <f t="shared" si="142"/>
        <v>4.2298065773380147</v>
      </c>
      <c r="AG26" s="239">
        <f t="shared" si="142"/>
        <v>4.4620035292484452</v>
      </c>
      <c r="AH26" s="239">
        <f t="shared" si="142"/>
        <v>4.7069470272457243</v>
      </c>
      <c r="AI26" s="239">
        <f t="shared" si="142"/>
        <v>4.9653367981600596</v>
      </c>
      <c r="AJ26" s="239">
        <f t="shared" si="142"/>
        <v>5.2379109806105131</v>
      </c>
      <c r="AK26" s="239">
        <f t="shared" si="142"/>
        <v>5.5254482336357693</v>
      </c>
      <c r="AL26" s="239">
        <f t="shared" si="142"/>
        <v>5.8287699610790451</v>
      </c>
      <c r="AM26" s="239">
        <f t="shared" si="142"/>
        <v>6.148742658081515</v>
      </c>
      <c r="AN26" s="239">
        <f t="shared" si="142"/>
        <v>6.4862803863874472</v>
      </c>
      <c r="AO26" s="239">
        <f t="shared" si="142"/>
        <v>6.8423473855322205</v>
      </c>
      <c r="AP26" s="239">
        <f t="shared" si="142"/>
        <v>7.2179608273725702</v>
      </c>
      <c r="AQ26" s="239">
        <f t="shared" si="142"/>
        <v>7.614193721827891</v>
      </c>
      <c r="AR26" s="239">
        <f t="shared" si="142"/>
        <v>8.0321779821333905</v>
      </c>
      <c r="AS26" s="239">
        <f t="shared" si="142"/>
        <v>8.4731076583615632</v>
      </c>
      <c r="AT26" s="239">
        <f t="shared" si="142"/>
        <v>8.9382423484491316</v>
      </c>
      <c r="AU26" s="239">
        <f t="shared" si="142"/>
        <v>9.4289107964737138</v>
      </c>
      <c r="AV26" s="239">
        <f t="shared" si="142"/>
        <v>9.9465146884593363</v>
      </c>
      <c r="AW26" s="239">
        <f t="shared" si="142"/>
        <v>10.492532656554244</v>
      </c>
      <c r="AX26" s="239">
        <f t="shared" si="142"/>
        <v>11.068524503019674</v>
      </c>
      <c r="AY26" s="239">
        <f t="shared" si="142"/>
        <v>11.676135656096212</v>
      </c>
      <c r="AZ26" s="239">
        <f t="shared" si="142"/>
        <v>12.317101870476746</v>
      </c>
      <c r="BA26" s="239">
        <f t="shared" si="142"/>
        <v>12.99325418581379</v>
      </c>
      <c r="BB26" s="239">
        <f t="shared" si="142"/>
        <v>13.706524157426088</v>
      </c>
      <c r="BC26" s="239">
        <f t="shared" si="142"/>
        <v>14.458949374146981</v>
      </c>
      <c r="BD26" s="239">
        <f t="shared" si="142"/>
        <v>15.252679279077302</v>
      </c>
      <c r="BE26" s="239">
        <f t="shared" si="142"/>
        <v>16.089981309870875</v>
      </c>
      <c r="BF26" s="239">
        <f t="shared" si="142"/>
        <v>16.973247376093472</v>
      </c>
      <c r="BG26" s="239">
        <f t="shared" si="142"/>
        <v>17.905000692159032</v>
      </c>
      <c r="BH26" s="239">
        <f t="shared" si="142"/>
        <v>18.887902985362693</v>
      </c>
      <c r="BI26" s="239">
        <f t="shared" si="142"/>
        <v>19.924762099601725</v>
      </c>
      <c r="BJ26" s="239">
        <f t="shared" si="142"/>
        <v>21.018540016505813</v>
      </c>
      <c r="BK26" s="239">
        <f t="shared" si="142"/>
        <v>22.172361316890548</v>
      </c>
      <c r="BL26" s="239">
        <f t="shared" si="142"/>
        <v>23.389522106705854</v>
      </c>
      <c r="BM26" s="239">
        <f t="shared" si="142"/>
        <v>24.67349943297798</v>
      </c>
      <c r="BN26" s="239">
        <f t="shared" si="142"/>
        <v>26.027961216643458</v>
      </c>
      <c r="BO26" s="239">
        <f t="shared" si="142"/>
        <v>27.456776730650009</v>
      </c>
      <c r="BP26" s="239">
        <f t="shared" si="142"/>
        <v>28.964027653257077</v>
      </c>
      <c r="BQ26" s="239">
        <f t="shared" si="142"/>
        <v>30.554019728111772</v>
      </c>
      <c r="BR26" s="239">
        <f t="shared" si="142"/>
        <v>32.231295064409437</v>
      </c>
      <c r="BS26" s="239">
        <f t="shared" si="142"/>
        <v>34.00064511227653</v>
      </c>
      <c r="BT26" s="239">
        <f t="shared" si="142"/>
        <v>35.86712435044241</v>
      </c>
      <c r="BU26" s="239">
        <f t="shared" si="142"/>
        <v>37.836064725301441</v>
      </c>
      <c r="BV26" s="239">
        <f t="shared" si="142"/>
        <v>39.913090882613282</v>
      </c>
      <c r="BW26" s="239">
        <f t="shared" si="142"/>
        <v>42.104136235353579</v>
      </c>
      <c r="BX26" s="239">
        <f t="shared" si="142"/>
        <v>44.415459913615791</v>
      </c>
      <c r="BY26" s="239">
        <f t="shared" si="142"/>
        <v>46.853664644984846</v>
      </c>
      <c r="BZ26" s="239">
        <f t="shared" si="142"/>
        <v>49.425715616461119</v>
      </c>
      <c r="CA26" s="239">
        <f t="shared" si="142"/>
        <v>52.138960371817433</v>
      </c>
      <c r="CB26" s="239">
        <f t="shared" si="142"/>
        <v>55.001149801229552</v>
      </c>
      <c r="CC26" s="239">
        <f t="shared" si="142"/>
        <v>58.020460283140956</v>
      </c>
      <c r="CD26" s="239">
        <f t="shared" si="142"/>
        <v>61.205517041614314</v>
      </c>
      <c r="CE26" s="239">
        <f t="shared" si="142"/>
        <v>64.565418785894252</v>
      </c>
      <c r="CF26" s="239">
        <f t="shared" si="142"/>
        <v>68.109763702568927</v>
      </c>
      <c r="CG26" s="239">
        <f t="shared" si="142"/>
        <v>71.848676874581884</v>
      </c>
      <c r="CH26" s="239">
        <f t="shared" si="142"/>
        <v>75.792839205421757</v>
      </c>
      <c r="CI26" s="239">
        <f t="shared" si="142"/>
        <v>79.953517931117048</v>
      </c>
      <c r="CJ26" s="239">
        <f t="shared" si="142"/>
        <v>84.342598807199323</v>
      </c>
      <c r="CK26" s="239">
        <f t="shared" si="142"/>
        <v>88.972620062582834</v>
      </c>
      <c r="CL26" s="239">
        <f t="shared" si="142"/>
        <v>93.856808217356132</v>
      </c>
      <c r="CM26" s="239">
        <f t="shared" si="142"/>
        <v>99.009115866805971</v>
      </c>
      <c r="CN26" s="239">
        <f t="shared" ref="CN26:EY26" si="143">CM26*(1+$N26)</f>
        <v>104.44426153961052</v>
      </c>
      <c r="CO26" s="239">
        <f t="shared" si="143"/>
        <v>110.17777174406433</v>
      </c>
      <c r="CP26" s="239">
        <f t="shared" si="143"/>
        <v>116.22602532244787</v>
      </c>
      <c r="CQ26" s="239">
        <f t="shared" si="143"/>
        <v>122.60630024024826</v>
      </c>
      <c r="CR26" s="239">
        <f t="shared" si="143"/>
        <v>129.33682294389331</v>
      </c>
      <c r="CS26" s="239">
        <f t="shared" si="143"/>
        <v>136.43682042799838</v>
      </c>
      <c r="CT26" s="239">
        <f t="shared" si="143"/>
        <v>143.92657516086598</v>
      </c>
      <c r="CU26" s="239">
        <f t="shared" si="143"/>
        <v>151.82748302514298</v>
      </c>
      <c r="CV26" s="239">
        <f t="shared" si="143"/>
        <v>160.16211443915375</v>
      </c>
      <c r="CW26" s="239">
        <f t="shared" si="143"/>
        <v>168.95427883351374</v>
      </c>
      <c r="CX26" s="239">
        <f t="shared" si="143"/>
        <v>178.22909266721302</v>
      </c>
      <c r="CY26" s="239">
        <f t="shared" si="143"/>
        <v>188.01305117747029</v>
      </c>
      <c r="CZ26" s="239">
        <f t="shared" si="143"/>
        <v>198.33410406832442</v>
      </c>
      <c r="DA26" s="239">
        <f t="shared" si="143"/>
        <v>209.22173535418187</v>
      </c>
      <c r="DB26" s="239">
        <f t="shared" si="143"/>
        <v>220.70704758640821</v>
      </c>
      <c r="DC26" s="239">
        <f t="shared" si="143"/>
        <v>232.82285070357258</v>
      </c>
      <c r="DD26" s="239">
        <f t="shared" si="143"/>
        <v>245.60375575916245</v>
      </c>
      <c r="DE26" s="239">
        <f t="shared" si="143"/>
        <v>259.0862737945194</v>
      </c>
      <c r="DF26" s="239">
        <f t="shared" si="143"/>
        <v>273.30892013944492</v>
      </c>
      <c r="DG26" s="239">
        <f t="shared" si="143"/>
        <v>288.31232443843044</v>
      </c>
      <c r="DH26" s="239">
        <f t="shared" si="143"/>
        <v>304.13934671682171</v>
      </c>
      <c r="DI26" s="239">
        <f t="shared" si="143"/>
        <v>320.83519981848281</v>
      </c>
      <c r="DJ26" s="239">
        <f t="shared" si="143"/>
        <v>338.44757856472546</v>
      </c>
      <c r="DK26" s="239">
        <f t="shared" si="143"/>
        <v>357.02679600347005</v>
      </c>
      <c r="DL26" s="239">
        <f t="shared" si="143"/>
        <v>376.62592713785995</v>
      </c>
      <c r="DM26" s="239">
        <f t="shared" si="143"/>
        <v>397.30096054491645</v>
      </c>
      <c r="DN26" s="239">
        <f t="shared" si="143"/>
        <v>419.11095831736151</v>
      </c>
      <c r="DO26" s="239">
        <f t="shared" si="143"/>
        <v>442.11822478551187</v>
      </c>
      <c r="DP26" s="239">
        <f t="shared" si="143"/>
        <v>466.38848450122998</v>
      </c>
      <c r="DQ26" s="239">
        <f t="shared" si="143"/>
        <v>491.99106999237654</v>
      </c>
      <c r="DR26" s="239">
        <f t="shared" si="143"/>
        <v>518.99911982411993</v>
      </c>
      <c r="DS26" s="239">
        <f t="shared" si="143"/>
        <v>547.48978753290169</v>
      </c>
      <c r="DT26" s="239">
        <f t="shared" si="143"/>
        <v>577.5444620299171</v>
      </c>
      <c r="DU26" s="239">
        <f t="shared" si="143"/>
        <v>609.24900010373437</v>
      </c>
      <c r="DV26" s="239">
        <f t="shared" si="143"/>
        <v>642.69397168623982</v>
      </c>
      <c r="DW26" s="239">
        <f t="shared" si="143"/>
        <v>677.97491858255637</v>
      </c>
      <c r="DX26" s="239">
        <f t="shared" si="143"/>
        <v>715.1926274040469</v>
      </c>
      <c r="DY26" s="239">
        <f t="shared" si="143"/>
        <v>754.45341748408487</v>
      </c>
      <c r="DZ26" s="239">
        <f t="shared" si="143"/>
        <v>795.86944459907897</v>
      </c>
      <c r="EA26" s="239">
        <f t="shared" si="143"/>
        <v>839.55902136238672</v>
      </c>
      <c r="EB26" s="239">
        <f t="shared" si="143"/>
        <v>885.64695520638179</v>
      </c>
      <c r="EC26" s="239">
        <f t="shared" si="143"/>
        <v>934.26490491818527</v>
      </c>
      <c r="ED26" s="239">
        <f t="shared" si="143"/>
        <v>985.5517567475697</v>
      </c>
      <c r="EE26" s="239">
        <f t="shared" si="143"/>
        <v>1039.6540211614604</v>
      </c>
      <c r="EF26" s="239">
        <f t="shared" si="143"/>
        <v>1096.726251378436</v>
      </c>
      <c r="EG26" s="239">
        <f t="shared" si="143"/>
        <v>1156.9314848788506</v>
      </c>
      <c r="EH26" s="239">
        <f t="shared" si="143"/>
        <v>1220.4417091518339</v>
      </c>
      <c r="EI26" s="239">
        <f t="shared" si="143"/>
        <v>1287.4383530096616</v>
      </c>
      <c r="EJ26" s="239">
        <f t="shared" si="143"/>
        <v>1358.1128048730284</v>
      </c>
      <c r="EK26" s="239">
        <f t="shared" si="143"/>
        <v>1432.6669595078022</v>
      </c>
      <c r="EL26" s="239">
        <f t="shared" si="143"/>
        <v>1511.313794775114</v>
      </c>
      <c r="EM26" s="239">
        <f t="shared" si="143"/>
        <v>1594.2779800423789</v>
      </c>
      <c r="EN26" s="239">
        <f t="shared" si="143"/>
        <v>1681.7965179932871</v>
      </c>
      <c r="EO26" s="239">
        <f t="shared" si="143"/>
        <v>1774.1194216702156</v>
      </c>
      <c r="EP26" s="239">
        <f t="shared" si="143"/>
        <v>1871.5104286831586</v>
      </c>
      <c r="EQ26" s="239">
        <f t="shared" si="143"/>
        <v>1974.2477546254472</v>
      </c>
      <c r="ER26" s="239">
        <f t="shared" si="143"/>
        <v>2082.6248878485312</v>
      </c>
      <c r="ES26" s="239">
        <f t="shared" si="143"/>
        <v>2196.9514278662468</v>
      </c>
      <c r="ET26" s="239">
        <f t="shared" si="143"/>
        <v>2317.5539697836248</v>
      </c>
      <c r="EU26" s="239">
        <f t="shared" si="143"/>
        <v>2444.7770372767823</v>
      </c>
      <c r="EV26" s="239">
        <f t="shared" si="143"/>
        <v>2578.9840667891194</v>
      </c>
      <c r="EW26" s="239">
        <f t="shared" si="143"/>
        <v>2720.5584457553718</v>
      </c>
      <c r="EX26" s="239">
        <f t="shared" si="143"/>
        <v>2869.9046078193905</v>
      </c>
      <c r="EY26" s="239">
        <f t="shared" si="143"/>
        <v>3027.4491881743493</v>
      </c>
      <c r="EZ26" s="239">
        <f t="shared" ref="EZ26:FO26" si="144">EY26*(1+$N26)</f>
        <v>3193.6422423258214</v>
      </c>
      <c r="FA26" s="239">
        <f t="shared" si="144"/>
        <v>3368.9585317593528</v>
      </c>
      <c r="FB26" s="239">
        <f t="shared" si="144"/>
        <v>3553.8988801852774</v>
      </c>
      <c r="FC26" s="239">
        <f t="shared" si="144"/>
        <v>3748.9916042351433</v>
      </c>
      <c r="FD26" s="239">
        <f t="shared" si="144"/>
        <v>3954.7940226968017</v>
      </c>
      <c r="FE26" s="239">
        <f t="shared" si="144"/>
        <v>4171.8940485995709</v>
      </c>
      <c r="FF26" s="239">
        <f t="shared" si="144"/>
        <v>4400.9118686975589</v>
      </c>
      <c r="FG26" s="239">
        <f t="shared" si="144"/>
        <v>4642.501715148911</v>
      </c>
      <c r="FH26" s="239">
        <f t="shared" si="144"/>
        <v>4897.3537344521037</v>
      </c>
      <c r="FI26" s="239">
        <f t="shared" si="144"/>
        <v>5166.1959589782655</v>
      </c>
      <c r="FJ26" s="239">
        <f t="shared" si="144"/>
        <v>5449.7963867315539</v>
      </c>
      <c r="FK26" s="239">
        <f t="shared" si="144"/>
        <v>5748.9651752788368</v>
      </c>
      <c r="FL26" s="239">
        <f t="shared" si="144"/>
        <v>6064.5569561160255</v>
      </c>
      <c r="FM26" s="239">
        <f t="shared" si="144"/>
        <v>6397.4732760824945</v>
      </c>
      <c r="FN26" s="239">
        <f t="shared" si="144"/>
        <v>6748.6651727979361</v>
      </c>
      <c r="FO26" s="239">
        <f t="shared" si="144"/>
        <v>7119.1358914788707</v>
      </c>
      <c r="FP26" s="239">
        <f t="shared" si="139"/>
        <v>7509.943750895899</v>
      </c>
      <c r="FQ26" s="239">
        <f t="shared" si="139"/>
        <v>7922.2051666588495</v>
      </c>
      <c r="FR26" s="239">
        <f t="shared" si="139"/>
        <v>8357.0978404663892</v>
      </c>
      <c r="FS26" s="239">
        <f t="shared" si="139"/>
        <v>8815.8641244307873</v>
      </c>
      <c r="FT26" s="239">
        <f t="shared" si="139"/>
        <v>9299.8145700886616</v>
      </c>
      <c r="FU26" s="239">
        <f t="shared" si="139"/>
        <v>9810.3316722361033</v>
      </c>
      <c r="FV26" s="239">
        <f t="shared" si="139"/>
        <v>10348.873818283162</v>
      </c>
      <c r="FW26" s="239">
        <f t="shared" si="139"/>
        <v>10916.979454409742</v>
      </c>
      <c r="FX26" s="239">
        <f t="shared" si="139"/>
        <v>11516.271480424331</v>
      </c>
      <c r="FY26" s="239">
        <f t="shared" si="139"/>
        <v>12148.461885880277</v>
      </c>
      <c r="FZ26" s="239">
        <f t="shared" si="139"/>
        <v>12815.356640693557</v>
      </c>
      <c r="GA26" s="239">
        <f t="shared" si="139"/>
        <v>13518.860854232998</v>
      </c>
      <c r="GB26" s="239">
        <f t="shared" si="139"/>
        <v>14260.984217620848</v>
      </c>
      <c r="GC26" s="239">
        <f t="shared" si="139"/>
        <v>15043.846744790655</v>
      </c>
      <c r="GD26" s="239">
        <f t="shared" si="139"/>
        <v>15869.684828702853</v>
      </c>
      <c r="GE26" s="239">
        <f t="shared" ref="GE26:GT26" si="145">GD26*(1+$N26)</f>
        <v>16740.85763001876</v>
      </c>
      <c r="GF26" s="239">
        <f t="shared" si="145"/>
        <v>17659.853816483432</v>
      </c>
      <c r="GG26" s="239">
        <f t="shared" si="145"/>
        <v>18629.298672269691</v>
      </c>
      <c r="GH26" s="239">
        <f t="shared" si="145"/>
        <v>19651.961597592475</v>
      </c>
      <c r="GI26" s="239">
        <f t="shared" si="145"/>
        <v>20730.764020017559</v>
      </c>
      <c r="GJ26" s="239">
        <f t="shared" si="145"/>
        <v>21868.787740064799</v>
      </c>
      <c r="GK26" s="239">
        <f t="shared" si="145"/>
        <v>23069.283734946657</v>
      </c>
      <c r="GL26" s="239">
        <f t="shared" si="145"/>
        <v>24335.681445591526</v>
      </c>
      <c r="GM26" s="239">
        <f t="shared" si="145"/>
        <v>25671.598573481984</v>
      </c>
      <c r="GN26" s="239">
        <f t="shared" si="145"/>
        <v>27080.851415294452</v>
      </c>
      <c r="GO26" s="239">
        <f t="shared" si="145"/>
        <v>28567.465764863122</v>
      </c>
      <c r="GP26" s="239">
        <f t="shared" si="145"/>
        <v>30135.688413611606</v>
      </c>
      <c r="GQ26" s="239">
        <f t="shared" si="145"/>
        <v>31789.999282305471</v>
      </c>
      <c r="GR26" s="239">
        <f t="shared" si="145"/>
        <v>33535.124218782257</v>
      </c>
      <c r="GS26" s="239">
        <f t="shared" si="145"/>
        <v>35376.048498218079</v>
      </c>
      <c r="GT26" s="239">
        <f t="shared" si="145"/>
        <v>37318.03106449687</v>
      </c>
      <c r="GU26" s="239">
        <f t="shared" si="140"/>
        <v>39366.619553365366</v>
      </c>
      <c r="GV26" s="239">
        <f t="shared" si="140"/>
        <v>41527.666140290305</v>
      </c>
      <c r="GW26" s="239">
        <f t="shared" si="140"/>
        <v>43807.34425829017</v>
      </c>
      <c r="GX26" s="239">
        <f t="shared" si="140"/>
        <v>46212.166233499134</v>
      </c>
      <c r="GY26" s="239">
        <f t="shared" si="140"/>
        <v>48749.001888842417</v>
      </c>
      <c r="GZ26" s="239">
        <f t="shared" si="140"/>
        <v>51425.098168968005</v>
      </c>
      <c r="HA26" s="239">
        <f t="shared" si="140"/>
        <v>54248.099842496966</v>
      </c>
      <c r="HB26" s="239">
        <f t="shared" si="140"/>
        <v>57226.071340732189</v>
      </c>
      <c r="HC26" s="239">
        <f t="shared" si="140"/>
        <v>60367.519795211949</v>
      </c>
      <c r="HD26" s="239">
        <f t="shared" si="140"/>
        <v>63681.419339919339</v>
      </c>
      <c r="HE26" s="239">
        <f t="shared" si="140"/>
        <v>67177.23674757134</v>
      </c>
      <c r="HF26" s="239">
        <f t="shared" si="140"/>
        <v>70864.958473222461</v>
      </c>
      <c r="HG26" s="239">
        <f t="shared" si="140"/>
        <v>74755.11918243792</v>
      </c>
      <c r="HH26" s="239">
        <f t="shared" si="140"/>
        <v>78858.831845532564</v>
      </c>
      <c r="HI26" s="239">
        <f t="shared" si="140"/>
        <v>83187.819483845218</v>
      </c>
    </row>
    <row r="27" spans="1:217" s="293" customFormat="1" ht="12.75" customHeight="1">
      <c r="A27" s="290"/>
      <c r="B27" s="286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</row>
    <row r="28" spans="1:217" s="293" customFormat="1" ht="12.75" customHeight="1">
      <c r="A28" s="198" t="s">
        <v>3</v>
      </c>
      <c r="B28" s="390"/>
      <c r="C28"/>
      <c r="D28"/>
      <c r="E28"/>
      <c r="F28"/>
      <c r="G28"/>
      <c r="H28"/>
      <c r="I28"/>
      <c r="J28"/>
      <c r="K28"/>
      <c r="L28"/>
      <c r="M28"/>
      <c r="N28"/>
      <c r="O28" s="15">
        <f>AVERAGE(O9:O26)</f>
        <v>9.2715991040070861E-2</v>
      </c>
      <c r="P28" s="278"/>
    </row>
    <row r="29" spans="1:217" s="293" customFormat="1" ht="12.75" customHeight="1" thickBot="1">
      <c r="A29" s="294" t="s">
        <v>20</v>
      </c>
      <c r="B29" s="312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>
        <f>MEDIAN(O9:O26)</f>
        <v>9.2114469408988958E-2</v>
      </c>
      <c r="P29" s="278"/>
    </row>
    <row r="30" spans="1:217" s="293" customFormat="1" ht="12.75" customHeight="1" thickTop="1">
      <c r="A30" s="1"/>
      <c r="B30" s="390"/>
      <c r="C30"/>
      <c r="D30"/>
      <c r="E30"/>
      <c r="F30"/>
      <c r="G30"/>
      <c r="H30"/>
      <c r="I30"/>
      <c r="J30"/>
      <c r="K30"/>
      <c r="L30"/>
      <c r="M30"/>
      <c r="N30"/>
      <c r="O30" s="15"/>
      <c r="P30" s="278"/>
    </row>
    <row r="31" spans="1:217" s="293" customFormat="1" ht="12.75" customHeight="1">
      <c r="A31" s="1"/>
      <c r="B31" s="390"/>
      <c r="C31"/>
      <c r="D31"/>
      <c r="E31"/>
      <c r="F31"/>
      <c r="G31"/>
      <c r="H31"/>
      <c r="I31"/>
      <c r="J31"/>
      <c r="K31"/>
      <c r="L31"/>
      <c r="M31"/>
      <c r="N31"/>
      <c r="O31" s="15"/>
      <c r="P31" s="278"/>
    </row>
    <row r="32" spans="1:217" s="278" customFormat="1" ht="12.75" customHeight="1">
      <c r="A32" s="297" t="s">
        <v>109</v>
      </c>
      <c r="B32" s="313"/>
      <c r="C32" s="298"/>
      <c r="D32" s="298"/>
      <c r="E32" s="298"/>
      <c r="F32" s="298"/>
      <c r="G32" s="298"/>
      <c r="H32" s="298"/>
      <c r="I32" s="205"/>
      <c r="J32" s="10"/>
      <c r="K32" s="10"/>
      <c r="L32" s="10"/>
      <c r="M32" s="10"/>
      <c r="N32" s="10"/>
      <c r="O32" s="299"/>
      <c r="S32" s="293"/>
    </row>
    <row r="33" spans="1:19" s="278" customFormat="1" ht="12.75" customHeight="1">
      <c r="A33" s="300" t="str">
        <f>"["&amp;C4&amp;"] Source: Bloomberg Professional, equals 30-day average as of "&amp;TEXT(Q7, "mm/dd/yyyy")</f>
        <v>[1] Source: Bloomberg Professional, equals 30-day average as of 03/31/2021</v>
      </c>
      <c r="B33" s="313"/>
      <c r="C33" s="298"/>
      <c r="D33" s="298"/>
      <c r="E33" s="298"/>
      <c r="F33" s="298"/>
      <c r="G33" s="298"/>
      <c r="H33" s="298"/>
      <c r="I33" s="10"/>
      <c r="J33" s="10"/>
      <c r="K33" s="10"/>
      <c r="L33" s="10"/>
      <c r="M33" s="10"/>
      <c r="N33" s="10"/>
      <c r="O33" s="10"/>
      <c r="S33" s="293"/>
    </row>
    <row r="34" spans="1:19" s="278" customFormat="1" ht="12.75" customHeight="1">
      <c r="A34" s="300" t="str">
        <f>"["&amp;D4&amp;"] Source: Bloomberg Professional"</f>
        <v>[2] Source: Bloomberg Professional</v>
      </c>
      <c r="B34" s="313"/>
      <c r="C34" s="301"/>
      <c r="D34" s="298"/>
      <c r="E34" s="298"/>
      <c r="F34" s="298"/>
      <c r="G34" s="298"/>
      <c r="H34" s="302"/>
      <c r="I34" s="10"/>
      <c r="J34" s="10"/>
      <c r="K34" s="10"/>
      <c r="L34" s="10"/>
      <c r="M34" s="10"/>
      <c r="N34" s="10"/>
      <c r="O34" s="10"/>
      <c r="S34" s="293"/>
    </row>
    <row r="35" spans="1:19" s="278" customFormat="1" ht="12.75" customHeight="1">
      <c r="A35" s="300" t="str">
        <f>"["&amp;E4&amp;"] Source: Value Line"</f>
        <v>[3] Source: Value Line</v>
      </c>
      <c r="B35" s="313"/>
      <c r="C35" s="301"/>
      <c r="D35" s="298"/>
      <c r="E35" s="298"/>
      <c r="F35" s="298"/>
      <c r="G35" s="298"/>
      <c r="H35" s="303"/>
      <c r="I35" s="10"/>
      <c r="J35" s="10"/>
      <c r="K35" s="10"/>
      <c r="L35" s="10"/>
      <c r="M35" s="10"/>
      <c r="N35" s="10"/>
      <c r="O35" s="10"/>
      <c r="S35" s="293"/>
    </row>
    <row r="36" spans="1:19" s="278" customFormat="1" ht="12.75" customHeight="1">
      <c r="A36" s="300" t="str">
        <f>"["&amp;F4&amp;"] Source: Yahoo! Finance"</f>
        <v>[4] Source: Yahoo! Finance</v>
      </c>
      <c r="B36" s="313"/>
      <c r="C36" s="301"/>
      <c r="D36" s="298"/>
      <c r="E36" s="298"/>
      <c r="F36" s="298"/>
      <c r="G36" s="298"/>
      <c r="H36" s="302"/>
      <c r="I36" s="10"/>
      <c r="J36" s="10"/>
      <c r="K36" s="10"/>
      <c r="L36" s="10"/>
      <c r="M36" s="10"/>
      <c r="N36" s="10"/>
      <c r="O36" s="10"/>
      <c r="S36" s="293"/>
    </row>
    <row r="37" spans="1:19" s="278" customFormat="1" ht="12.75" customHeight="1">
      <c r="A37" s="300" t="str">
        <f>"["&amp;G4&amp;"] Source: Zacks"</f>
        <v>[5] Source: Zacks</v>
      </c>
      <c r="B37" s="313"/>
      <c r="C37" s="301"/>
      <c r="D37" s="298"/>
      <c r="E37" s="298"/>
      <c r="F37" s="298"/>
      <c r="G37" s="298"/>
      <c r="H37" s="302"/>
      <c r="I37" s="10"/>
      <c r="J37" s="10"/>
      <c r="K37" s="10"/>
      <c r="L37" s="10"/>
      <c r="M37" s="10"/>
      <c r="N37" s="10"/>
      <c r="O37" s="10"/>
      <c r="S37" s="293"/>
    </row>
    <row r="38" spans="1:19" s="278" customFormat="1" ht="12.75" customHeight="1">
      <c r="A38" s="300" t="str">
        <f>"["&amp;H4&amp;"] Equals Minimum ("&amp;"["&amp;E4&amp;"], "&amp;"["&amp;F4&amp;"], "&amp;"["&amp;G4&amp;"])"</f>
        <v>[6] Equals Minimum ([3], [4], [5])</v>
      </c>
      <c r="B38" s="313"/>
      <c r="C38" s="301"/>
      <c r="D38" s="298"/>
      <c r="E38" s="298"/>
      <c r="F38" s="298"/>
      <c r="G38" s="298"/>
      <c r="H38" s="302"/>
      <c r="I38" s="10"/>
      <c r="J38" s="10"/>
      <c r="K38" s="10"/>
      <c r="L38" s="10"/>
      <c r="M38" s="10"/>
      <c r="N38" s="10"/>
      <c r="O38" s="10"/>
      <c r="S38" s="293"/>
    </row>
    <row r="39" spans="1:19" s="278" customFormat="1" ht="12.75" customHeight="1">
      <c r="A39" s="300" t="str">
        <f>"["&amp;I4&amp;"] Equals "&amp;"["&amp;H4&amp;"] + ("&amp;"["&amp;N4&amp;"] - "&amp;"["&amp;H4&amp;"]) / 6"</f>
        <v>[7] Equals [6] + ([12] - [6]) / 6</v>
      </c>
      <c r="B39" s="313"/>
      <c r="C39" s="301"/>
      <c r="D39" s="298"/>
      <c r="E39" s="298"/>
      <c r="F39" s="298"/>
      <c r="G39" s="304"/>
      <c r="H39" s="304"/>
      <c r="I39" s="10"/>
      <c r="J39" s="10"/>
      <c r="K39" s="10"/>
      <c r="L39" s="10"/>
      <c r="M39" s="10"/>
      <c r="N39" s="10"/>
      <c r="O39" s="10"/>
      <c r="S39" s="293"/>
    </row>
    <row r="40" spans="1:19" s="278" customFormat="1" ht="12.75" customHeight="1">
      <c r="A40" s="300" t="str">
        <f>"["&amp;J4&amp;"] Equals "&amp;"["&amp;I4&amp;"] + ("&amp;"["&amp;N4&amp;"] - "&amp;"["&amp;H4&amp;"]) / 6"</f>
        <v>[8] Equals [7] + ([12] - [6]) / 6</v>
      </c>
      <c r="B40" s="313"/>
      <c r="C40" s="301"/>
      <c r="D40" s="298"/>
      <c r="E40" s="298"/>
      <c r="F40" s="298"/>
      <c r="G40" s="298"/>
      <c r="H40" s="302"/>
      <c r="I40" s="10"/>
      <c r="J40" s="10"/>
      <c r="K40" s="10"/>
      <c r="L40" s="10"/>
      <c r="M40" s="10"/>
      <c r="N40" s="10"/>
      <c r="O40" s="10"/>
      <c r="S40" s="293"/>
    </row>
    <row r="41" spans="1:19" s="278" customFormat="1" ht="12.75" customHeight="1">
      <c r="A41" s="300" t="str">
        <f>"["&amp;K4&amp;"] Equals "&amp;"["&amp;J4&amp;"] + ("&amp;"["&amp;N4&amp;"] - "&amp;"["&amp;H4&amp;"]) / 6"</f>
        <v>[9] Equals [8] + ([12] - [6]) / 6</v>
      </c>
      <c r="B41" s="313"/>
      <c r="C41" s="301"/>
      <c r="D41" s="298"/>
      <c r="E41" s="298"/>
      <c r="F41" s="298"/>
      <c r="G41" s="298"/>
      <c r="H41" s="302"/>
      <c r="I41" s="10"/>
      <c r="J41" s="10"/>
      <c r="K41" s="10"/>
      <c r="L41" s="10"/>
      <c r="M41" s="10"/>
      <c r="N41" s="10"/>
      <c r="O41" s="10"/>
      <c r="S41" s="293"/>
    </row>
    <row r="42" spans="1:19" s="278" customFormat="1" ht="12.75" customHeight="1">
      <c r="A42" s="300" t="str">
        <f>"["&amp;L4&amp;"] Equals "&amp;"["&amp;K4&amp;"] + ("&amp;"["&amp;N4&amp;"] - "&amp;"["&amp;H4&amp;"]) / 6"</f>
        <v>[10] Equals [9] + ([12] - [6]) / 6</v>
      </c>
      <c r="B42" s="313"/>
      <c r="C42" s="301"/>
      <c r="D42" s="298"/>
      <c r="E42" s="298"/>
      <c r="F42" s="298"/>
      <c r="G42" s="298"/>
      <c r="H42" s="302"/>
      <c r="I42" s="10"/>
      <c r="J42" s="10"/>
      <c r="K42" s="10"/>
      <c r="L42" s="10"/>
      <c r="M42" s="10"/>
      <c r="N42" s="10"/>
      <c r="O42" s="10"/>
      <c r="S42" s="293"/>
    </row>
    <row r="43" spans="1:19" s="278" customFormat="1" ht="12.75" customHeight="1">
      <c r="A43" s="300" t="str">
        <f>"["&amp;M4&amp;"] Equals "&amp;"["&amp;L4&amp;"] + ("&amp;"["&amp;N4&amp;"] - "&amp;"["&amp;H4&amp;"]) / 6"</f>
        <v>[11] Equals [10] + ([12] - [6]) / 6</v>
      </c>
      <c r="B43" s="313"/>
      <c r="C43" s="301"/>
      <c r="D43" s="298"/>
      <c r="E43" s="298"/>
      <c r="F43" s="298"/>
      <c r="G43" s="298"/>
      <c r="H43" s="302"/>
      <c r="I43" s="10"/>
      <c r="J43" s="10"/>
      <c r="K43" s="10"/>
      <c r="L43" s="10"/>
      <c r="M43" s="10"/>
      <c r="N43" s="10"/>
      <c r="O43" s="10"/>
      <c r="S43" s="293"/>
    </row>
    <row r="44" spans="1:19" s="278" customFormat="1" ht="12.75" customHeight="1">
      <c r="A44" s="305" t="str">
        <f>"["&amp;N4&amp;"] Source: Exhibit JJR-5.4 GDP Growth"</f>
        <v>[12] Source: Exhibit JJR-5.4 GDP Growth</v>
      </c>
      <c r="B44" s="313"/>
      <c r="C44" s="298"/>
      <c r="D44" s="298"/>
      <c r="E44" s="298"/>
      <c r="F44" s="298"/>
      <c r="G44" s="298"/>
      <c r="H44" s="298"/>
      <c r="I44" s="306"/>
      <c r="J44" s="307"/>
      <c r="K44" s="10"/>
      <c r="L44" s="10"/>
      <c r="M44" s="10"/>
      <c r="N44" s="10"/>
      <c r="O44" s="10"/>
      <c r="S44" s="293"/>
    </row>
    <row r="45" spans="1:19" s="278" customFormat="1" ht="12.75" customHeight="1">
      <c r="A45" s="308" t="str">
        <f>"["&amp;O4&amp;"] Equals internal rate of return of cash flows for Year 0 through Year 200"</f>
        <v>[13] Equals internal rate of return of cash flows for Year 0 through Year 200</v>
      </c>
      <c r="B45" s="313"/>
      <c r="C45" s="298"/>
      <c r="D45" s="298"/>
      <c r="E45" s="298"/>
      <c r="F45" s="298"/>
      <c r="G45" s="298"/>
      <c r="H45" s="298"/>
      <c r="I45" s="309"/>
      <c r="J45" s="301"/>
      <c r="K45" s="301"/>
      <c r="L45" s="301"/>
      <c r="M45" s="301"/>
      <c r="N45" s="301"/>
      <c r="O45" s="310"/>
      <c r="S45" s="293"/>
    </row>
    <row r="47" spans="1:19" s="278" customFormat="1" ht="12.75" customHeight="1">
      <c r="A47" s="434" t="s">
        <v>339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</row>
    <row r="48" spans="1:19" s="278" customFormat="1" ht="12.75" customHeight="1">
      <c r="B48" s="311"/>
    </row>
    <row r="49" spans="1:217" s="278" customFormat="1" ht="12.75" customHeight="1" thickBot="1">
      <c r="A49" s="279"/>
      <c r="B49" s="390"/>
      <c r="C49" s="280">
        <v>1</v>
      </c>
      <c r="D49" s="280">
        <v>2</v>
      </c>
      <c r="E49" s="280">
        <v>3</v>
      </c>
      <c r="F49" s="280">
        <v>4</v>
      </c>
      <c r="G49" s="280">
        <v>5</v>
      </c>
      <c r="H49" s="280">
        <v>6</v>
      </c>
      <c r="I49" s="280">
        <v>7</v>
      </c>
      <c r="J49" s="280">
        <v>8</v>
      </c>
      <c r="K49" s="280">
        <v>9</v>
      </c>
      <c r="L49" s="280">
        <v>10</v>
      </c>
      <c r="M49" s="280">
        <v>11</v>
      </c>
      <c r="N49" s="280">
        <v>12</v>
      </c>
      <c r="O49" s="280">
        <v>13</v>
      </c>
      <c r="Q49"/>
      <c r="R49" s="281" t="s">
        <v>122</v>
      </c>
      <c r="S49" s="282"/>
      <c r="T49" s="282"/>
      <c r="U49" s="282"/>
      <c r="V49" s="283"/>
      <c r="W49" s="281" t="s">
        <v>123</v>
      </c>
      <c r="X49" s="282"/>
      <c r="Y49" s="282"/>
      <c r="Z49" s="282"/>
      <c r="AA49" s="283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</row>
    <row r="50" spans="1:217" s="278" customFormat="1">
      <c r="A50" s="340"/>
      <c r="B50" s="341"/>
      <c r="C50" s="342"/>
      <c r="D50" s="342"/>
      <c r="E50" s="342"/>
      <c r="F50" s="342"/>
      <c r="G50" s="342"/>
      <c r="H50" s="343"/>
      <c r="I50" s="284" t="s">
        <v>124</v>
      </c>
      <c r="J50" s="285"/>
      <c r="K50" s="285"/>
      <c r="L50" s="285"/>
      <c r="M50" s="285"/>
      <c r="N50" s="343"/>
      <c r="O50" s="343"/>
      <c r="Q50" s="389" t="s">
        <v>125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</row>
    <row r="51" spans="1:217" s="278" customFormat="1" ht="12.75" customHeight="1">
      <c r="A51"/>
      <c r="B51" s="390"/>
      <c r="C51" s="389" t="s">
        <v>125</v>
      </c>
      <c r="D51" s="389" t="s">
        <v>126</v>
      </c>
      <c r="E51" s="390" t="s">
        <v>127</v>
      </c>
      <c r="F51" s="390" t="s">
        <v>128</v>
      </c>
      <c r="G51" s="390" t="s">
        <v>129</v>
      </c>
      <c r="H51" s="389" t="s">
        <v>122</v>
      </c>
      <c r="I51"/>
      <c r="J51"/>
      <c r="K51"/>
      <c r="L51"/>
      <c r="M51"/>
      <c r="N51" s="389" t="s">
        <v>130</v>
      </c>
      <c r="O51"/>
      <c r="Q51" s="389" t="s">
        <v>131</v>
      </c>
      <c r="R51" s="389" t="s">
        <v>132</v>
      </c>
      <c r="S51" s="389" t="s">
        <v>133</v>
      </c>
      <c r="T51" s="389" t="s">
        <v>134</v>
      </c>
      <c r="U51" s="389" t="s">
        <v>135</v>
      </c>
      <c r="V51" s="389" t="s">
        <v>136</v>
      </c>
      <c r="W51" s="389" t="s">
        <v>137</v>
      </c>
      <c r="X51" s="389" t="s">
        <v>138</v>
      </c>
      <c r="Y51" s="389" t="s">
        <v>139</v>
      </c>
      <c r="Z51" s="389" t="s">
        <v>140</v>
      </c>
      <c r="AA51" s="389" t="s">
        <v>141</v>
      </c>
      <c r="AB51" s="389" t="s">
        <v>142</v>
      </c>
      <c r="AC51" s="389" t="s">
        <v>143</v>
      </c>
      <c r="AD51" s="389" t="s">
        <v>144</v>
      </c>
      <c r="AE51" s="389" t="s">
        <v>145</v>
      </c>
      <c r="AF51" s="389" t="s">
        <v>146</v>
      </c>
      <c r="AG51" s="389" t="s">
        <v>147</v>
      </c>
      <c r="AH51" s="389" t="s">
        <v>148</v>
      </c>
      <c r="AI51" s="389" t="s">
        <v>149</v>
      </c>
      <c r="AJ51" s="389" t="s">
        <v>150</v>
      </c>
      <c r="AK51" s="389" t="s">
        <v>151</v>
      </c>
      <c r="AL51" s="389" t="s">
        <v>152</v>
      </c>
      <c r="AM51" s="389" t="s">
        <v>153</v>
      </c>
      <c r="AN51" s="389" t="s">
        <v>154</v>
      </c>
      <c r="AO51" s="389" t="s">
        <v>155</v>
      </c>
      <c r="AP51" s="389" t="s">
        <v>156</v>
      </c>
      <c r="AQ51" s="389" t="s">
        <v>157</v>
      </c>
      <c r="AR51" s="389" t="s">
        <v>158</v>
      </c>
      <c r="AS51" s="389" t="s">
        <v>159</v>
      </c>
      <c r="AT51" s="389" t="s">
        <v>160</v>
      </c>
      <c r="AU51" s="389" t="s">
        <v>161</v>
      </c>
      <c r="AV51" s="389" t="s">
        <v>162</v>
      </c>
      <c r="AW51" s="389" t="s">
        <v>163</v>
      </c>
      <c r="AX51" s="389" t="s">
        <v>164</v>
      </c>
      <c r="AY51" s="389" t="s">
        <v>165</v>
      </c>
      <c r="AZ51" s="389" t="s">
        <v>166</v>
      </c>
      <c r="BA51" s="389" t="s">
        <v>167</v>
      </c>
      <c r="BB51" s="389" t="s">
        <v>168</v>
      </c>
      <c r="BC51" s="389" t="s">
        <v>169</v>
      </c>
      <c r="BD51" s="389" t="s">
        <v>170</v>
      </c>
      <c r="BE51" s="389" t="s">
        <v>171</v>
      </c>
      <c r="BF51" s="389" t="s">
        <v>172</v>
      </c>
      <c r="BG51" s="389" t="s">
        <v>173</v>
      </c>
      <c r="BH51" s="389" t="s">
        <v>174</v>
      </c>
      <c r="BI51" s="389" t="s">
        <v>175</v>
      </c>
      <c r="BJ51" s="389" t="s">
        <v>176</v>
      </c>
      <c r="BK51" s="389" t="s">
        <v>177</v>
      </c>
      <c r="BL51" s="389" t="s">
        <v>178</v>
      </c>
      <c r="BM51" s="389" t="s">
        <v>179</v>
      </c>
      <c r="BN51" s="389" t="s">
        <v>180</v>
      </c>
      <c r="BO51" s="389" t="s">
        <v>181</v>
      </c>
      <c r="BP51" s="389" t="s">
        <v>182</v>
      </c>
      <c r="BQ51" s="389" t="s">
        <v>183</v>
      </c>
      <c r="BR51" s="389" t="s">
        <v>184</v>
      </c>
      <c r="BS51" s="389" t="s">
        <v>185</v>
      </c>
      <c r="BT51" s="389" t="s">
        <v>186</v>
      </c>
      <c r="BU51" s="389" t="s">
        <v>187</v>
      </c>
      <c r="BV51" s="389" t="s">
        <v>188</v>
      </c>
      <c r="BW51" s="389" t="s">
        <v>189</v>
      </c>
      <c r="BX51" s="389" t="s">
        <v>190</v>
      </c>
      <c r="BY51" s="389" t="s">
        <v>191</v>
      </c>
      <c r="BZ51" s="389" t="s">
        <v>192</v>
      </c>
      <c r="CA51" s="389" t="s">
        <v>193</v>
      </c>
      <c r="CB51" s="389" t="s">
        <v>194</v>
      </c>
      <c r="CC51" s="389" t="s">
        <v>195</v>
      </c>
      <c r="CD51" s="389" t="s">
        <v>196</v>
      </c>
      <c r="CE51" s="389" t="s">
        <v>197</v>
      </c>
      <c r="CF51" s="389" t="s">
        <v>198</v>
      </c>
      <c r="CG51" s="389" t="s">
        <v>199</v>
      </c>
      <c r="CH51" s="389" t="s">
        <v>200</v>
      </c>
      <c r="CI51" s="389" t="s">
        <v>201</v>
      </c>
      <c r="CJ51" s="389" t="s">
        <v>202</v>
      </c>
      <c r="CK51" s="389" t="s">
        <v>203</v>
      </c>
      <c r="CL51" s="389" t="s">
        <v>204</v>
      </c>
      <c r="CM51" s="389" t="s">
        <v>205</v>
      </c>
      <c r="CN51" s="389" t="s">
        <v>206</v>
      </c>
      <c r="CO51" s="389" t="s">
        <v>207</v>
      </c>
      <c r="CP51" s="389" t="s">
        <v>208</v>
      </c>
      <c r="CQ51" s="389" t="s">
        <v>209</v>
      </c>
      <c r="CR51" s="389" t="s">
        <v>210</v>
      </c>
      <c r="CS51" s="389" t="s">
        <v>211</v>
      </c>
      <c r="CT51" s="389" t="s">
        <v>212</v>
      </c>
      <c r="CU51" s="389" t="s">
        <v>213</v>
      </c>
      <c r="CV51" s="389" t="s">
        <v>214</v>
      </c>
      <c r="CW51" s="389" t="s">
        <v>215</v>
      </c>
      <c r="CX51" s="389" t="s">
        <v>216</v>
      </c>
      <c r="CY51" s="389" t="s">
        <v>217</v>
      </c>
      <c r="CZ51" s="389" t="s">
        <v>218</v>
      </c>
      <c r="DA51" s="389" t="s">
        <v>219</v>
      </c>
      <c r="DB51" s="389" t="s">
        <v>220</v>
      </c>
      <c r="DC51" s="389" t="s">
        <v>221</v>
      </c>
      <c r="DD51" s="389" t="s">
        <v>222</v>
      </c>
      <c r="DE51" s="389" t="s">
        <v>223</v>
      </c>
      <c r="DF51" s="389" t="s">
        <v>224</v>
      </c>
      <c r="DG51" s="389" t="s">
        <v>225</v>
      </c>
      <c r="DH51" s="389" t="s">
        <v>226</v>
      </c>
      <c r="DI51" s="389" t="s">
        <v>227</v>
      </c>
      <c r="DJ51" s="389" t="s">
        <v>228</v>
      </c>
      <c r="DK51" s="389" t="s">
        <v>229</v>
      </c>
      <c r="DL51" s="389" t="s">
        <v>230</v>
      </c>
      <c r="DM51" s="389" t="s">
        <v>231</v>
      </c>
      <c r="DN51" s="389" t="s">
        <v>232</v>
      </c>
      <c r="DO51" s="389" t="s">
        <v>233</v>
      </c>
      <c r="DP51" s="389" t="s">
        <v>234</v>
      </c>
      <c r="DQ51" s="389" t="s">
        <v>235</v>
      </c>
      <c r="DR51" s="389" t="s">
        <v>236</v>
      </c>
      <c r="DS51" s="389" t="s">
        <v>237</v>
      </c>
      <c r="DT51" s="389" t="s">
        <v>238</v>
      </c>
      <c r="DU51" s="389" t="s">
        <v>239</v>
      </c>
      <c r="DV51" s="389" t="s">
        <v>240</v>
      </c>
      <c r="DW51" s="389" t="s">
        <v>241</v>
      </c>
      <c r="DX51" s="389" t="s">
        <v>242</v>
      </c>
      <c r="DY51" s="389" t="s">
        <v>243</v>
      </c>
      <c r="DZ51" s="389" t="s">
        <v>244</v>
      </c>
      <c r="EA51" s="389" t="s">
        <v>245</v>
      </c>
      <c r="EB51" s="389" t="s">
        <v>246</v>
      </c>
      <c r="EC51" s="389" t="s">
        <v>247</v>
      </c>
      <c r="ED51" s="389" t="s">
        <v>248</v>
      </c>
      <c r="EE51" s="389" t="s">
        <v>249</v>
      </c>
      <c r="EF51" s="389" t="s">
        <v>250</v>
      </c>
      <c r="EG51" s="389" t="s">
        <v>251</v>
      </c>
      <c r="EH51" s="389" t="s">
        <v>252</v>
      </c>
      <c r="EI51" s="389" t="s">
        <v>253</v>
      </c>
      <c r="EJ51" s="389" t="s">
        <v>254</v>
      </c>
      <c r="EK51" s="389" t="s">
        <v>255</v>
      </c>
      <c r="EL51" s="389" t="s">
        <v>256</v>
      </c>
      <c r="EM51" s="389" t="s">
        <v>257</v>
      </c>
      <c r="EN51" s="389" t="s">
        <v>258</v>
      </c>
      <c r="EO51" s="389" t="s">
        <v>259</v>
      </c>
      <c r="EP51" s="389" t="s">
        <v>260</v>
      </c>
      <c r="EQ51" s="389" t="s">
        <v>261</v>
      </c>
      <c r="ER51" s="389" t="s">
        <v>262</v>
      </c>
      <c r="ES51" s="389" t="s">
        <v>263</v>
      </c>
      <c r="ET51" s="389" t="s">
        <v>264</v>
      </c>
      <c r="EU51" s="389" t="s">
        <v>265</v>
      </c>
      <c r="EV51" s="389" t="s">
        <v>266</v>
      </c>
      <c r="EW51" s="389" t="s">
        <v>267</v>
      </c>
      <c r="EX51" s="389" t="s">
        <v>268</v>
      </c>
      <c r="EY51" s="389" t="s">
        <v>269</v>
      </c>
      <c r="EZ51" s="389" t="s">
        <v>270</v>
      </c>
      <c r="FA51" s="389" t="s">
        <v>271</v>
      </c>
      <c r="FB51" s="389" t="s">
        <v>272</v>
      </c>
      <c r="FC51" s="389" t="s">
        <v>273</v>
      </c>
      <c r="FD51" s="389" t="s">
        <v>274</v>
      </c>
      <c r="FE51" s="389" t="s">
        <v>275</v>
      </c>
      <c r="FF51" s="389" t="s">
        <v>276</v>
      </c>
      <c r="FG51" s="389" t="s">
        <v>277</v>
      </c>
      <c r="FH51" s="389" t="s">
        <v>278</v>
      </c>
      <c r="FI51" s="389" t="s">
        <v>279</v>
      </c>
      <c r="FJ51" s="389" t="s">
        <v>280</v>
      </c>
      <c r="FK51" s="389" t="s">
        <v>281</v>
      </c>
      <c r="FL51" s="389" t="s">
        <v>282</v>
      </c>
      <c r="FM51" s="389" t="s">
        <v>283</v>
      </c>
      <c r="FN51" s="389" t="s">
        <v>284</v>
      </c>
      <c r="FO51" s="389" t="s">
        <v>285</v>
      </c>
      <c r="FP51" s="389" t="s">
        <v>286</v>
      </c>
      <c r="FQ51" s="389" t="s">
        <v>287</v>
      </c>
      <c r="FR51" s="389" t="s">
        <v>288</v>
      </c>
      <c r="FS51" s="389" t="s">
        <v>289</v>
      </c>
      <c r="FT51" s="389" t="s">
        <v>290</v>
      </c>
      <c r="FU51" s="389" t="s">
        <v>291</v>
      </c>
      <c r="FV51" s="389" t="s">
        <v>292</v>
      </c>
      <c r="FW51" s="389" t="s">
        <v>293</v>
      </c>
      <c r="FX51" s="389" t="s">
        <v>294</v>
      </c>
      <c r="FY51" s="389" t="s">
        <v>295</v>
      </c>
      <c r="FZ51" s="389" t="s">
        <v>296</v>
      </c>
      <c r="GA51" s="389" t="s">
        <v>297</v>
      </c>
      <c r="GB51" s="389" t="s">
        <v>298</v>
      </c>
      <c r="GC51" s="389" t="s">
        <v>299</v>
      </c>
      <c r="GD51" s="389" t="s">
        <v>300</v>
      </c>
      <c r="GE51" s="389" t="s">
        <v>301</v>
      </c>
      <c r="GF51" s="389" t="s">
        <v>302</v>
      </c>
      <c r="GG51" s="389" t="s">
        <v>303</v>
      </c>
      <c r="GH51" s="389" t="s">
        <v>304</v>
      </c>
      <c r="GI51" s="389" t="s">
        <v>305</v>
      </c>
      <c r="GJ51" s="389" t="s">
        <v>306</v>
      </c>
      <c r="GK51" s="389" t="s">
        <v>307</v>
      </c>
      <c r="GL51" s="389" t="s">
        <v>308</v>
      </c>
      <c r="GM51" s="389" t="s">
        <v>309</v>
      </c>
      <c r="GN51" s="389" t="s">
        <v>310</v>
      </c>
      <c r="GO51" s="389" t="s">
        <v>311</v>
      </c>
      <c r="GP51" s="389" t="s">
        <v>312</v>
      </c>
      <c r="GQ51" s="389" t="s">
        <v>313</v>
      </c>
      <c r="GR51" s="389" t="s">
        <v>314</v>
      </c>
      <c r="GS51" s="389" t="s">
        <v>315</v>
      </c>
      <c r="GT51" s="389" t="s">
        <v>316</v>
      </c>
      <c r="GU51" s="389" t="s">
        <v>317</v>
      </c>
      <c r="GV51" s="389" t="s">
        <v>318</v>
      </c>
      <c r="GW51" s="389" t="s">
        <v>319</v>
      </c>
      <c r="GX51" s="389" t="s">
        <v>320</v>
      </c>
      <c r="GY51" s="389" t="s">
        <v>321</v>
      </c>
      <c r="GZ51" s="389" t="s">
        <v>322</v>
      </c>
      <c r="HA51" s="389" t="s">
        <v>323</v>
      </c>
      <c r="HB51" s="389" t="s">
        <v>324</v>
      </c>
      <c r="HC51" s="389" t="s">
        <v>325</v>
      </c>
      <c r="HD51" s="389" t="s">
        <v>326</v>
      </c>
      <c r="HE51" s="389" t="s">
        <v>327</v>
      </c>
      <c r="HF51" s="389" t="s">
        <v>328</v>
      </c>
      <c r="HG51" s="389" t="s">
        <v>329</v>
      </c>
      <c r="HH51" s="389" t="s">
        <v>330</v>
      </c>
      <c r="HI51" s="389" t="s">
        <v>331</v>
      </c>
    </row>
    <row r="52" spans="1:217" s="278" customFormat="1" ht="12.75" customHeight="1">
      <c r="A52" s="286" t="s">
        <v>35</v>
      </c>
      <c r="B52" s="286" t="s">
        <v>36</v>
      </c>
      <c r="C52" s="286" t="s">
        <v>131</v>
      </c>
      <c r="D52" s="286" t="s">
        <v>332</v>
      </c>
      <c r="E52" s="287" t="s">
        <v>333</v>
      </c>
      <c r="F52" s="287" t="s">
        <v>333</v>
      </c>
      <c r="G52" s="287" t="s">
        <v>333</v>
      </c>
      <c r="H52" s="286" t="s">
        <v>334</v>
      </c>
      <c r="I52" s="286" t="s">
        <v>137</v>
      </c>
      <c r="J52" s="286" t="s">
        <v>138</v>
      </c>
      <c r="K52" s="286" t="s">
        <v>139</v>
      </c>
      <c r="L52" s="286" t="s">
        <v>140</v>
      </c>
      <c r="M52" s="286" t="s">
        <v>141</v>
      </c>
      <c r="N52" s="286" t="s">
        <v>334</v>
      </c>
      <c r="O52" s="286" t="s">
        <v>335</v>
      </c>
      <c r="Q52" s="288">
        <f>Q7</f>
        <v>44286</v>
      </c>
      <c r="R52" s="288">
        <f>DATE(YEAR(Q52),MONTH(Q52)+6,DAY(EOMONTH(Q52,6)))</f>
        <v>44469</v>
      </c>
      <c r="S52" s="289">
        <f>DATE(YEAR(R52)+1,MONTH(R52),DAY(R52))</f>
        <v>44834</v>
      </c>
      <c r="T52" s="289">
        <f t="shared" ref="T52" si="146">DATE(YEAR(S52)+1,MONTH(S52),DAY(S52))</f>
        <v>45199</v>
      </c>
      <c r="U52" s="289">
        <f t="shared" ref="U52" si="147">DATE(YEAR(T52)+1,MONTH(T52),DAY(T52))</f>
        <v>45565</v>
      </c>
      <c r="V52" s="289">
        <f t="shared" ref="V52" si="148">DATE(YEAR(U52)+1,MONTH(U52),DAY(U52))</f>
        <v>45930</v>
      </c>
      <c r="W52" s="289">
        <f t="shared" ref="W52" si="149">DATE(YEAR(V52)+1,MONTH(V52),DAY(V52))</f>
        <v>46295</v>
      </c>
      <c r="X52" s="289">
        <f t="shared" ref="X52" si="150">DATE(YEAR(W52)+1,MONTH(W52),DAY(W52))</f>
        <v>46660</v>
      </c>
      <c r="Y52" s="289">
        <f t="shared" ref="Y52" si="151">DATE(YEAR(X52)+1,MONTH(X52),DAY(X52))</f>
        <v>47026</v>
      </c>
      <c r="Z52" s="289">
        <f t="shared" ref="Z52" si="152">DATE(YEAR(Y52)+1,MONTH(Y52),DAY(Y52))</f>
        <v>47391</v>
      </c>
      <c r="AA52" s="289">
        <f t="shared" ref="AA52" si="153">DATE(YEAR(Z52)+1,MONTH(Z52),DAY(Z52))</f>
        <v>47756</v>
      </c>
      <c r="AB52" s="289">
        <f t="shared" ref="AB52" si="154">DATE(YEAR(AA52)+1,MONTH(AA52),DAY(AA52))</f>
        <v>48121</v>
      </c>
      <c r="AC52" s="289">
        <f t="shared" ref="AC52" si="155">DATE(YEAR(AB52)+1,MONTH(AB52),DAY(AB52))</f>
        <v>48487</v>
      </c>
      <c r="AD52" s="289">
        <f t="shared" ref="AD52" si="156">DATE(YEAR(AC52)+1,MONTH(AC52),DAY(AC52))</f>
        <v>48852</v>
      </c>
      <c r="AE52" s="289">
        <f t="shared" ref="AE52" si="157">DATE(YEAR(AD52)+1,MONTH(AD52),DAY(AD52))</f>
        <v>49217</v>
      </c>
      <c r="AF52" s="289">
        <f t="shared" ref="AF52" si="158">DATE(YEAR(AE52)+1,MONTH(AE52),DAY(AE52))</f>
        <v>49582</v>
      </c>
      <c r="AG52" s="289">
        <f t="shared" ref="AG52" si="159">DATE(YEAR(AF52)+1,MONTH(AF52),DAY(AF52))</f>
        <v>49948</v>
      </c>
      <c r="AH52" s="289">
        <f t="shared" ref="AH52" si="160">DATE(YEAR(AG52)+1,MONTH(AG52),DAY(AG52))</f>
        <v>50313</v>
      </c>
      <c r="AI52" s="289">
        <f t="shared" ref="AI52" si="161">DATE(YEAR(AH52)+1,MONTH(AH52),DAY(AH52))</f>
        <v>50678</v>
      </c>
      <c r="AJ52" s="289">
        <f t="shared" ref="AJ52" si="162">DATE(YEAR(AI52)+1,MONTH(AI52),DAY(AI52))</f>
        <v>51043</v>
      </c>
      <c r="AK52" s="289">
        <f t="shared" ref="AK52" si="163">DATE(YEAR(AJ52)+1,MONTH(AJ52),DAY(AJ52))</f>
        <v>51409</v>
      </c>
      <c r="AL52" s="289">
        <f t="shared" ref="AL52" si="164">DATE(YEAR(AK52)+1,MONTH(AK52),DAY(AK52))</f>
        <v>51774</v>
      </c>
      <c r="AM52" s="289">
        <f t="shared" ref="AM52" si="165">DATE(YEAR(AL52)+1,MONTH(AL52),DAY(AL52))</f>
        <v>52139</v>
      </c>
      <c r="AN52" s="289">
        <f t="shared" ref="AN52" si="166">DATE(YEAR(AM52)+1,MONTH(AM52),DAY(AM52))</f>
        <v>52504</v>
      </c>
      <c r="AO52" s="289">
        <f t="shared" ref="AO52" si="167">DATE(YEAR(AN52)+1,MONTH(AN52),DAY(AN52))</f>
        <v>52870</v>
      </c>
      <c r="AP52" s="289">
        <f t="shared" ref="AP52" si="168">DATE(YEAR(AO52)+1,MONTH(AO52),DAY(AO52))</f>
        <v>53235</v>
      </c>
      <c r="AQ52" s="289">
        <f t="shared" ref="AQ52" si="169">DATE(YEAR(AP52)+1,MONTH(AP52),DAY(AP52))</f>
        <v>53600</v>
      </c>
      <c r="AR52" s="289">
        <f t="shared" ref="AR52" si="170">DATE(YEAR(AQ52)+1,MONTH(AQ52),DAY(AQ52))</f>
        <v>53965</v>
      </c>
      <c r="AS52" s="289">
        <f t="shared" ref="AS52" si="171">DATE(YEAR(AR52)+1,MONTH(AR52),DAY(AR52))</f>
        <v>54331</v>
      </c>
      <c r="AT52" s="289">
        <f t="shared" ref="AT52" si="172">DATE(YEAR(AS52)+1,MONTH(AS52),DAY(AS52))</f>
        <v>54696</v>
      </c>
      <c r="AU52" s="289">
        <f t="shared" ref="AU52" si="173">DATE(YEAR(AT52)+1,MONTH(AT52),DAY(AT52))</f>
        <v>55061</v>
      </c>
      <c r="AV52" s="289">
        <f t="shared" ref="AV52" si="174">DATE(YEAR(AU52)+1,MONTH(AU52),DAY(AU52))</f>
        <v>55426</v>
      </c>
      <c r="AW52" s="289">
        <f t="shared" ref="AW52" si="175">DATE(YEAR(AV52)+1,MONTH(AV52),DAY(AV52))</f>
        <v>55792</v>
      </c>
      <c r="AX52" s="289">
        <f t="shared" ref="AX52" si="176">DATE(YEAR(AW52)+1,MONTH(AW52),DAY(AW52))</f>
        <v>56157</v>
      </c>
      <c r="AY52" s="289">
        <f t="shared" ref="AY52" si="177">DATE(YEAR(AX52)+1,MONTH(AX52),DAY(AX52))</f>
        <v>56522</v>
      </c>
      <c r="AZ52" s="289">
        <f t="shared" ref="AZ52" si="178">DATE(YEAR(AY52)+1,MONTH(AY52),DAY(AY52))</f>
        <v>56887</v>
      </c>
      <c r="BA52" s="289">
        <f t="shared" ref="BA52" si="179">DATE(YEAR(AZ52)+1,MONTH(AZ52),DAY(AZ52))</f>
        <v>57253</v>
      </c>
      <c r="BB52" s="289">
        <f t="shared" ref="BB52" si="180">DATE(YEAR(BA52)+1,MONTH(BA52),DAY(BA52))</f>
        <v>57618</v>
      </c>
      <c r="BC52" s="289">
        <f t="shared" ref="BC52" si="181">DATE(YEAR(BB52)+1,MONTH(BB52),DAY(BB52))</f>
        <v>57983</v>
      </c>
      <c r="BD52" s="289">
        <f t="shared" ref="BD52" si="182">DATE(YEAR(BC52)+1,MONTH(BC52),DAY(BC52))</f>
        <v>58348</v>
      </c>
      <c r="BE52" s="289">
        <f t="shared" ref="BE52" si="183">DATE(YEAR(BD52)+1,MONTH(BD52),DAY(BD52))</f>
        <v>58714</v>
      </c>
      <c r="BF52" s="289">
        <f t="shared" ref="BF52" si="184">DATE(YEAR(BE52)+1,MONTH(BE52),DAY(BE52))</f>
        <v>59079</v>
      </c>
      <c r="BG52" s="289">
        <f t="shared" ref="BG52" si="185">DATE(YEAR(BF52)+1,MONTH(BF52),DAY(BF52))</f>
        <v>59444</v>
      </c>
      <c r="BH52" s="289">
        <f t="shared" ref="BH52" si="186">DATE(YEAR(BG52)+1,MONTH(BG52),DAY(BG52))</f>
        <v>59809</v>
      </c>
      <c r="BI52" s="289">
        <f t="shared" ref="BI52" si="187">DATE(YEAR(BH52)+1,MONTH(BH52),DAY(BH52))</f>
        <v>60175</v>
      </c>
      <c r="BJ52" s="289">
        <f t="shared" ref="BJ52" si="188">DATE(YEAR(BI52)+1,MONTH(BI52),DAY(BI52))</f>
        <v>60540</v>
      </c>
      <c r="BK52" s="289">
        <f t="shared" ref="BK52" si="189">DATE(YEAR(BJ52)+1,MONTH(BJ52),DAY(BJ52))</f>
        <v>60905</v>
      </c>
      <c r="BL52" s="289">
        <f t="shared" ref="BL52" si="190">DATE(YEAR(BK52)+1,MONTH(BK52),DAY(BK52))</f>
        <v>61270</v>
      </c>
      <c r="BM52" s="289">
        <f t="shared" ref="BM52" si="191">DATE(YEAR(BL52)+1,MONTH(BL52),DAY(BL52))</f>
        <v>61636</v>
      </c>
      <c r="BN52" s="289">
        <f t="shared" ref="BN52" si="192">DATE(YEAR(BM52)+1,MONTH(BM52),DAY(BM52))</f>
        <v>62001</v>
      </c>
      <c r="BO52" s="289">
        <f t="shared" ref="BO52" si="193">DATE(YEAR(BN52)+1,MONTH(BN52),DAY(BN52))</f>
        <v>62366</v>
      </c>
      <c r="BP52" s="289">
        <f t="shared" ref="BP52" si="194">DATE(YEAR(BO52)+1,MONTH(BO52),DAY(BO52))</f>
        <v>62731</v>
      </c>
      <c r="BQ52" s="289">
        <f t="shared" ref="BQ52" si="195">DATE(YEAR(BP52)+1,MONTH(BP52),DAY(BP52))</f>
        <v>63097</v>
      </c>
      <c r="BR52" s="289">
        <f t="shared" ref="BR52" si="196">DATE(YEAR(BQ52)+1,MONTH(BQ52),DAY(BQ52))</f>
        <v>63462</v>
      </c>
      <c r="BS52" s="289">
        <f t="shared" ref="BS52" si="197">DATE(YEAR(BR52)+1,MONTH(BR52),DAY(BR52))</f>
        <v>63827</v>
      </c>
      <c r="BT52" s="289">
        <f t="shared" ref="BT52" si="198">DATE(YEAR(BS52)+1,MONTH(BS52),DAY(BS52))</f>
        <v>64192</v>
      </c>
      <c r="BU52" s="289">
        <f t="shared" ref="BU52" si="199">DATE(YEAR(BT52)+1,MONTH(BT52),DAY(BT52))</f>
        <v>64558</v>
      </c>
      <c r="BV52" s="289">
        <f t="shared" ref="BV52" si="200">DATE(YEAR(BU52)+1,MONTH(BU52),DAY(BU52))</f>
        <v>64923</v>
      </c>
      <c r="BW52" s="289">
        <f t="shared" ref="BW52" si="201">DATE(YEAR(BV52)+1,MONTH(BV52),DAY(BV52))</f>
        <v>65288</v>
      </c>
      <c r="BX52" s="289">
        <f t="shared" ref="BX52" si="202">DATE(YEAR(BW52)+1,MONTH(BW52),DAY(BW52))</f>
        <v>65653</v>
      </c>
      <c r="BY52" s="289">
        <f t="shared" ref="BY52" si="203">DATE(YEAR(BX52)+1,MONTH(BX52),DAY(BX52))</f>
        <v>66019</v>
      </c>
      <c r="BZ52" s="289">
        <f t="shared" ref="BZ52" si="204">DATE(YEAR(BY52)+1,MONTH(BY52),DAY(BY52))</f>
        <v>66384</v>
      </c>
      <c r="CA52" s="289">
        <f t="shared" ref="CA52" si="205">DATE(YEAR(BZ52)+1,MONTH(BZ52),DAY(BZ52))</f>
        <v>66749</v>
      </c>
      <c r="CB52" s="289">
        <f t="shared" ref="CB52" si="206">DATE(YEAR(CA52)+1,MONTH(CA52),DAY(CA52))</f>
        <v>67114</v>
      </c>
      <c r="CC52" s="289">
        <f t="shared" ref="CC52" si="207">DATE(YEAR(CB52)+1,MONTH(CB52),DAY(CB52))</f>
        <v>67480</v>
      </c>
      <c r="CD52" s="289">
        <f t="shared" ref="CD52" si="208">DATE(YEAR(CC52)+1,MONTH(CC52),DAY(CC52))</f>
        <v>67845</v>
      </c>
      <c r="CE52" s="289">
        <f t="shared" ref="CE52" si="209">DATE(YEAR(CD52)+1,MONTH(CD52),DAY(CD52))</f>
        <v>68210</v>
      </c>
      <c r="CF52" s="289">
        <f t="shared" ref="CF52" si="210">DATE(YEAR(CE52)+1,MONTH(CE52),DAY(CE52))</f>
        <v>68575</v>
      </c>
      <c r="CG52" s="289">
        <f t="shared" ref="CG52" si="211">DATE(YEAR(CF52)+1,MONTH(CF52),DAY(CF52))</f>
        <v>68941</v>
      </c>
      <c r="CH52" s="289">
        <f t="shared" ref="CH52" si="212">DATE(YEAR(CG52)+1,MONTH(CG52),DAY(CG52))</f>
        <v>69306</v>
      </c>
      <c r="CI52" s="289">
        <f t="shared" ref="CI52" si="213">DATE(YEAR(CH52)+1,MONTH(CH52),DAY(CH52))</f>
        <v>69671</v>
      </c>
      <c r="CJ52" s="289">
        <f t="shared" ref="CJ52" si="214">DATE(YEAR(CI52)+1,MONTH(CI52),DAY(CI52))</f>
        <v>70036</v>
      </c>
      <c r="CK52" s="289">
        <f t="shared" ref="CK52" si="215">DATE(YEAR(CJ52)+1,MONTH(CJ52),DAY(CJ52))</f>
        <v>70402</v>
      </c>
      <c r="CL52" s="289">
        <f t="shared" ref="CL52" si="216">DATE(YEAR(CK52)+1,MONTH(CK52),DAY(CK52))</f>
        <v>70767</v>
      </c>
      <c r="CM52" s="289">
        <f t="shared" ref="CM52" si="217">DATE(YEAR(CL52)+1,MONTH(CL52),DAY(CL52))</f>
        <v>71132</v>
      </c>
      <c r="CN52" s="289">
        <f t="shared" ref="CN52" si="218">DATE(YEAR(CM52)+1,MONTH(CM52),DAY(CM52))</f>
        <v>71497</v>
      </c>
      <c r="CO52" s="289">
        <f t="shared" ref="CO52" si="219">DATE(YEAR(CN52)+1,MONTH(CN52),DAY(CN52))</f>
        <v>71863</v>
      </c>
      <c r="CP52" s="289">
        <f t="shared" ref="CP52" si="220">DATE(YEAR(CO52)+1,MONTH(CO52),DAY(CO52))</f>
        <v>72228</v>
      </c>
      <c r="CQ52" s="289">
        <f t="shared" ref="CQ52" si="221">DATE(YEAR(CP52)+1,MONTH(CP52),DAY(CP52))</f>
        <v>72593</v>
      </c>
      <c r="CR52" s="289">
        <f t="shared" ref="CR52" si="222">DATE(YEAR(CQ52)+1,MONTH(CQ52),DAY(CQ52))</f>
        <v>72958</v>
      </c>
      <c r="CS52" s="289">
        <f t="shared" ref="CS52" si="223">DATE(YEAR(CR52)+1,MONTH(CR52),DAY(CR52))</f>
        <v>73323</v>
      </c>
      <c r="CT52" s="289">
        <f t="shared" ref="CT52" si="224">DATE(YEAR(CS52)+1,MONTH(CS52),DAY(CS52))</f>
        <v>73688</v>
      </c>
      <c r="CU52" s="289">
        <f t="shared" ref="CU52" si="225">DATE(YEAR(CT52)+1,MONTH(CT52),DAY(CT52))</f>
        <v>74053</v>
      </c>
      <c r="CV52" s="289">
        <f t="shared" ref="CV52" si="226">DATE(YEAR(CU52)+1,MONTH(CU52),DAY(CU52))</f>
        <v>74418</v>
      </c>
      <c r="CW52" s="289">
        <f t="shared" ref="CW52" si="227">DATE(YEAR(CV52)+1,MONTH(CV52),DAY(CV52))</f>
        <v>74784</v>
      </c>
      <c r="CX52" s="289">
        <f t="shared" ref="CX52" si="228">DATE(YEAR(CW52)+1,MONTH(CW52),DAY(CW52))</f>
        <v>75149</v>
      </c>
      <c r="CY52" s="289">
        <f t="shared" ref="CY52" si="229">DATE(YEAR(CX52)+1,MONTH(CX52),DAY(CX52))</f>
        <v>75514</v>
      </c>
      <c r="CZ52" s="289">
        <f t="shared" ref="CZ52" si="230">DATE(YEAR(CY52)+1,MONTH(CY52),DAY(CY52))</f>
        <v>75879</v>
      </c>
      <c r="DA52" s="289">
        <f t="shared" ref="DA52" si="231">DATE(YEAR(CZ52)+1,MONTH(CZ52),DAY(CZ52))</f>
        <v>76245</v>
      </c>
      <c r="DB52" s="289">
        <f t="shared" ref="DB52" si="232">DATE(YEAR(DA52)+1,MONTH(DA52),DAY(DA52))</f>
        <v>76610</v>
      </c>
      <c r="DC52" s="289">
        <f t="shared" ref="DC52" si="233">DATE(YEAR(DB52)+1,MONTH(DB52),DAY(DB52))</f>
        <v>76975</v>
      </c>
      <c r="DD52" s="289">
        <f t="shared" ref="DD52" si="234">DATE(YEAR(DC52)+1,MONTH(DC52),DAY(DC52))</f>
        <v>77340</v>
      </c>
      <c r="DE52" s="289">
        <f t="shared" ref="DE52" si="235">DATE(YEAR(DD52)+1,MONTH(DD52),DAY(DD52))</f>
        <v>77706</v>
      </c>
      <c r="DF52" s="289">
        <f t="shared" ref="DF52" si="236">DATE(YEAR(DE52)+1,MONTH(DE52),DAY(DE52))</f>
        <v>78071</v>
      </c>
      <c r="DG52" s="289">
        <f t="shared" ref="DG52" si="237">DATE(YEAR(DF52)+1,MONTH(DF52),DAY(DF52))</f>
        <v>78436</v>
      </c>
      <c r="DH52" s="289">
        <f t="shared" ref="DH52" si="238">DATE(YEAR(DG52)+1,MONTH(DG52),DAY(DG52))</f>
        <v>78801</v>
      </c>
      <c r="DI52" s="289">
        <f t="shared" ref="DI52" si="239">DATE(YEAR(DH52)+1,MONTH(DH52),DAY(DH52))</f>
        <v>79167</v>
      </c>
      <c r="DJ52" s="289">
        <f t="shared" ref="DJ52" si="240">DATE(YEAR(DI52)+1,MONTH(DI52),DAY(DI52))</f>
        <v>79532</v>
      </c>
      <c r="DK52" s="289">
        <f t="shared" ref="DK52" si="241">DATE(YEAR(DJ52)+1,MONTH(DJ52),DAY(DJ52))</f>
        <v>79897</v>
      </c>
      <c r="DL52" s="289">
        <f t="shared" ref="DL52" si="242">DATE(YEAR(DK52)+1,MONTH(DK52),DAY(DK52))</f>
        <v>80262</v>
      </c>
      <c r="DM52" s="289">
        <f t="shared" ref="DM52" si="243">DATE(YEAR(DL52)+1,MONTH(DL52),DAY(DL52))</f>
        <v>80628</v>
      </c>
      <c r="DN52" s="289">
        <f t="shared" ref="DN52" si="244">DATE(YEAR(DM52)+1,MONTH(DM52),DAY(DM52))</f>
        <v>80993</v>
      </c>
      <c r="DO52" s="289">
        <f t="shared" ref="DO52" si="245">DATE(YEAR(DN52)+1,MONTH(DN52),DAY(DN52))</f>
        <v>81358</v>
      </c>
      <c r="DP52" s="289">
        <f t="shared" ref="DP52" si="246">DATE(YEAR(DO52)+1,MONTH(DO52),DAY(DO52))</f>
        <v>81723</v>
      </c>
      <c r="DQ52" s="289">
        <f t="shared" ref="DQ52" si="247">DATE(YEAR(DP52)+1,MONTH(DP52),DAY(DP52))</f>
        <v>82089</v>
      </c>
      <c r="DR52" s="289">
        <f t="shared" ref="DR52" si="248">DATE(YEAR(DQ52)+1,MONTH(DQ52),DAY(DQ52))</f>
        <v>82454</v>
      </c>
      <c r="DS52" s="289">
        <f t="shared" ref="DS52" si="249">DATE(YEAR(DR52)+1,MONTH(DR52),DAY(DR52))</f>
        <v>82819</v>
      </c>
      <c r="DT52" s="289">
        <f t="shared" ref="DT52" si="250">DATE(YEAR(DS52)+1,MONTH(DS52),DAY(DS52))</f>
        <v>83184</v>
      </c>
      <c r="DU52" s="289">
        <f t="shared" ref="DU52" si="251">DATE(YEAR(DT52)+1,MONTH(DT52),DAY(DT52))</f>
        <v>83550</v>
      </c>
      <c r="DV52" s="289">
        <f t="shared" ref="DV52" si="252">DATE(YEAR(DU52)+1,MONTH(DU52),DAY(DU52))</f>
        <v>83915</v>
      </c>
      <c r="DW52" s="289">
        <f t="shared" ref="DW52" si="253">DATE(YEAR(DV52)+1,MONTH(DV52),DAY(DV52))</f>
        <v>84280</v>
      </c>
      <c r="DX52" s="289">
        <f t="shared" ref="DX52" si="254">DATE(YEAR(DW52)+1,MONTH(DW52),DAY(DW52))</f>
        <v>84645</v>
      </c>
      <c r="DY52" s="289">
        <f t="shared" ref="DY52" si="255">DATE(YEAR(DX52)+1,MONTH(DX52),DAY(DX52))</f>
        <v>85011</v>
      </c>
      <c r="DZ52" s="289">
        <f t="shared" ref="DZ52" si="256">DATE(YEAR(DY52)+1,MONTH(DY52),DAY(DY52))</f>
        <v>85376</v>
      </c>
      <c r="EA52" s="289">
        <f t="shared" ref="EA52" si="257">DATE(YEAR(DZ52)+1,MONTH(DZ52),DAY(DZ52))</f>
        <v>85741</v>
      </c>
      <c r="EB52" s="289">
        <f t="shared" ref="EB52" si="258">DATE(YEAR(EA52)+1,MONTH(EA52),DAY(EA52))</f>
        <v>86106</v>
      </c>
      <c r="EC52" s="289">
        <f t="shared" ref="EC52" si="259">DATE(YEAR(EB52)+1,MONTH(EB52),DAY(EB52))</f>
        <v>86472</v>
      </c>
      <c r="ED52" s="289">
        <f t="shared" ref="ED52" si="260">DATE(YEAR(EC52)+1,MONTH(EC52),DAY(EC52))</f>
        <v>86837</v>
      </c>
      <c r="EE52" s="289">
        <f t="shared" ref="EE52" si="261">DATE(YEAR(ED52)+1,MONTH(ED52),DAY(ED52))</f>
        <v>87202</v>
      </c>
      <c r="EF52" s="289">
        <f t="shared" ref="EF52" si="262">DATE(YEAR(EE52)+1,MONTH(EE52),DAY(EE52))</f>
        <v>87567</v>
      </c>
      <c r="EG52" s="289">
        <f t="shared" ref="EG52" si="263">DATE(YEAR(EF52)+1,MONTH(EF52),DAY(EF52))</f>
        <v>87933</v>
      </c>
      <c r="EH52" s="289">
        <f t="shared" ref="EH52" si="264">DATE(YEAR(EG52)+1,MONTH(EG52),DAY(EG52))</f>
        <v>88298</v>
      </c>
      <c r="EI52" s="289">
        <f t="shared" ref="EI52" si="265">DATE(YEAR(EH52)+1,MONTH(EH52),DAY(EH52))</f>
        <v>88663</v>
      </c>
      <c r="EJ52" s="289">
        <f t="shared" ref="EJ52" si="266">DATE(YEAR(EI52)+1,MONTH(EI52),DAY(EI52))</f>
        <v>89028</v>
      </c>
      <c r="EK52" s="289">
        <f t="shared" ref="EK52" si="267">DATE(YEAR(EJ52)+1,MONTH(EJ52),DAY(EJ52))</f>
        <v>89394</v>
      </c>
      <c r="EL52" s="289">
        <f t="shared" ref="EL52" si="268">DATE(YEAR(EK52)+1,MONTH(EK52),DAY(EK52))</f>
        <v>89759</v>
      </c>
      <c r="EM52" s="289">
        <f t="shared" ref="EM52" si="269">DATE(YEAR(EL52)+1,MONTH(EL52),DAY(EL52))</f>
        <v>90124</v>
      </c>
      <c r="EN52" s="289">
        <f t="shared" ref="EN52" si="270">DATE(YEAR(EM52)+1,MONTH(EM52),DAY(EM52))</f>
        <v>90489</v>
      </c>
      <c r="EO52" s="289">
        <f t="shared" ref="EO52" si="271">DATE(YEAR(EN52)+1,MONTH(EN52),DAY(EN52))</f>
        <v>90855</v>
      </c>
      <c r="EP52" s="289">
        <f t="shared" ref="EP52" si="272">DATE(YEAR(EO52)+1,MONTH(EO52),DAY(EO52))</f>
        <v>91220</v>
      </c>
      <c r="EQ52" s="289">
        <f t="shared" ref="EQ52" si="273">DATE(YEAR(EP52)+1,MONTH(EP52),DAY(EP52))</f>
        <v>91585</v>
      </c>
      <c r="ER52" s="289">
        <f t="shared" ref="ER52" si="274">DATE(YEAR(EQ52)+1,MONTH(EQ52),DAY(EQ52))</f>
        <v>91950</v>
      </c>
      <c r="ES52" s="289">
        <f t="shared" ref="ES52" si="275">DATE(YEAR(ER52)+1,MONTH(ER52),DAY(ER52))</f>
        <v>92316</v>
      </c>
      <c r="ET52" s="289">
        <f t="shared" ref="ET52" si="276">DATE(YEAR(ES52)+1,MONTH(ES52),DAY(ES52))</f>
        <v>92681</v>
      </c>
      <c r="EU52" s="289">
        <f t="shared" ref="EU52" si="277">DATE(YEAR(ET52)+1,MONTH(ET52),DAY(ET52))</f>
        <v>93046</v>
      </c>
      <c r="EV52" s="289">
        <f t="shared" ref="EV52" si="278">DATE(YEAR(EU52)+1,MONTH(EU52),DAY(EU52))</f>
        <v>93411</v>
      </c>
      <c r="EW52" s="289">
        <f t="shared" ref="EW52" si="279">DATE(YEAR(EV52)+1,MONTH(EV52),DAY(EV52))</f>
        <v>93777</v>
      </c>
      <c r="EX52" s="289">
        <f t="shared" ref="EX52" si="280">DATE(YEAR(EW52)+1,MONTH(EW52),DAY(EW52))</f>
        <v>94142</v>
      </c>
      <c r="EY52" s="289">
        <f t="shared" ref="EY52" si="281">DATE(YEAR(EX52)+1,MONTH(EX52),DAY(EX52))</f>
        <v>94507</v>
      </c>
      <c r="EZ52" s="289">
        <f t="shared" ref="EZ52" si="282">DATE(YEAR(EY52)+1,MONTH(EY52),DAY(EY52))</f>
        <v>94872</v>
      </c>
      <c r="FA52" s="289">
        <f t="shared" ref="FA52" si="283">DATE(YEAR(EZ52)+1,MONTH(EZ52),DAY(EZ52))</f>
        <v>95238</v>
      </c>
      <c r="FB52" s="289">
        <f t="shared" ref="FB52" si="284">DATE(YEAR(FA52)+1,MONTH(FA52),DAY(FA52))</f>
        <v>95603</v>
      </c>
      <c r="FC52" s="289">
        <f t="shared" ref="FC52" si="285">DATE(YEAR(FB52)+1,MONTH(FB52),DAY(FB52))</f>
        <v>95968</v>
      </c>
      <c r="FD52" s="289">
        <f t="shared" ref="FD52" si="286">DATE(YEAR(FC52)+1,MONTH(FC52),DAY(FC52))</f>
        <v>96333</v>
      </c>
      <c r="FE52" s="289">
        <f t="shared" ref="FE52" si="287">DATE(YEAR(FD52)+1,MONTH(FD52),DAY(FD52))</f>
        <v>96699</v>
      </c>
      <c r="FF52" s="289">
        <f t="shared" ref="FF52" si="288">DATE(YEAR(FE52)+1,MONTH(FE52),DAY(FE52))</f>
        <v>97064</v>
      </c>
      <c r="FG52" s="289">
        <f t="shared" ref="FG52" si="289">DATE(YEAR(FF52)+1,MONTH(FF52),DAY(FF52))</f>
        <v>97429</v>
      </c>
      <c r="FH52" s="289">
        <f t="shared" ref="FH52" si="290">DATE(YEAR(FG52)+1,MONTH(FG52),DAY(FG52))</f>
        <v>97794</v>
      </c>
      <c r="FI52" s="289">
        <f t="shared" ref="FI52" si="291">DATE(YEAR(FH52)+1,MONTH(FH52),DAY(FH52))</f>
        <v>98160</v>
      </c>
      <c r="FJ52" s="289">
        <f t="shared" ref="FJ52" si="292">DATE(YEAR(FI52)+1,MONTH(FI52),DAY(FI52))</f>
        <v>98525</v>
      </c>
      <c r="FK52" s="289">
        <f t="shared" ref="FK52" si="293">DATE(YEAR(FJ52)+1,MONTH(FJ52),DAY(FJ52))</f>
        <v>98890</v>
      </c>
      <c r="FL52" s="289">
        <f t="shared" ref="FL52" si="294">DATE(YEAR(FK52)+1,MONTH(FK52),DAY(FK52))</f>
        <v>99255</v>
      </c>
      <c r="FM52" s="289">
        <f t="shared" ref="FM52" si="295">DATE(YEAR(FL52)+1,MONTH(FL52),DAY(FL52))</f>
        <v>99621</v>
      </c>
      <c r="FN52" s="289">
        <f t="shared" ref="FN52" si="296">DATE(YEAR(FM52)+1,MONTH(FM52),DAY(FM52))</f>
        <v>99986</v>
      </c>
      <c r="FO52" s="289">
        <f t="shared" ref="FO52" si="297">DATE(YEAR(FN52)+1,MONTH(FN52),DAY(FN52))</f>
        <v>100351</v>
      </c>
      <c r="FP52" s="289">
        <f t="shared" ref="FP52" si="298">DATE(YEAR(FO52)+1,MONTH(FO52),DAY(FO52))</f>
        <v>100716</v>
      </c>
      <c r="FQ52" s="289">
        <f t="shared" ref="FQ52" si="299">DATE(YEAR(FP52)+1,MONTH(FP52),DAY(FP52))</f>
        <v>101082</v>
      </c>
      <c r="FR52" s="289">
        <f t="shared" ref="FR52" si="300">DATE(YEAR(FQ52)+1,MONTH(FQ52),DAY(FQ52))</f>
        <v>101447</v>
      </c>
      <c r="FS52" s="289">
        <f t="shared" ref="FS52" si="301">DATE(YEAR(FR52)+1,MONTH(FR52),DAY(FR52))</f>
        <v>101812</v>
      </c>
      <c r="FT52" s="289">
        <f t="shared" ref="FT52" si="302">DATE(YEAR(FS52)+1,MONTH(FS52),DAY(FS52))</f>
        <v>102177</v>
      </c>
      <c r="FU52" s="289">
        <f t="shared" ref="FU52" si="303">DATE(YEAR(FT52)+1,MONTH(FT52),DAY(FT52))</f>
        <v>102543</v>
      </c>
      <c r="FV52" s="289">
        <f t="shared" ref="FV52" si="304">DATE(YEAR(FU52)+1,MONTH(FU52),DAY(FU52))</f>
        <v>102908</v>
      </c>
      <c r="FW52" s="289">
        <f t="shared" ref="FW52" si="305">DATE(YEAR(FV52)+1,MONTH(FV52),DAY(FV52))</f>
        <v>103273</v>
      </c>
      <c r="FX52" s="289">
        <f t="shared" ref="FX52" si="306">DATE(YEAR(FW52)+1,MONTH(FW52),DAY(FW52))</f>
        <v>103638</v>
      </c>
      <c r="FY52" s="289">
        <f t="shared" ref="FY52" si="307">DATE(YEAR(FX52)+1,MONTH(FX52),DAY(FX52))</f>
        <v>104004</v>
      </c>
      <c r="FZ52" s="289">
        <f t="shared" ref="FZ52" si="308">DATE(YEAR(FY52)+1,MONTH(FY52),DAY(FY52))</f>
        <v>104369</v>
      </c>
      <c r="GA52" s="289">
        <f t="shared" ref="GA52" si="309">DATE(YEAR(FZ52)+1,MONTH(FZ52),DAY(FZ52))</f>
        <v>104734</v>
      </c>
      <c r="GB52" s="289">
        <f t="shared" ref="GB52" si="310">DATE(YEAR(GA52)+1,MONTH(GA52),DAY(GA52))</f>
        <v>105099</v>
      </c>
      <c r="GC52" s="289">
        <f t="shared" ref="GC52" si="311">DATE(YEAR(GB52)+1,MONTH(GB52),DAY(GB52))</f>
        <v>105465</v>
      </c>
      <c r="GD52" s="289">
        <f t="shared" ref="GD52" si="312">DATE(YEAR(GC52)+1,MONTH(GC52),DAY(GC52))</f>
        <v>105830</v>
      </c>
      <c r="GE52" s="289">
        <f t="shared" ref="GE52" si="313">DATE(YEAR(GD52)+1,MONTH(GD52),DAY(GD52))</f>
        <v>106195</v>
      </c>
      <c r="GF52" s="289">
        <f t="shared" ref="GF52" si="314">DATE(YEAR(GE52)+1,MONTH(GE52),DAY(GE52))</f>
        <v>106560</v>
      </c>
      <c r="GG52" s="289">
        <f t="shared" ref="GG52" si="315">DATE(YEAR(GF52)+1,MONTH(GF52),DAY(GF52))</f>
        <v>106926</v>
      </c>
      <c r="GH52" s="289">
        <f t="shared" ref="GH52" si="316">DATE(YEAR(GG52)+1,MONTH(GG52),DAY(GG52))</f>
        <v>107291</v>
      </c>
      <c r="GI52" s="289">
        <f t="shared" ref="GI52" si="317">DATE(YEAR(GH52)+1,MONTH(GH52),DAY(GH52))</f>
        <v>107656</v>
      </c>
      <c r="GJ52" s="289">
        <f t="shared" ref="GJ52" si="318">DATE(YEAR(GI52)+1,MONTH(GI52),DAY(GI52))</f>
        <v>108021</v>
      </c>
      <c r="GK52" s="289">
        <f t="shared" ref="GK52" si="319">DATE(YEAR(GJ52)+1,MONTH(GJ52),DAY(GJ52))</f>
        <v>108387</v>
      </c>
      <c r="GL52" s="289">
        <f t="shared" ref="GL52" si="320">DATE(YEAR(GK52)+1,MONTH(GK52),DAY(GK52))</f>
        <v>108752</v>
      </c>
      <c r="GM52" s="289">
        <f t="shared" ref="GM52" si="321">DATE(YEAR(GL52)+1,MONTH(GL52),DAY(GL52))</f>
        <v>109117</v>
      </c>
      <c r="GN52" s="289">
        <f t="shared" ref="GN52" si="322">DATE(YEAR(GM52)+1,MONTH(GM52),DAY(GM52))</f>
        <v>109482</v>
      </c>
      <c r="GO52" s="289">
        <f t="shared" ref="GO52" si="323">DATE(YEAR(GN52)+1,MONTH(GN52),DAY(GN52))</f>
        <v>109847</v>
      </c>
      <c r="GP52" s="289">
        <f t="shared" ref="GP52" si="324">DATE(YEAR(GO52)+1,MONTH(GO52),DAY(GO52))</f>
        <v>110212</v>
      </c>
      <c r="GQ52" s="289">
        <f t="shared" ref="GQ52" si="325">DATE(YEAR(GP52)+1,MONTH(GP52),DAY(GP52))</f>
        <v>110577</v>
      </c>
      <c r="GR52" s="289">
        <f t="shared" ref="GR52" si="326">DATE(YEAR(GQ52)+1,MONTH(GQ52),DAY(GQ52))</f>
        <v>110942</v>
      </c>
      <c r="GS52" s="289">
        <f t="shared" ref="GS52" si="327">DATE(YEAR(GR52)+1,MONTH(GR52),DAY(GR52))</f>
        <v>111308</v>
      </c>
      <c r="GT52" s="289">
        <f t="shared" ref="GT52" si="328">DATE(YEAR(GS52)+1,MONTH(GS52),DAY(GS52))</f>
        <v>111673</v>
      </c>
      <c r="GU52" s="289">
        <f t="shared" ref="GU52" si="329">DATE(YEAR(GT52)+1,MONTH(GT52),DAY(GT52))</f>
        <v>112038</v>
      </c>
      <c r="GV52" s="289">
        <f t="shared" ref="GV52" si="330">DATE(YEAR(GU52)+1,MONTH(GU52),DAY(GU52))</f>
        <v>112403</v>
      </c>
      <c r="GW52" s="289">
        <f t="shared" ref="GW52" si="331">DATE(YEAR(GV52)+1,MONTH(GV52),DAY(GV52))</f>
        <v>112769</v>
      </c>
      <c r="GX52" s="289">
        <f t="shared" ref="GX52" si="332">DATE(YEAR(GW52)+1,MONTH(GW52),DAY(GW52))</f>
        <v>113134</v>
      </c>
      <c r="GY52" s="289">
        <f t="shared" ref="GY52" si="333">DATE(YEAR(GX52)+1,MONTH(GX52),DAY(GX52))</f>
        <v>113499</v>
      </c>
      <c r="GZ52" s="289">
        <f t="shared" ref="GZ52" si="334">DATE(YEAR(GY52)+1,MONTH(GY52),DAY(GY52))</f>
        <v>113864</v>
      </c>
      <c r="HA52" s="289">
        <f t="shared" ref="HA52" si="335">DATE(YEAR(GZ52)+1,MONTH(GZ52),DAY(GZ52))</f>
        <v>114230</v>
      </c>
      <c r="HB52" s="289">
        <f t="shared" ref="HB52" si="336">DATE(YEAR(HA52)+1,MONTH(HA52),DAY(HA52))</f>
        <v>114595</v>
      </c>
      <c r="HC52" s="289">
        <f t="shared" ref="HC52" si="337">DATE(YEAR(HB52)+1,MONTH(HB52),DAY(HB52))</f>
        <v>114960</v>
      </c>
      <c r="HD52" s="289">
        <f t="shared" ref="HD52" si="338">DATE(YEAR(HC52)+1,MONTH(HC52),DAY(HC52))</f>
        <v>115325</v>
      </c>
      <c r="HE52" s="289">
        <f t="shared" ref="HE52" si="339">DATE(YEAR(HD52)+1,MONTH(HD52),DAY(HD52))</f>
        <v>115691</v>
      </c>
      <c r="HF52" s="289">
        <f t="shared" ref="HF52" si="340">DATE(YEAR(HE52)+1,MONTH(HE52),DAY(HE52))</f>
        <v>116056</v>
      </c>
      <c r="HG52" s="289">
        <f t="shared" ref="HG52" si="341">DATE(YEAR(HF52)+1,MONTH(HF52),DAY(HF52))</f>
        <v>116421</v>
      </c>
      <c r="HH52" s="289">
        <f t="shared" ref="HH52" si="342">DATE(YEAR(HG52)+1,MONTH(HG52),DAY(HG52))</f>
        <v>116786</v>
      </c>
      <c r="HI52" s="289">
        <f t="shared" ref="HI52" si="343">DATE(YEAR(HH52)+1,MONTH(HH52),DAY(HH52))</f>
        <v>117152</v>
      </c>
    </row>
    <row r="53" spans="1:217" s="278" customFormat="1" ht="12.75" customHeight="1">
      <c r="A53"/>
      <c r="B53" s="390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</row>
    <row r="54" spans="1:217" s="278" customFormat="1" ht="12.75" customHeight="1">
      <c r="A54" s="10" t="str">
        <f>'JJR-4 Constant DCF'!A48</f>
        <v>ALLETE, Inc.</v>
      </c>
      <c r="B54" s="389" t="str">
        <f>'JJR-4 Constant DCF'!B48</f>
        <v>ALE</v>
      </c>
      <c r="C54" s="239">
        <f>'JJR-4 Constant DCF'!D48</f>
        <v>63.450888888888912</v>
      </c>
      <c r="D54" s="10">
        <f>'JJR-4 Constant DCF'!C48</f>
        <v>2.52</v>
      </c>
      <c r="E54" s="3">
        <f>'JJR-4 Constant DCF'!G48</f>
        <v>0.06</v>
      </c>
      <c r="F54" s="3">
        <f>'JJR-4 Constant DCF'!H48</f>
        <v>7.0000000000000007E-2</v>
      </c>
      <c r="G54" s="3" t="str">
        <f>'JJR-4 Constant DCF'!I48</f>
        <v>NA%</v>
      </c>
      <c r="H54" s="3">
        <f>MIN(E54:G54)</f>
        <v>0.06</v>
      </c>
      <c r="I54" s="3">
        <f t="shared" ref="I54:I71" si="344">H54+($N54-$H54)/6</f>
        <v>5.9149234433652713E-2</v>
      </c>
      <c r="J54" s="3">
        <f t="shared" ref="J54:J71" si="345">I54+($N54-$H54)/6</f>
        <v>5.8298468867305428E-2</v>
      </c>
      <c r="K54" s="3">
        <f t="shared" ref="K54:K71" si="346">J54+($N54-$H54)/6</f>
        <v>5.7447703300958143E-2</v>
      </c>
      <c r="L54" s="3">
        <f t="shared" ref="L54:L71" si="347">K54+($N54-$H54)/6</f>
        <v>5.6596937734610858E-2</v>
      </c>
      <c r="M54" s="3">
        <f t="shared" ref="M54:M71" si="348">L54+($N54-$H54)/6</f>
        <v>5.5746172168263573E-2</v>
      </c>
      <c r="N54" s="3">
        <f>'JJR-5.4 GDP Growth'!$D$25</f>
        <v>5.4895406601916275E-2</v>
      </c>
      <c r="O54" s="3">
        <f>IFERROR(XIRR($Q54:$HI54,$Q$7:$HI$7),"")</f>
        <v>0.10016433596611024</v>
      </c>
      <c r="Q54" s="239">
        <f t="shared" ref="Q54:Q71" si="349">-C54</f>
        <v>-63.450888888888912</v>
      </c>
      <c r="R54" s="239">
        <f t="shared" ref="R54:R71" si="350">D54*(1+$H54)</f>
        <v>2.6712000000000002</v>
      </c>
      <c r="S54" s="239">
        <f t="shared" ref="S54:S71" si="351">R54*(1+$H54)</f>
        <v>2.8314720000000002</v>
      </c>
      <c r="T54" s="239">
        <f t="shared" ref="T54:T71" si="352">S54*(1+$H54)</f>
        <v>3.0013603200000003</v>
      </c>
      <c r="U54" s="239">
        <f t="shared" ref="U54:U71" si="353">T54*(1+$H54)</f>
        <v>3.1814419392000004</v>
      </c>
      <c r="V54" s="239">
        <f t="shared" ref="V54:V71" si="354">U54*(1+$H54)</f>
        <v>3.3723284555520006</v>
      </c>
      <c r="W54" s="239">
        <f t="shared" ref="W54:W71" si="355">V54*(1+I54)</f>
        <v>3.5717991019567235</v>
      </c>
      <c r="X54" s="239">
        <f t="shared" ref="X54:X71" si="356">W54*(1+J54)</f>
        <v>3.780029520702417</v>
      </c>
      <c r="Y54" s="239">
        <f t="shared" ref="Y54:Y71" si="357">X54*(1+K54)</f>
        <v>3.9971835350765925</v>
      </c>
      <c r="Z54" s="239">
        <f t="shared" ref="Z54:Z71" si="358">Y54*(1+L54)</f>
        <v>4.2234118827251343</v>
      </c>
      <c r="AA54" s="239">
        <f t="shared" ref="AA54:AA71" si="359">Z54*(1+M54)</f>
        <v>4.4588509286770197</v>
      </c>
      <c r="AB54" s="239">
        <f t="shared" ref="AB54:AQ70" si="360">AA54*(1+$N54)</f>
        <v>4.7036213633840767</v>
      </c>
      <c r="AC54" s="239">
        <f t="shared" si="360"/>
        <v>4.961828570628505</v>
      </c>
      <c r="AD54" s="239">
        <f t="shared" si="360"/>
        <v>5.2342101675021615</v>
      </c>
      <c r="AE54" s="239">
        <f t="shared" si="360"/>
        <v>5.521544262887077</v>
      </c>
      <c r="AF54" s="239">
        <f t="shared" si="360"/>
        <v>5.8246516802687411</v>
      </c>
      <c r="AG54" s="239">
        <f t="shared" si="360"/>
        <v>6.1443983025716289</v>
      </c>
      <c r="AH54" s="239">
        <f t="shared" si="360"/>
        <v>6.4816975457154227</v>
      </c>
      <c r="AI54" s="239">
        <f t="shared" si="360"/>
        <v>6.8375129679581139</v>
      </c>
      <c r="AJ54" s="239">
        <f t="shared" si="360"/>
        <v>7.21286102248005</v>
      </c>
      <c r="AK54" s="239">
        <f t="shared" si="360"/>
        <v>7.6088139610722063</v>
      </c>
      <c r="AL54" s="239">
        <f t="shared" si="360"/>
        <v>8.0265028972236028</v>
      </c>
      <c r="AM54" s="239">
        <f t="shared" si="360"/>
        <v>8.4671210373581509</v>
      </c>
      <c r="AN54" s="239">
        <f t="shared" si="360"/>
        <v>8.9319270894515661</v>
      </c>
      <c r="AO54" s="239">
        <f t="shared" si="360"/>
        <v>9.4222488587656805</v>
      </c>
      <c r="AP54" s="239">
        <f t="shared" si="360"/>
        <v>9.9394870409720646</v>
      </c>
      <c r="AQ54" s="239">
        <f t="shared" si="360"/>
        <v>10.485119223500703</v>
      </c>
      <c r="AR54" s="239">
        <f t="shared" ref="AR54:AR71" si="361">AQ54*(1+$N54)</f>
        <v>11.060704106544343</v>
      </c>
      <c r="AS54" s="239">
        <f t="shared" ref="AS54:AS71" si="362">AR54*(1+$N54)</f>
        <v>11.66788595577658</v>
      </c>
      <c r="AT54" s="239">
        <f t="shared" ref="AT54:AT71" si="363">AS54*(1+$N54)</f>
        <v>12.308399299503723</v>
      </c>
      <c r="AU54" s="239">
        <f t="shared" ref="AU54:AU71" si="364">AT54*(1+$N54)</f>
        <v>12.984073883668721</v>
      </c>
      <c r="AV54" s="239">
        <f t="shared" ref="AV54:AV71" si="365">AU54*(1+$N54)</f>
        <v>13.696839898862038</v>
      </c>
      <c r="AW54" s="239">
        <f t="shared" ref="AW54:AW71" si="366">AV54*(1+$N54)</f>
        <v>14.448733494271419</v>
      </c>
      <c r="AX54" s="239">
        <f t="shared" ref="AX54:AX71" si="367">AW54*(1+$N54)</f>
        <v>15.241902594322175</v>
      </c>
      <c r="AY54" s="239">
        <f t="shared" ref="AY54:AY71" si="368">AX54*(1+$N54)</f>
        <v>16.078613034624293</v>
      </c>
      <c r="AZ54" s="239">
        <f t="shared" ref="AZ54:AZ71" si="369">AY54*(1+$N54)</f>
        <v>16.961255034754863</v>
      </c>
      <c r="BA54" s="239">
        <f t="shared" ref="BA54:BA71" si="370">AZ54*(1+$N54)</f>
        <v>17.892350026366532</v>
      </c>
      <c r="BB54" s="239">
        <f t="shared" ref="BB54:BB71" si="371">BA54*(1+$N54)</f>
        <v>18.87455785612773</v>
      </c>
      <c r="BC54" s="239">
        <f t="shared" ref="BC54:BC71" si="372">BB54*(1+$N54)</f>
        <v>19.910684384071256</v>
      </c>
      <c r="BD54" s="239">
        <f t="shared" ref="BD54:BD71" si="373">BC54*(1+$N54)</f>
        <v>21.003689499057273</v>
      </c>
      <c r="BE54" s="239">
        <f t="shared" ref="BE54:BE71" si="374">BD54*(1+$N54)</f>
        <v>22.15669557424842</v>
      </c>
      <c r="BF54" s="239">
        <f t="shared" ref="BF54:BF71" si="375">BE54*(1+$N54)</f>
        <v>23.372996386751666</v>
      </c>
      <c r="BG54" s="239">
        <f t="shared" ref="BG54:BV70" si="376">BF54*(1+$N54)</f>
        <v>24.656066526907519</v>
      </c>
      <c r="BH54" s="239">
        <f t="shared" si="376"/>
        <v>26.009571324106005</v>
      </c>
      <c r="BI54" s="239">
        <f t="shared" si="376"/>
        <v>27.437377317484348</v>
      </c>
      <c r="BJ54" s="239">
        <f t="shared" si="376"/>
        <v>28.943563301417846</v>
      </c>
      <c r="BK54" s="239">
        <f t="shared" si="376"/>
        <v>30.532431977357483</v>
      </c>
      <c r="BL54" s="239">
        <f t="shared" si="376"/>
        <v>32.208522245299875</v>
      </c>
      <c r="BM54" s="239">
        <f t="shared" si="376"/>
        <v>33.976622170002479</v>
      </c>
      <c r="BN54" s="239">
        <f t="shared" si="376"/>
        <v>35.841782658984449</v>
      </c>
      <c r="BO54" s="239">
        <f t="shared" si="376"/>
        <v>37.809331891386911</v>
      </c>
      <c r="BP54" s="239">
        <f t="shared" si="376"/>
        <v>39.884890538911392</v>
      </c>
      <c r="BQ54" s="239">
        <f t="shared" si="376"/>
        <v>42.07438782231786</v>
      </c>
      <c r="BR54" s="239">
        <f t="shared" si="376"/>
        <v>44.38407844935071</v>
      </c>
      <c r="BS54" s="239">
        <f t="shared" si="376"/>
        <v>46.820560482479166</v>
      </c>
      <c r="BT54" s="239">
        <f t="shared" si="376"/>
        <v>49.390794187494471</v>
      </c>
      <c r="BU54" s="239">
        <f t="shared" si="376"/>
        <v>52.102121916808542</v>
      </c>
      <c r="BV54" s="239">
        <f t="shared" si="376"/>
        <v>54.962289084254358</v>
      </c>
      <c r="BW54" s="239">
        <f t="shared" ref="BH54:BW70" si="377">BV54*(1+$N54)</f>
        <v>57.979466291306565</v>
      </c>
      <c r="BX54" s="239">
        <f t="shared" ref="BX54:BX71" si="378">BW54*(1+$N54)</f>
        <v>61.16227266792994</v>
      </c>
      <c r="BY54" s="239">
        <f t="shared" ref="BY54:BY71" si="379">BX54*(1+$N54)</f>
        <v>64.519800494733218</v>
      </c>
      <c r="BZ54" s="239">
        <f t="shared" ref="BZ54:BZ71" si="380">BY54*(1+$N54)</f>
        <v>68.061641176766116</v>
      </c>
      <c r="CA54" s="239">
        <f t="shared" ref="CA54:CA71" si="381">BZ54*(1+$N54)</f>
        <v>71.797912643158426</v>
      </c>
      <c r="CB54" s="239">
        <f t="shared" ref="CB54:CB71" si="382">CA54*(1+$N54)</f>
        <v>75.739288250873471</v>
      </c>
      <c r="CC54" s="239">
        <f t="shared" ref="CC54:CC71" si="383">CB54*(1+$N54)</f>
        <v>79.897027275144907</v>
      </c>
      <c r="CD54" s="239">
        <f t="shared" ref="CD54:CD71" si="384">CC54*(1+$N54)</f>
        <v>84.283007073698386</v>
      </c>
      <c r="CE54" s="239">
        <f t="shared" ref="CE54:CE71" si="385">CD54*(1+$N54)</f>
        <v>88.909757016641251</v>
      </c>
      <c r="CF54" s="239">
        <f t="shared" ref="CF54:CF71" si="386">CE54*(1+$N54)</f>
        <v>93.790494278947349</v>
      </c>
      <c r="CG54" s="239">
        <f t="shared" ref="CG54:CG71" si="387">CF54*(1+$N54)</f>
        <v>98.93916159778486</v>
      </c>
      <c r="CH54" s="239">
        <f t="shared" ref="CH54:CH71" si="388">CG54*(1+$N54)</f>
        <v>104.37046710254796</v>
      </c>
      <c r="CI54" s="239">
        <f t="shared" ref="CI54:CI71" si="389">CH54*(1+$N54)</f>
        <v>110.09992633137426</v>
      </c>
      <c r="CJ54" s="239">
        <f t="shared" ref="CJ54:CJ71" si="390">CI54*(1+$N54)</f>
        <v>116.14390655417608</v>
      </c>
      <c r="CK54" s="239">
        <f t="shared" ref="CK54:CK71" si="391">CJ54*(1+$N54)</f>
        <v>122.51967352880254</v>
      </c>
      <c r="CL54" s="239">
        <f t="shared" ref="CL54:CL71" si="392">CK54*(1+$N54)</f>
        <v>129.2454408239002</v>
      </c>
      <c r="CM54" s="239">
        <f t="shared" ref="CM54:DB70" si="393">CL54*(1+$N54)</f>
        <v>136.34042184937212</v>
      </c>
      <c r="CN54" s="239">
        <f t="shared" si="393"/>
        <v>143.82488474307019</v>
      </c>
      <c r="CO54" s="239">
        <f t="shared" si="393"/>
        <v>151.72021027051477</v>
      </c>
      <c r="CP54" s="239">
        <f t="shared" si="393"/>
        <v>160.0489529030429</v>
      </c>
      <c r="CQ54" s="239">
        <f t="shared" si="393"/>
        <v>168.83490524886639</v>
      </c>
      <c r="CR54" s="239">
        <f t="shared" si="393"/>
        <v>178.10316602109893</v>
      </c>
      <c r="CS54" s="239">
        <f t="shared" si="393"/>
        <v>187.88021173691575</v>
      </c>
      <c r="CT54" s="239">
        <f t="shared" si="393"/>
        <v>198.19397235266786</v>
      </c>
      <c r="CU54" s="239">
        <f t="shared" si="393"/>
        <v>209.07391105101652</v>
      </c>
      <c r="CV54" s="239">
        <f t="shared" si="393"/>
        <v>220.55110840801495</v>
      </c>
      <c r="CW54" s="239">
        <f t="shared" si="393"/>
        <v>232.65835118057626</v>
      </c>
      <c r="CX54" s="239">
        <f t="shared" si="393"/>
        <v>245.43022596796541</v>
      </c>
      <c r="CY54" s="239">
        <f t="shared" si="393"/>
        <v>258.90321801487704</v>
      </c>
      <c r="CZ54" s="239">
        <f t="shared" si="393"/>
        <v>273.11581543834831</v>
      </c>
      <c r="DA54" s="239">
        <f t="shared" si="393"/>
        <v>288.10861917625039</v>
      </c>
      <c r="DB54" s="239">
        <f t="shared" si="393"/>
        <v>303.92445897144728</v>
      </c>
      <c r="DC54" s="239">
        <f t="shared" ref="CN54:DC70" si="394">DB54*(1+$N54)</f>
        <v>320.60851572295229</v>
      </c>
      <c r="DD54" s="239">
        <f t="shared" ref="DD54:DD71" si="395">DC54*(1+$N54)</f>
        <v>338.20845055360064</v>
      </c>
      <c r="DE54" s="239">
        <f t="shared" ref="DE54:DE71" si="396">DD54*(1+$N54)</f>
        <v>356.77454096294463</v>
      </c>
      <c r="DF54" s="239">
        <f t="shared" ref="DF54:DF71" si="397">DE54*(1+$N54)</f>
        <v>376.3598244543175</v>
      </c>
      <c r="DG54" s="239">
        <f t="shared" ref="DG54:DG71" si="398">DF54*(1+$N54)</f>
        <v>397.02025004636312</v>
      </c>
      <c r="DH54" s="239">
        <f t="shared" ref="DH54:DH71" si="399">DG54*(1+$N54)</f>
        <v>418.81483810185267</v>
      </c>
      <c r="DI54" s="239">
        <f t="shared" ref="DI54:DI71" si="400">DH54*(1+$N54)</f>
        <v>441.80584893036962</v>
      </c>
      <c r="DJ54" s="239">
        <f t="shared" ref="DJ54:DJ71" si="401">DI54*(1+$N54)</f>
        <v>466.05896064650705</v>
      </c>
      <c r="DK54" s="239">
        <f t="shared" ref="DK54:DK71" si="402">DJ54*(1+$N54)</f>
        <v>491.64345679166354</v>
      </c>
      <c r="DL54" s="239">
        <f t="shared" ref="DL54:DL71" si="403">DK54*(1+$N54)</f>
        <v>518.63242425541353</v>
      </c>
      <c r="DM54" s="239">
        <f t="shared" ref="DM54:DM71" si="404">DL54*(1+$N54)</f>
        <v>547.10296206185194</v>
      </c>
      <c r="DN54" s="239">
        <f t="shared" ref="DN54:DN71" si="405">DM54*(1+$N54)</f>
        <v>577.13640161735009</v>
      </c>
      <c r="DO54" s="239">
        <f t="shared" ref="DO54:DO71" si="406">DN54*(1+$N54)</f>
        <v>608.81853904890136</v>
      </c>
      <c r="DP54" s="239">
        <f t="shared" ref="DP54:DP71" si="407">DO54*(1+$N54)</f>
        <v>642.23988029677548</v>
      </c>
      <c r="DQ54" s="239">
        <f t="shared" ref="DQ54:DQ71" si="408">DP54*(1+$N54)</f>
        <v>677.49589966163296</v>
      </c>
      <c r="DR54" s="239">
        <f t="shared" ref="DR54:DR71" si="409">DQ54*(1+$N54)</f>
        <v>714.68731254468935</v>
      </c>
      <c r="DS54" s="239">
        <f t="shared" ref="DS54:EH70" si="410">DR54*(1+$N54)</f>
        <v>753.9203631600609</v>
      </c>
      <c r="DT54" s="239">
        <f t="shared" si="410"/>
        <v>795.30712804119685</v>
      </c>
      <c r="DU54" s="239">
        <f t="shared" si="410"/>
        <v>838.96583620842068</v>
      </c>
      <c r="DV54" s="239">
        <f t="shared" si="410"/>
        <v>885.02120691219864</v>
      </c>
      <c r="DW54" s="239">
        <f t="shared" si="410"/>
        <v>933.6048059169625</v>
      </c>
      <c r="DX54" s="239">
        <f t="shared" si="410"/>
        <v>984.85542134327727</v>
      </c>
      <c r="DY54" s="239">
        <f t="shared" si="410"/>
        <v>1038.9194601420181</v>
      </c>
      <c r="DZ54" s="239">
        <f t="shared" si="410"/>
        <v>1095.9513663331575</v>
      </c>
      <c r="EA54" s="239">
        <f t="shared" si="410"/>
        <v>1156.1140622039418</v>
      </c>
      <c r="EB54" s="239">
        <f t="shared" si="410"/>
        <v>1219.5794137268203</v>
      </c>
      <c r="EC54" s="239">
        <f t="shared" si="410"/>
        <v>1286.5287215266808</v>
      </c>
      <c r="ED54" s="239">
        <f t="shared" si="410"/>
        <v>1357.1532387999314</v>
      </c>
      <c r="EE54" s="239">
        <f t="shared" si="410"/>
        <v>1431.6547176649613</v>
      </c>
      <c r="EF54" s="239">
        <f t="shared" si="410"/>
        <v>1510.2459855047309</v>
      </c>
      <c r="EG54" s="239">
        <f t="shared" si="410"/>
        <v>1593.151552947925</v>
      </c>
      <c r="EH54" s="239">
        <f t="shared" si="410"/>
        <v>1680.6082552254757</v>
      </c>
      <c r="EI54" s="239">
        <f t="shared" ref="DT54:EI70" si="411">EH54*(1+$N54)</f>
        <v>1772.8659287346152</v>
      </c>
      <c r="EJ54" s="239">
        <f t="shared" ref="EJ54:EJ71" si="412">EI54*(1+$N54)</f>
        <v>1870.1881247431859</v>
      </c>
      <c r="EK54" s="239">
        <f t="shared" ref="EK54:EK71" si="413">EJ54*(1+$N54)</f>
        <v>1972.8528622730385</v>
      </c>
      <c r="EL54" s="239">
        <f t="shared" ref="EL54:EL71" si="414">EK54*(1+$N54)</f>
        <v>2081.1534223132712</v>
      </c>
      <c r="EM54" s="239">
        <f t="shared" ref="EM54:EM71" si="415">EL54*(1+$N54)</f>
        <v>2195.3991856321277</v>
      </c>
      <c r="EN54" s="239">
        <f t="shared" ref="EN54:EN71" si="416">EM54*(1+$N54)</f>
        <v>2315.9165165809191</v>
      </c>
      <c r="EO54" s="239">
        <f t="shared" ref="EO54:EO71" si="417">EN54*(1+$N54)</f>
        <v>2443.049695414722</v>
      </c>
      <c r="EP54" s="239">
        <f t="shared" ref="EP54:EP71" si="418">EO54*(1+$N54)</f>
        <v>2577.1619017932007</v>
      </c>
      <c r="EQ54" s="239">
        <f t="shared" ref="EQ54:EQ71" si="419">EP54*(1+$N54)</f>
        <v>2718.6362522711065</v>
      </c>
      <c r="ER54" s="239">
        <f t="shared" ref="ER54:ER71" si="420">EQ54*(1+$N54)</f>
        <v>2867.8768947422386</v>
      </c>
      <c r="ES54" s="239">
        <f t="shared" ref="ES54:ES71" si="421">ER54*(1+$N54)</f>
        <v>3025.3101629633547</v>
      </c>
      <c r="ET54" s="239">
        <f t="shared" ref="ET54:ET71" si="422">ES54*(1+$N54)</f>
        <v>3191.3857944561378</v>
      </c>
      <c r="EU54" s="239">
        <f t="shared" ref="EU54:EU71" si="423">ET54*(1+$N54)</f>
        <v>3366.5782152663869</v>
      </c>
      <c r="EV54" s="239">
        <f t="shared" ref="EV54:EV71" si="424">EU54*(1+$N54)</f>
        <v>3551.3878952505888</v>
      </c>
      <c r="EW54" s="239">
        <f t="shared" ref="EW54:EW71" si="425">EV54*(1+$N54)</f>
        <v>3746.3427777614934</v>
      </c>
      <c r="EX54" s="239">
        <f t="shared" ref="EX54:EX71" si="426">EW54*(1+$N54)</f>
        <v>3951.9997878168629</v>
      </c>
      <c r="EY54" s="239">
        <f t="shared" ref="EY54:FN70" si="427">EX54*(1+$N54)</f>
        <v>4168.9464230597559</v>
      </c>
      <c r="EZ54" s="239">
        <f t="shared" si="427"/>
        <v>4397.8024320552258</v>
      </c>
      <c r="FA54" s="239">
        <f t="shared" si="427"/>
        <v>4639.221584717794</v>
      </c>
      <c r="FB54" s="239">
        <f t="shared" si="427"/>
        <v>4893.8935399272641</v>
      </c>
      <c r="FC54" s="239">
        <f t="shared" si="427"/>
        <v>5162.5458156680625</v>
      </c>
      <c r="FD54" s="239">
        <f t="shared" si="427"/>
        <v>5445.9458673201825</v>
      </c>
      <c r="FE54" s="239">
        <f t="shared" si="427"/>
        <v>5744.9032800387495</v>
      </c>
      <c r="FF54" s="239">
        <f t="shared" si="427"/>
        <v>6060.2720814851591</v>
      </c>
      <c r="FG54" s="239">
        <f t="shared" si="427"/>
        <v>6392.9531815165283</v>
      </c>
      <c r="FH54" s="239">
        <f t="shared" si="427"/>
        <v>6743.8969458028923</v>
      </c>
      <c r="FI54" s="239">
        <f t="shared" si="427"/>
        <v>7114.1059107241636</v>
      </c>
      <c r="FJ54" s="239">
        <f t="shared" si="427"/>
        <v>7504.637647302462</v>
      </c>
      <c r="FK54" s="239">
        <f t="shared" si="427"/>
        <v>7916.6077823511787</v>
      </c>
      <c r="FL54" s="239">
        <f t="shared" si="427"/>
        <v>8351.193185471242</v>
      </c>
      <c r="FM54" s="239">
        <f t="shared" si="427"/>
        <v>8809.635330998839</v>
      </c>
      <c r="FN54" s="239">
        <f t="shared" si="427"/>
        <v>9293.2438445086282</v>
      </c>
      <c r="FO54" s="239">
        <f t="shared" ref="EZ54:FO70" si="428">FN54*(1+$N54)</f>
        <v>9803.4002440036857</v>
      </c>
      <c r="FP54" s="239">
        <f t="shared" ref="FP54:FP71" si="429">FO54*(1+$N54)</f>
        <v>10341.561886479592</v>
      </c>
      <c r="FQ54" s="239">
        <f t="shared" ref="FQ54:FQ71" si="430">FP54*(1+$N54)</f>
        <v>10909.26613113677</v>
      </c>
      <c r="FR54" s="239">
        <f t="shared" ref="FR54:FR71" si="431">FQ54*(1+$N54)</f>
        <v>11508.134731134038</v>
      </c>
      <c r="FS54" s="239">
        <f t="shared" ref="FS54:FS71" si="432">FR54*(1+$N54)</f>
        <v>12139.878466429274</v>
      </c>
      <c r="FT54" s="239">
        <f t="shared" ref="FT54:FT71" si="433">FS54*(1+$N54)</f>
        <v>12806.302030941757</v>
      </c>
      <c r="FU54" s="239">
        <f t="shared" ref="FU54:FU71" si="434">FT54*(1+$N54)</f>
        <v>13509.309187997251</v>
      </c>
      <c r="FV54" s="239">
        <f t="shared" ref="FV54:FV71" si="435">FU54*(1+$N54)</f>
        <v>14250.908208783363</v>
      </c>
      <c r="FW54" s="239">
        <f t="shared" ref="FW54:FW71" si="436">FV54*(1+$N54)</f>
        <v>15033.217609351112</v>
      </c>
      <c r="FX54" s="239">
        <f t="shared" ref="FX54:FX71" si="437">FW54*(1+$N54)</f>
        <v>15858.472202551529</v>
      </c>
      <c r="FY54" s="239">
        <f t="shared" ref="FY54:FY71" si="438">FX54*(1+$N54)</f>
        <v>16729.029482195783</v>
      </c>
      <c r="FZ54" s="239">
        <f t="shared" ref="FZ54:FZ71" si="439">FY54*(1+$N54)</f>
        <v>17647.376357676367</v>
      </c>
      <c r="GA54" s="239">
        <f t="shared" ref="GA54:GA71" si="440">FZ54*(1+$N54)</f>
        <v>18616.136258288054</v>
      </c>
      <c r="GB54" s="239">
        <f t="shared" ref="GB54:GB71" si="441">GA54*(1+$N54)</f>
        <v>19638.076627543454</v>
      </c>
      <c r="GC54" s="239">
        <f t="shared" ref="GC54:GC71" si="442">GB54*(1+$N54)</f>
        <v>20716.116828892042</v>
      </c>
      <c r="GD54" s="239">
        <f t="shared" ref="GD54:GD71" si="443">GC54*(1+$N54)</f>
        <v>21853.336485426869</v>
      </c>
      <c r="GE54" s="239">
        <f t="shared" ref="GE54:GT70" si="444">GD54*(1+$N54)</f>
        <v>23052.984277402869</v>
      </c>
      <c r="GF54" s="239">
        <f t="shared" si="444"/>
        <v>24318.487222698484</v>
      </c>
      <c r="GG54" s="239">
        <f t="shared" si="444"/>
        <v>25653.460466732024</v>
      </c>
      <c r="GH54" s="239">
        <f t="shared" si="444"/>
        <v>27061.717609799463</v>
      </c>
      <c r="GI54" s="239">
        <f t="shared" si="444"/>
        <v>28547.281601335642</v>
      </c>
      <c r="GJ54" s="239">
        <f t="shared" si="444"/>
        <v>30114.396232220366</v>
      </c>
      <c r="GK54" s="239">
        <f t="shared" si="444"/>
        <v>31767.538257959317</v>
      </c>
      <c r="GL54" s="239">
        <f t="shared" si="444"/>
        <v>33511.430187371923</v>
      </c>
      <c r="GM54" s="239">
        <f t="shared" si="444"/>
        <v>35351.053773319436</v>
      </c>
      <c r="GN54" s="239">
        <f t="shared" si="444"/>
        <v>37291.664244012012</v>
      </c>
      <c r="GO54" s="239">
        <f t="shared" si="444"/>
        <v>39338.805315549194</v>
      </c>
      <c r="GP54" s="239">
        <f t="shared" si="444"/>
        <v>41498.325028579893</v>
      </c>
      <c r="GQ54" s="239">
        <f t="shared" si="444"/>
        <v>43776.392454322267</v>
      </c>
      <c r="GR54" s="239">
        <f t="shared" si="444"/>
        <v>46179.515317667348</v>
      </c>
      <c r="GS54" s="239">
        <f t="shared" si="444"/>
        <v>48714.558587710118</v>
      </c>
      <c r="GT54" s="239">
        <f t="shared" si="444"/>
        <v>51388.76408881534</v>
      </c>
      <c r="GU54" s="239">
        <f t="shared" ref="GF54:GU70" si="445">GT54*(1+$N54)</f>
        <v>54209.771188240811</v>
      </c>
      <c r="GV54" s="239">
        <f t="shared" ref="GV54:GV71" si="446">GU54*(1+$N54)</f>
        <v>57185.638619416139</v>
      </c>
      <c r="GW54" s="239">
        <f t="shared" ref="GW54:GW71" si="447">GV54*(1+$N54)</f>
        <v>60324.867503219233</v>
      </c>
      <c r="GX54" s="239">
        <f t="shared" ref="GX54:GX71" si="448">GW54*(1+$N54)</f>
        <v>63636.425633015177</v>
      </c>
      <c r="GY54" s="239">
        <f t="shared" ref="GY54:GY71" si="449">GX54*(1+$N54)</f>
        <v>67129.773092832154</v>
      </c>
      <c r="GZ54" s="239">
        <f t="shared" ref="GZ54:GZ71" si="450">GY54*(1+$N54)</f>
        <v>70814.889281857555</v>
      </c>
      <c r="HA54" s="239">
        <f t="shared" ref="HA54:HA71" si="451">GZ54*(1+$N54)</f>
        <v>74702.30142245481</v>
      </c>
      <c r="HB54" s="239">
        <f t="shared" ref="HB54:HB71" si="452">HA54*(1+$N54)</f>
        <v>78803.114633139368</v>
      </c>
      <c r="HC54" s="239">
        <f t="shared" ref="HC54:HC71" si="453">HB54*(1+$N54)</f>
        <v>83129.043652422974</v>
      </c>
      <c r="HD54" s="239">
        <f t="shared" ref="HD54:HD71" si="454">HC54*(1+$N54)</f>
        <v>87692.446304151177</v>
      </c>
      <c r="HE54" s="239">
        <f t="shared" ref="HE54:HE71" si="455">HD54*(1+$N54)</f>
        <v>92506.358799934271</v>
      </c>
      <c r="HF54" s="239">
        <f t="shared" ref="HF54:HF71" si="456">HE54*(1+$N54)</f>
        <v>97584.532979519412</v>
      </c>
      <c r="HG54" s="239">
        <f t="shared" ref="HG54:HG71" si="457">HF54*(1+$N54)</f>
        <v>102941.47559548824</v>
      </c>
      <c r="HH54" s="239">
        <f t="shared" ref="HH54:HH71" si="458">HG54*(1+$N54)</f>
        <v>108592.48975450381</v>
      </c>
      <c r="HI54" s="239">
        <f t="shared" ref="HI54:HI71" si="459">HH54*(1+$N54)</f>
        <v>114553.71863349172</v>
      </c>
    </row>
    <row r="55" spans="1:217" s="278" customFormat="1" ht="12.75" customHeight="1">
      <c r="A55" s="10" t="str">
        <f>'JJR-4 Constant DCF'!A49</f>
        <v>Alliant Energy Corporation</v>
      </c>
      <c r="B55" s="389" t="str">
        <f>'JJR-4 Constant DCF'!B49</f>
        <v>LNT</v>
      </c>
      <c r="C55" s="239">
        <f>'JJR-4 Constant DCF'!D49</f>
        <v>50.463277777777797</v>
      </c>
      <c r="D55" s="10">
        <f>'JJR-4 Constant DCF'!C49</f>
        <v>1.61</v>
      </c>
      <c r="E55" s="3">
        <f>'JJR-4 Constant DCF'!G49</f>
        <v>5.5E-2</v>
      </c>
      <c r="F55" s="3">
        <f>'JJR-4 Constant DCF'!H49</f>
        <v>5.7000000000000002E-2</v>
      </c>
      <c r="G55" s="3">
        <f>'JJR-4 Constant DCF'!I49</f>
        <v>5.8000000000000003E-2</v>
      </c>
      <c r="H55" s="3">
        <f t="shared" ref="H55:H71" si="460">MIN(E55:G55)</f>
        <v>5.5E-2</v>
      </c>
      <c r="I55" s="3">
        <f t="shared" si="344"/>
        <v>5.4982567766986047E-2</v>
      </c>
      <c r="J55" s="3">
        <f t="shared" si="345"/>
        <v>5.4965135533972094E-2</v>
      </c>
      <c r="K55" s="3">
        <f t="shared" si="346"/>
        <v>5.4947703300958141E-2</v>
      </c>
      <c r="L55" s="3">
        <f t="shared" si="347"/>
        <v>5.4930271067944188E-2</v>
      </c>
      <c r="M55" s="3">
        <f t="shared" si="348"/>
        <v>5.4912838834930235E-2</v>
      </c>
      <c r="N55" s="3">
        <f>'JJR-5.4 GDP Growth'!$D$25</f>
        <v>5.4895406601916275E-2</v>
      </c>
      <c r="O55" s="3">
        <f t="shared" ref="O55:O71" si="461">IFERROR(XIRR($Q55:$HI55,$Q$7:$HI$7),"")</f>
        <v>8.9940473437309279E-2</v>
      </c>
      <c r="Q55" s="239">
        <f t="shared" si="349"/>
        <v>-50.463277777777797</v>
      </c>
      <c r="R55" s="239">
        <f t="shared" si="350"/>
        <v>1.69855</v>
      </c>
      <c r="S55" s="239">
        <f t="shared" si="351"/>
        <v>1.7919702499999999</v>
      </c>
      <c r="T55" s="239">
        <f t="shared" si="352"/>
        <v>1.8905286137499997</v>
      </c>
      <c r="U55" s="239">
        <f t="shared" si="353"/>
        <v>1.9945076875062495</v>
      </c>
      <c r="V55" s="239">
        <f t="shared" si="354"/>
        <v>2.1042056103190929</v>
      </c>
      <c r="W55" s="239">
        <f t="shared" si="355"/>
        <v>2.2199002378841346</v>
      </c>
      <c r="X55" s="239">
        <f t="shared" si="356"/>
        <v>2.3419173553313333</v>
      </c>
      <c r="Y55" s="239">
        <f t="shared" si="357"/>
        <v>2.4706003353274442</v>
      </c>
      <c r="Z55" s="239">
        <f t="shared" si="358"/>
        <v>2.6063110814475348</v>
      </c>
      <c r="AA55" s="239">
        <f t="shared" si="359"/>
        <v>2.7494310218167559</v>
      </c>
      <c r="AB55" s="239">
        <f t="shared" si="360"/>
        <v>2.9003621556833088</v>
      </c>
      <c r="AC55" s="239">
        <f t="shared" si="360"/>
        <v>3.0595787155123544</v>
      </c>
      <c r="AD55" s="239">
        <f t="shared" si="360"/>
        <v>3.2275355331309736</v>
      </c>
      <c r="AE55" s="239">
        <f t="shared" si="360"/>
        <v>3.4047124085443312</v>
      </c>
      <c r="AF55" s="239">
        <f t="shared" si="360"/>
        <v>3.591615480573962</v>
      </c>
      <c r="AG55" s="239">
        <f t="shared" si="360"/>
        <v>3.7887786727378066</v>
      </c>
      <c r="AH55" s="239">
        <f t="shared" si="360"/>
        <v>3.9967652185024169</v>
      </c>
      <c r="AI55" s="239">
        <f t="shared" si="360"/>
        <v>4.2161692702645039</v>
      </c>
      <c r="AJ55" s="239">
        <f t="shared" si="360"/>
        <v>4.4476175966581781</v>
      </c>
      <c r="AK55" s="239">
        <f t="shared" si="360"/>
        <v>4.6917713730365662</v>
      </c>
      <c r="AL55" s="239">
        <f t="shared" si="360"/>
        <v>4.9493280702426397</v>
      </c>
      <c r="AM55" s="239">
        <f t="shared" si="360"/>
        <v>5.2210234470648871</v>
      </c>
      <c r="AN55" s="239">
        <f t="shared" si="360"/>
        <v>5.5076336520696527</v>
      </c>
      <c r="AO55" s="239">
        <f t="shared" si="360"/>
        <v>5.8099774408144134</v>
      </c>
      <c r="AP55" s="239">
        <f t="shared" si="360"/>
        <v>6.1289185147758811</v>
      </c>
      <c r="AQ55" s="239">
        <f t="shared" si="360"/>
        <v>6.4653679886745161</v>
      </c>
      <c r="AR55" s="239">
        <f t="shared" si="361"/>
        <v>6.8202869932438173</v>
      </c>
      <c r="AS55" s="239">
        <f t="shared" si="362"/>
        <v>7.1946894208796976</v>
      </c>
      <c r="AT55" s="239">
        <f t="shared" si="363"/>
        <v>7.5896448220133941</v>
      </c>
      <c r="AU55" s="239">
        <f t="shared" si="364"/>
        <v>8.0062814604819472</v>
      </c>
      <c r="AV55" s="239">
        <f t="shared" si="365"/>
        <v>8.4457895366244884</v>
      </c>
      <c r="AW55" s="239">
        <f t="shared" si="366"/>
        <v>8.9094245873116993</v>
      </c>
      <c r="AX55" s="239">
        <f t="shared" si="367"/>
        <v>9.3985110726212859</v>
      </c>
      <c r="AY55" s="239">
        <f t="shared" si="368"/>
        <v>9.9144461594054434</v>
      </c>
      <c r="AZ55" s="239">
        <f t="shared" si="369"/>
        <v>10.458703712558812</v>
      </c>
      <c r="BA55" s="239">
        <f t="shared" si="370"/>
        <v>11.0328385053887</v>
      </c>
      <c r="BB55" s="239">
        <f t="shared" si="371"/>
        <v>11.638490661115291</v>
      </c>
      <c r="BC55" s="239">
        <f t="shared" si="372"/>
        <v>12.277390338189822</v>
      </c>
      <c r="BD55" s="239">
        <f t="shared" si="373"/>
        <v>12.95136267281519</v>
      </c>
      <c r="BE55" s="239">
        <f t="shared" si="374"/>
        <v>13.662332992788262</v>
      </c>
      <c r="BF55" s="239">
        <f t="shared" si="375"/>
        <v>14.412332317558148</v>
      </c>
      <c r="BG55" s="239">
        <f t="shared" si="376"/>
        <v>15.20350316021244</v>
      </c>
      <c r="BH55" s="239">
        <f t="shared" si="377"/>
        <v>16.038105647965821</v>
      </c>
      <c r="BI55" s="239">
        <f t="shared" si="377"/>
        <v>16.918523978635395</v>
      </c>
      <c r="BJ55" s="239">
        <f t="shared" si="377"/>
        <v>17.847273231546854</v>
      </c>
      <c r="BK55" s="239">
        <f t="shared" si="377"/>
        <v>18.827006552328115</v>
      </c>
      <c r="BL55" s="239">
        <f t="shared" si="377"/>
        <v>19.860522732115108</v>
      </c>
      <c r="BM55" s="239">
        <f t="shared" si="377"/>
        <v>20.950774202821169</v>
      </c>
      <c r="BN55" s="239">
        <f t="shared" si="377"/>
        <v>22.100875471309976</v>
      </c>
      <c r="BO55" s="239">
        <f t="shared" si="377"/>
        <v>23.314112016565854</v>
      </c>
      <c r="BP55" s="239">
        <f t="shared" si="377"/>
        <v>24.593949675277859</v>
      </c>
      <c r="BQ55" s="239">
        <f t="shared" si="377"/>
        <v>25.944044542649305</v>
      </c>
      <c r="BR55" s="239">
        <f t="shared" si="377"/>
        <v>27.368253416716264</v>
      </c>
      <c r="BS55" s="239">
        <f t="shared" si="377"/>
        <v>28.87064481601119</v>
      </c>
      <c r="BT55" s="239">
        <f t="shared" si="377"/>
        <v>30.455510602045631</v>
      </c>
      <c r="BU55" s="239">
        <f t="shared" si="377"/>
        <v>32.127378239813901</v>
      </c>
      <c r="BV55" s="239">
        <f t="shared" si="377"/>
        <v>33.891023731342045</v>
      </c>
      <c r="BW55" s="239">
        <f t="shared" si="377"/>
        <v>35.751485259229263</v>
      </c>
      <c r="BX55" s="239">
        <f t="shared" si="378"/>
        <v>37.71407757915707</v>
      </c>
      <c r="BY55" s="239">
        <f t="shared" si="379"/>
        <v>39.784407202481113</v>
      </c>
      <c r="BZ55" s="239">
        <f t="shared" si="380"/>
        <v>41.96838841227752</v>
      </c>
      <c r="CA55" s="239">
        <f t="shared" si="381"/>
        <v>44.272260158596644</v>
      </c>
      <c r="CB55" s="239">
        <f t="shared" si="382"/>
        <v>46.702603881188622</v>
      </c>
      <c r="CC55" s="239">
        <f t="shared" si="383"/>
        <v>49.266362310614703</v>
      </c>
      <c r="CD55" s="239">
        <f t="shared" si="384"/>
        <v>51.970859301453217</v>
      </c>
      <c r="CE55" s="239">
        <f t="shared" si="385"/>
        <v>54.823820754257476</v>
      </c>
      <c r="CF55" s="239">
        <f t="shared" si="386"/>
        <v>57.833396686033019</v>
      </c>
      <c r="CG55" s="239">
        <f t="shared" si="387"/>
        <v>61.008184512282718</v>
      </c>
      <c r="CH55" s="239">
        <f t="shared" si="388"/>
        <v>64.357253607129209</v>
      </c>
      <c r="CI55" s="239">
        <f t="shared" si="389"/>
        <v>67.890171211675209</v>
      </c>
      <c r="CJ55" s="239">
        <f t="shared" si="390"/>
        <v>71.617029764613832</v>
      </c>
      <c r="CK55" s="239">
        <f t="shared" si="391"/>
        <v>75.548475733163855</v>
      </c>
      <c r="CL55" s="239">
        <f t="shared" si="392"/>
        <v>79.695740026690885</v>
      </c>
      <c r="CM55" s="239">
        <f t="shared" si="393"/>
        <v>84.070670079896701</v>
      </c>
      <c r="CN55" s="239">
        <f t="shared" si="394"/>
        <v>88.685763697228182</v>
      </c>
      <c r="CO55" s="239">
        <f t="shared" si="394"/>
        <v>93.554204755188991</v>
      </c>
      <c r="CP55" s="239">
        <f t="shared" si="394"/>
        <v>98.689900864544015</v>
      </c>
      <c r="CQ55" s="239">
        <f t="shared" si="394"/>
        <v>104.10752310000596</v>
      </c>
      <c r="CR55" s="239">
        <f t="shared" si="394"/>
        <v>109.82254791089917</v>
      </c>
      <c r="CS55" s="239">
        <f t="shared" si="394"/>
        <v>115.85130133252642</v>
      </c>
      <c r="CT55" s="239">
        <f t="shared" si="394"/>
        <v>122.21100562453658</v>
      </c>
      <c r="CU55" s="239">
        <f t="shared" si="394"/>
        <v>128.91982846952459</v>
      </c>
      <c r="CV55" s="239">
        <f t="shared" si="394"/>
        <v>135.99693487240845</v>
      </c>
      <c r="CW55" s="239">
        <f t="shared" si="394"/>
        <v>143.46254190884363</v>
      </c>
      <c r="CX55" s="239">
        <f t="shared" si="394"/>
        <v>151.33797647907406</v>
      </c>
      <c r="CY55" s="239">
        <f t="shared" si="394"/>
        <v>159.64573623220406</v>
      </c>
      <c r="CZ55" s="239">
        <f t="shared" si="394"/>
        <v>168.40955383493318</v>
      </c>
      <c r="DA55" s="239">
        <f t="shared" si="394"/>
        <v>177.65446476834913</v>
      </c>
      <c r="DB55" s="239">
        <f t="shared" si="394"/>
        <v>187.40687884645345</v>
      </c>
      <c r="DC55" s="239">
        <f t="shared" si="394"/>
        <v>197.69465566072557</v>
      </c>
      <c r="DD55" s="239">
        <f t="shared" si="395"/>
        <v>208.54718416624692</v>
      </c>
      <c r="DE55" s="239">
        <f t="shared" si="396"/>
        <v>219.99546663673777</v>
      </c>
      <c r="DF55" s="239">
        <f t="shared" si="397"/>
        <v>232.07220722833981</v>
      </c>
      <c r="DG55" s="239">
        <f t="shared" si="398"/>
        <v>244.8119054051437</v>
      </c>
      <c r="DH55" s="239">
        <f t="shared" si="399"/>
        <v>258.25095449334896</v>
      </c>
      <c r="DI55" s="239">
        <f t="shared" si="400"/>
        <v>272.42774564559431</v>
      </c>
      <c r="DJ55" s="239">
        <f t="shared" si="401"/>
        <v>287.38277751245266</v>
      </c>
      <c r="DK55" s="239">
        <f t="shared" si="402"/>
        <v>303.15877193438678</v>
      </c>
      <c r="DL55" s="239">
        <f t="shared" si="403"/>
        <v>319.80079598466256</v>
      </c>
      <c r="DM55" s="239">
        <f t="shared" si="404"/>
        <v>337.3563907118571</v>
      </c>
      <c r="DN55" s="239">
        <f t="shared" si="405"/>
        <v>355.87570694973942</v>
      </c>
      <c r="DO55" s="239">
        <f t="shared" si="406"/>
        <v>375.41164858248976</v>
      </c>
      <c r="DP55" s="239">
        <f t="shared" si="407"/>
        <v>396.02002367452127</v>
      </c>
      <c r="DQ55" s="239">
        <f t="shared" si="408"/>
        <v>417.75970389663462</v>
      </c>
      <c r="DR55" s="239">
        <f t="shared" si="409"/>
        <v>440.6927927039365</v>
      </c>
      <c r="DS55" s="239">
        <f t="shared" si="410"/>
        <v>464.8848027459531</v>
      </c>
      <c r="DT55" s="239">
        <f t="shared" si="411"/>
        <v>490.40484301574384</v>
      </c>
      <c r="DU55" s="239">
        <f t="shared" si="411"/>
        <v>517.32581627264199</v>
      </c>
      <c r="DV55" s="239">
        <f t="shared" si="411"/>
        <v>545.7246273025969</v>
      </c>
      <c r="DW55" s="239">
        <f t="shared" si="411"/>
        <v>575.68240261105223</v>
      </c>
      <c r="DX55" s="239">
        <f t="shared" si="411"/>
        <v>607.28472217595402</v>
      </c>
      <c r="DY55" s="239">
        <f t="shared" si="411"/>
        <v>640.62186392293472</v>
      </c>
      <c r="DZ55" s="239">
        <f t="shared" si="411"/>
        <v>675.78906162106171</v>
      </c>
      <c r="EA55" s="239">
        <f t="shared" si="411"/>
        <v>712.88677693587738</v>
      </c>
      <c r="EB55" s="239">
        <f t="shared" si="411"/>
        <v>752.02098641690191</v>
      </c>
      <c r="EC55" s="239">
        <f t="shared" si="411"/>
        <v>793.3034842394319</v>
      </c>
      <c r="ED55" s="239">
        <f t="shared" si="411"/>
        <v>836.85220156547234</v>
      </c>
      <c r="EE55" s="239">
        <f t="shared" si="411"/>
        <v>882.79154343611776</v>
      </c>
      <c r="EF55" s="239">
        <f t="shared" si="411"/>
        <v>931.25274415777665</v>
      </c>
      <c r="EG55" s="239">
        <f t="shared" si="411"/>
        <v>982.37424219746811</v>
      </c>
      <c r="EH55" s="239">
        <f t="shared" si="411"/>
        <v>1036.3020756581475</v>
      </c>
      <c r="EI55" s="239">
        <f t="shared" si="411"/>
        <v>1093.1902994638112</v>
      </c>
      <c r="EJ55" s="239">
        <f t="shared" si="412"/>
        <v>1153.2014254461478</v>
      </c>
      <c r="EK55" s="239">
        <f t="shared" si="413"/>
        <v>1216.5068865899236</v>
      </c>
      <c r="EL55" s="239">
        <f t="shared" si="414"/>
        <v>1283.2875267633087</v>
      </c>
      <c r="EM55" s="239">
        <f t="shared" si="415"/>
        <v>1353.7341173321481</v>
      </c>
      <c r="EN55" s="239">
        <f t="shared" si="416"/>
        <v>1428.0479021339827</v>
      </c>
      <c r="EO55" s="239">
        <f t="shared" si="417"/>
        <v>1506.4411723686412</v>
      </c>
      <c r="EP55" s="239">
        <f t="shared" si="418"/>
        <v>1589.1378730476852</v>
      </c>
      <c r="EQ55" s="239">
        <f t="shared" si="419"/>
        <v>1676.3742427351422</v>
      </c>
      <c r="ER55" s="239">
        <f t="shared" si="420"/>
        <v>1768.3994884070673</v>
      </c>
      <c r="ES55" s="239">
        <f t="shared" si="421"/>
        <v>1865.476497357794</v>
      </c>
      <c r="ET55" s="239">
        <f t="shared" si="422"/>
        <v>1967.8825881865687</v>
      </c>
      <c r="EU55" s="239">
        <f t="shared" si="423"/>
        <v>2075.9103030099018</v>
      </c>
      <c r="EV55" s="239">
        <f t="shared" si="424"/>
        <v>2189.8682431627376</v>
      </c>
      <c r="EW55" s="239">
        <f t="shared" si="425"/>
        <v>2310.0819507757801</v>
      </c>
      <c r="EX55" s="239">
        <f t="shared" si="426"/>
        <v>2436.8948387473647</v>
      </c>
      <c r="EY55" s="239">
        <f t="shared" si="427"/>
        <v>2570.6691717665126</v>
      </c>
      <c r="EZ55" s="239">
        <f t="shared" si="428"/>
        <v>2711.7871011896468</v>
      </c>
      <c r="FA55" s="239">
        <f t="shared" si="428"/>
        <v>2860.6517567272845</v>
      </c>
      <c r="FB55" s="239">
        <f t="shared" si="428"/>
        <v>3017.6883980593147</v>
      </c>
      <c r="FC55" s="239">
        <f t="shared" si="428"/>
        <v>3183.3456296686663</v>
      </c>
      <c r="FD55" s="239">
        <f t="shared" si="428"/>
        <v>3358.0966823637609</v>
      </c>
      <c r="FE55" s="239">
        <f t="shared" si="428"/>
        <v>3542.4407651506658</v>
      </c>
      <c r="FF55" s="239">
        <f t="shared" si="428"/>
        <v>3736.904491316815</v>
      </c>
      <c r="FG55" s="239">
        <f t="shared" si="428"/>
        <v>3942.0433828001787</v>
      </c>
      <c r="FH55" s="239">
        <f t="shared" si="428"/>
        <v>4158.4434571413876</v>
      </c>
      <c r="FI55" s="239">
        <f t="shared" si="428"/>
        <v>4386.7229015522425</v>
      </c>
      <c r="FJ55" s="239">
        <f t="shared" si="428"/>
        <v>4627.5338388828904</v>
      </c>
      <c r="FK55" s="239">
        <f t="shared" si="428"/>
        <v>4881.5641905324928</v>
      </c>
      <c r="FL55" s="239">
        <f t="shared" si="428"/>
        <v>5149.5396416251288</v>
      </c>
      <c r="FM55" s="239">
        <f t="shared" si="428"/>
        <v>5432.2257140648262</v>
      </c>
      <c r="FN55" s="239">
        <f t="shared" si="428"/>
        <v>5730.4299533918002</v>
      </c>
      <c r="FO55" s="239">
        <f t="shared" si="428"/>
        <v>6045.0042356870435</v>
      </c>
      <c r="FP55" s="239">
        <f t="shared" si="429"/>
        <v>6376.8472011153899</v>
      </c>
      <c r="FQ55" s="239">
        <f t="shared" si="430"/>
        <v>6726.9068210589112</v>
      </c>
      <c r="FR55" s="239">
        <f t="shared" si="431"/>
        <v>7096.1831061741441</v>
      </c>
      <c r="FS55" s="239">
        <f t="shared" si="432"/>
        <v>7485.730963109223</v>
      </c>
      <c r="FT55" s="239">
        <f t="shared" si="433"/>
        <v>7896.6632080416584</v>
      </c>
      <c r="FU55" s="239">
        <f t="shared" si="434"/>
        <v>8330.1537456454971</v>
      </c>
      <c r="FV55" s="239">
        <f t="shared" si="435"/>
        <v>8787.4409225691834</v>
      </c>
      <c r="FW55" s="239">
        <f t="shared" si="436"/>
        <v>9269.8310650039366</v>
      </c>
      <c r="FX55" s="239">
        <f t="shared" si="437"/>
        <v>9778.7022104484022</v>
      </c>
      <c r="FY55" s="239">
        <f t="shared" si="438"/>
        <v>10315.508044330025</v>
      </c>
      <c r="FZ55" s="239">
        <f t="shared" si="439"/>
        <v>10881.78205272886</v>
      </c>
      <c r="GA55" s="239">
        <f t="shared" si="440"/>
        <v>11479.141903066846</v>
      </c>
      <c r="GB55" s="239">
        <f t="shared" si="441"/>
        <v>12109.294065276796</v>
      </c>
      <c r="GC55" s="239">
        <f t="shared" si="442"/>
        <v>12774.038686652337</v>
      </c>
      <c r="GD55" s="239">
        <f t="shared" si="443"/>
        <v>13475.274734304725</v>
      </c>
      <c r="GE55" s="239">
        <f t="shared" si="444"/>
        <v>14215.005419916912</v>
      </c>
      <c r="GF55" s="239">
        <f t="shared" si="445"/>
        <v>14995.343922291695</v>
      </c>
      <c r="GG55" s="239">
        <f t="shared" si="445"/>
        <v>15818.519424041471</v>
      </c>
      <c r="GH55" s="239">
        <f t="shared" si="445"/>
        <v>16686.883479664539</v>
      </c>
      <c r="GI55" s="239">
        <f t="shared" si="445"/>
        <v>17602.916733199523</v>
      </c>
      <c r="GJ55" s="239">
        <f t="shared" si="445"/>
        <v>18569.236004648188</v>
      </c>
      <c r="GK55" s="239">
        <f t="shared" si="445"/>
        <v>19588.601765410294</v>
      </c>
      <c r="GL55" s="239">
        <f t="shared" si="445"/>
        <v>20663.926024085507</v>
      </c>
      <c r="GM55" s="239">
        <f t="shared" si="445"/>
        <v>21798.280645169601</v>
      </c>
      <c r="GN55" s="239">
        <f t="shared" si="445"/>
        <v>22994.90612440887</v>
      </c>
      <c r="GO55" s="239">
        <f t="shared" si="445"/>
        <v>24257.220845881191</v>
      </c>
      <c r="GP55" s="239">
        <f t="shared" si="445"/>
        <v>25588.830847248319</v>
      </c>
      <c r="GQ55" s="239">
        <f t="shared" si="445"/>
        <v>26993.540121075672</v>
      </c>
      <c r="GR55" s="239">
        <f t="shared" si="445"/>
        <v>28475.361481647262</v>
      </c>
      <c r="GS55" s="239">
        <f t="shared" si="445"/>
        <v>30038.528028318833</v>
      </c>
      <c r="GT55" s="239">
        <f t="shared" si="445"/>
        <v>31687.505238156453</v>
      </c>
      <c r="GU55" s="239">
        <f t="shared" si="445"/>
        <v>33427.003722405403</v>
      </c>
      <c r="GV55" s="239">
        <f t="shared" si="446"/>
        <v>35261.992683230616</v>
      </c>
      <c r="GW55" s="239">
        <f t="shared" si="447"/>
        <v>37197.71410917036</v>
      </c>
      <c r="GX55" s="239">
        <f t="shared" si="448"/>
        <v>39239.697749855106</v>
      </c>
      <c r="GY55" s="239">
        <f t="shared" si="449"/>
        <v>41393.776912769703</v>
      </c>
      <c r="GZ55" s="239">
        <f t="shared" si="450"/>
        <v>43666.105127185212</v>
      </c>
      <c r="HA55" s="239">
        <f t="shared" si="451"/>
        <v>46063.173722864063</v>
      </c>
      <c r="HB55" s="239">
        <f t="shared" si="452"/>
        <v>48591.830373755394</v>
      </c>
      <c r="HC55" s="239">
        <f t="shared" si="453"/>
        <v>51259.298659654043</v>
      </c>
      <c r="HD55" s="239">
        <f t="shared" si="454"/>
        <v>54073.198701704816</v>
      </c>
      <c r="HE55" s="239">
        <f t="shared" si="455"/>
        <v>57041.568930701113</v>
      </c>
      <c r="HF55" s="239">
        <f t="shared" si="456"/>
        <v>60172.889050363185</v>
      </c>
      <c r="HG55" s="239">
        <f t="shared" si="457"/>
        <v>63476.104261194865</v>
      </c>
      <c r="HH55" s="239">
        <f t="shared" si="458"/>
        <v>66960.650814118781</v>
      </c>
      <c r="HI55" s="239">
        <f t="shared" si="459"/>
        <v>70636.482966888769</v>
      </c>
    </row>
    <row r="56" spans="1:217" s="278" customFormat="1" ht="12.75" customHeight="1">
      <c r="A56" s="10" t="str">
        <f>'JJR-4 Constant DCF'!A50</f>
        <v>Ameren Corporation</v>
      </c>
      <c r="B56" s="389" t="str">
        <f>'JJR-4 Constant DCF'!B50</f>
        <v>AEE</v>
      </c>
      <c r="C56" s="239">
        <f>'JJR-4 Constant DCF'!D50</f>
        <v>75.86933333333333</v>
      </c>
      <c r="D56" s="10">
        <f>'JJR-4 Constant DCF'!C50</f>
        <v>2.2000000000000002</v>
      </c>
      <c r="E56" s="3">
        <f>'JJR-4 Constant DCF'!G50</f>
        <v>0.06</v>
      </c>
      <c r="F56" s="3">
        <f>'JJR-4 Constant DCF'!H50</f>
        <v>7.4999999999999997E-2</v>
      </c>
      <c r="G56" s="3">
        <f>'JJR-4 Constant DCF'!I50</f>
        <v>7.2999999999999995E-2</v>
      </c>
      <c r="H56" s="3">
        <f t="shared" si="460"/>
        <v>0.06</v>
      </c>
      <c r="I56" s="3">
        <f t="shared" si="344"/>
        <v>5.9149234433652713E-2</v>
      </c>
      <c r="J56" s="3">
        <f t="shared" si="345"/>
        <v>5.8298468867305428E-2</v>
      </c>
      <c r="K56" s="3">
        <f t="shared" si="346"/>
        <v>5.7447703300958143E-2</v>
      </c>
      <c r="L56" s="3">
        <f t="shared" si="347"/>
        <v>5.6596937734610858E-2</v>
      </c>
      <c r="M56" s="3">
        <f t="shared" si="348"/>
        <v>5.5746172168263573E-2</v>
      </c>
      <c r="N56" s="3">
        <f>'JJR-5.4 GDP Growth'!$D$25</f>
        <v>5.4895406601916275E-2</v>
      </c>
      <c r="O56" s="3">
        <f t="shared" si="461"/>
        <v>8.7724420428276065E-2</v>
      </c>
      <c r="Q56" s="239">
        <f t="shared" si="349"/>
        <v>-75.86933333333333</v>
      </c>
      <c r="R56" s="239">
        <f t="shared" si="350"/>
        <v>2.3320000000000003</v>
      </c>
      <c r="S56" s="239">
        <f t="shared" si="351"/>
        <v>2.4719200000000003</v>
      </c>
      <c r="T56" s="239">
        <f t="shared" si="352"/>
        <v>2.6202352000000007</v>
      </c>
      <c r="U56" s="239">
        <f t="shared" si="353"/>
        <v>2.7774493120000008</v>
      </c>
      <c r="V56" s="239">
        <f t="shared" si="354"/>
        <v>2.9440962707200011</v>
      </c>
      <c r="W56" s="239">
        <f t="shared" si="355"/>
        <v>3.1182373112320607</v>
      </c>
      <c r="X56" s="239">
        <f t="shared" si="356"/>
        <v>3.3000257720417929</v>
      </c>
      <c r="Y56" s="239">
        <f t="shared" si="357"/>
        <v>3.4896046734795654</v>
      </c>
      <c r="Z56" s="239">
        <f t="shared" si="358"/>
        <v>3.6871056119028958</v>
      </c>
      <c r="AA56" s="239">
        <f t="shared" si="359"/>
        <v>3.8926476361466049</v>
      </c>
      <c r="AB56" s="239">
        <f t="shared" si="360"/>
        <v>4.1063361108908607</v>
      </c>
      <c r="AC56" s="239">
        <f t="shared" si="360"/>
        <v>4.3317551013423463</v>
      </c>
      <c r="AD56" s="239">
        <f t="shared" si="360"/>
        <v>4.5695485589304594</v>
      </c>
      <c r="AE56" s="239">
        <f t="shared" si="360"/>
        <v>4.820395785060148</v>
      </c>
      <c r="AF56" s="239">
        <f t="shared" si="360"/>
        <v>5.0850133716631882</v>
      </c>
      <c r="AG56" s="239">
        <f t="shared" si="360"/>
        <v>5.3641572482768201</v>
      </c>
      <c r="AH56" s="239">
        <f t="shared" si="360"/>
        <v>5.6586248414975922</v>
      </c>
      <c r="AI56" s="239">
        <f t="shared" si="360"/>
        <v>5.9692573529793069</v>
      </c>
      <c r="AJ56" s="239">
        <f t="shared" si="360"/>
        <v>6.2969421624825843</v>
      </c>
      <c r="AK56" s="239">
        <f t="shared" si="360"/>
        <v>6.6426153628408153</v>
      </c>
      <c r="AL56" s="239">
        <f t="shared" si="360"/>
        <v>7.0072644340840977</v>
      </c>
      <c r="AM56" s="239">
        <f t="shared" si="360"/>
        <v>7.3919310643602909</v>
      </c>
      <c r="AN56" s="239">
        <f t="shared" si="360"/>
        <v>7.7977141257116847</v>
      </c>
      <c r="AO56" s="239">
        <f t="shared" si="360"/>
        <v>8.2257728132081329</v>
      </c>
      <c r="AP56" s="239">
        <f t="shared" si="360"/>
        <v>8.6773299564041828</v>
      </c>
      <c r="AQ56" s="239">
        <f t="shared" si="360"/>
        <v>9.1536755125799782</v>
      </c>
      <c r="AR56" s="239">
        <f t="shared" si="361"/>
        <v>9.6561702517450598</v>
      </c>
      <c r="AS56" s="239">
        <f t="shared" si="362"/>
        <v>10.186249643931934</v>
      </c>
      <c r="AT56" s="239">
        <f t="shared" si="363"/>
        <v>10.745427959884202</v>
      </c>
      <c r="AU56" s="239">
        <f t="shared" si="364"/>
        <v>11.335302596853644</v>
      </c>
      <c r="AV56" s="239">
        <f t="shared" si="365"/>
        <v>11.957558641863683</v>
      </c>
      <c r="AW56" s="239">
        <f t="shared" si="366"/>
        <v>12.613973685475047</v>
      </c>
      <c r="AX56" s="239">
        <f t="shared" si="367"/>
        <v>13.306422899805073</v>
      </c>
      <c r="AY56" s="239">
        <f t="shared" si="368"/>
        <v>14.036884395306922</v>
      </c>
      <c r="AZ56" s="239">
        <f t="shared" si="369"/>
        <v>14.80744487161139</v>
      </c>
      <c r="BA56" s="239">
        <f t="shared" si="370"/>
        <v>15.620305578573957</v>
      </c>
      <c r="BB56" s="239">
        <f t="shared" si="371"/>
        <v>16.477788604555954</v>
      </c>
      <c r="BC56" s="239">
        <f t="shared" si="372"/>
        <v>17.382343509903475</v>
      </c>
      <c r="BD56" s="239">
        <f t="shared" si="373"/>
        <v>18.336554324573807</v>
      </c>
      <c r="BE56" s="239">
        <f t="shared" si="374"/>
        <v>19.343146929899412</v>
      </c>
      <c r="BF56" s="239">
        <f t="shared" si="375"/>
        <v>20.40499684557685</v>
      </c>
      <c r="BG56" s="239">
        <f t="shared" si="376"/>
        <v>21.525137444125612</v>
      </c>
      <c r="BH56" s="239">
        <f t="shared" si="377"/>
        <v>22.706768616283021</v>
      </c>
      <c r="BI56" s="239">
        <f t="shared" si="377"/>
        <v>23.95326591208951</v>
      </c>
      <c r="BJ56" s="239">
        <f t="shared" si="377"/>
        <v>25.268190183777484</v>
      </c>
      <c r="BK56" s="239">
        <f t="shared" si="377"/>
        <v>26.655297758010498</v>
      </c>
      <c r="BL56" s="239">
        <f t="shared" si="377"/>
        <v>28.118551166531631</v>
      </c>
      <c r="BM56" s="239">
        <f t="shared" si="377"/>
        <v>29.662130465875173</v>
      </c>
      <c r="BN56" s="239">
        <f t="shared" si="377"/>
        <v>31.290445178478478</v>
      </c>
      <c r="BO56" s="239">
        <f t="shared" si="377"/>
        <v>33.008146889306026</v>
      </c>
      <c r="BP56" s="239">
        <f t="shared" si="377"/>
        <v>34.820142533970255</v>
      </c>
      <c r="BQ56" s="239">
        <f t="shared" si="377"/>
        <v>36.731608416309228</v>
      </c>
      <c r="BR56" s="239">
        <f t="shared" si="377"/>
        <v>38.748004995464896</v>
      </c>
      <c r="BS56" s="239">
        <f t="shared" si="377"/>
        <v>40.875092484704027</v>
      </c>
      <c r="BT56" s="239">
        <f t="shared" si="377"/>
        <v>43.118947306542786</v>
      </c>
      <c r="BU56" s="239">
        <f t="shared" si="377"/>
        <v>45.485979451182054</v>
      </c>
      <c r="BV56" s="239">
        <f t="shared" si="377"/>
        <v>47.982950787841098</v>
      </c>
      <c r="BW56" s="239">
        <f t="shared" si="377"/>
        <v>50.616994381299371</v>
      </c>
      <c r="BX56" s="239">
        <f t="shared" si="378"/>
        <v>53.395634868827713</v>
      </c>
      <c r="BY56" s="239">
        <f t="shared" si="379"/>
        <v>56.326809955719469</v>
      </c>
      <c r="BZ56" s="239">
        <f t="shared" si="380"/>
        <v>59.418893090827552</v>
      </c>
      <c r="CA56" s="239">
        <f t="shared" si="381"/>
        <v>62.680717386884325</v>
      </c>
      <c r="CB56" s="239">
        <f t="shared" si="382"/>
        <v>66.121600853937139</v>
      </c>
      <c r="CC56" s="239">
        <f t="shared" si="383"/>
        <v>69.751373017983639</v>
      </c>
      <c r="CD56" s="239">
        <f t="shared" si="384"/>
        <v>73.580403000847781</v>
      </c>
      <c r="CE56" s="239">
        <f t="shared" si="385"/>
        <v>77.619629141512178</v>
      </c>
      <c r="CF56" s="239">
        <f t="shared" si="386"/>
        <v>81.880590243525432</v>
      </c>
      <c r="CG56" s="239">
        <f t="shared" si="387"/>
        <v>86.375458537748656</v>
      </c>
      <c r="CH56" s="239">
        <f t="shared" si="388"/>
        <v>91.11707445460533</v>
      </c>
      <c r="CI56" s="239">
        <f t="shared" si="389"/>
        <v>96.118983305167973</v>
      </c>
      <c r="CJ56" s="239">
        <f t="shared" si="390"/>
        <v>101.39547397586797</v>
      </c>
      <c r="CK56" s="239">
        <f t="shared" si="391"/>
        <v>106.96161974736727</v>
      </c>
      <c r="CL56" s="239">
        <f t="shared" si="392"/>
        <v>112.83332135419855</v>
      </c>
      <c r="CM56" s="239">
        <f t="shared" si="393"/>
        <v>119.02735240818195</v>
      </c>
      <c r="CN56" s="239">
        <f t="shared" si="394"/>
        <v>125.56140731537869</v>
      </c>
      <c r="CO56" s="239">
        <f t="shared" si="394"/>
        <v>132.45415182346522</v>
      </c>
      <c r="CP56" s="239">
        <f t="shared" si="394"/>
        <v>139.72527634392631</v>
      </c>
      <c r="CQ56" s="239">
        <f t="shared" si="394"/>
        <v>147.39555220139127</v>
      </c>
      <c r="CR56" s="239">
        <f t="shared" si="394"/>
        <v>155.48689097080063</v>
      </c>
      <c r="CS56" s="239">
        <f t="shared" si="394"/>
        <v>164.02240707191055</v>
      </c>
      <c r="CT56" s="239">
        <f t="shared" si="394"/>
        <v>173.0264837999481</v>
      </c>
      <c r="CU56" s="239">
        <f t="shared" si="394"/>
        <v>182.52484298104613</v>
      </c>
      <c r="CV56" s="239">
        <f t="shared" si="394"/>
        <v>192.54461845144158</v>
      </c>
      <c r="CW56" s="239">
        <f t="shared" si="394"/>
        <v>203.11443357034429</v>
      </c>
      <c r="CX56" s="239">
        <f t="shared" si="394"/>
        <v>214.26448298790626</v>
      </c>
      <c r="CY56" s="239">
        <f t="shared" si="394"/>
        <v>226.02661890187676</v>
      </c>
      <c r="CZ56" s="239">
        <f t="shared" si="394"/>
        <v>238.43444204935165</v>
      </c>
      <c r="DA56" s="239">
        <f t="shared" si="394"/>
        <v>251.52339769355186</v>
      </c>
      <c r="DB56" s="239">
        <f t="shared" si="394"/>
        <v>265.33087687983488</v>
      </c>
      <c r="DC56" s="239">
        <f t="shared" si="394"/>
        <v>279.89632325019642</v>
      </c>
      <c r="DD56" s="239">
        <f t="shared" si="395"/>
        <v>295.26134572139733</v>
      </c>
      <c r="DE56" s="239">
        <f t="shared" si="396"/>
        <v>311.46983734860243</v>
      </c>
      <c r="DF56" s="239">
        <f t="shared" si="397"/>
        <v>328.56810071408671</v>
      </c>
      <c r="DG56" s="239">
        <f t="shared" si="398"/>
        <v>346.6049801992059</v>
      </c>
      <c r="DH56" s="239">
        <f t="shared" si="399"/>
        <v>365.63200151749044</v>
      </c>
      <c r="DI56" s="239">
        <f t="shared" si="400"/>
        <v>385.70351890746554</v>
      </c>
      <c r="DJ56" s="239">
        <f t="shared" si="401"/>
        <v>406.87687040568073</v>
      </c>
      <c r="DK56" s="239">
        <f t="shared" si="402"/>
        <v>429.21254164351575</v>
      </c>
      <c r="DL56" s="239">
        <f t="shared" si="403"/>
        <v>452.77433863567848</v>
      </c>
      <c r="DM56" s="239">
        <f t="shared" si="404"/>
        <v>477.62957005399778</v>
      </c>
      <c r="DN56" s="239">
        <f t="shared" si="405"/>
        <v>503.84923950721043</v>
      </c>
      <c r="DO56" s="239">
        <f t="shared" si="406"/>
        <v>531.50824837602499</v>
      </c>
      <c r="DP56" s="239">
        <f t="shared" si="407"/>
        <v>560.68560978289918</v>
      </c>
      <c r="DQ56" s="239">
        <f t="shared" si="408"/>
        <v>591.46467430777477</v>
      </c>
      <c r="DR56" s="239">
        <f t="shared" si="409"/>
        <v>623.93336809457003</v>
      </c>
      <c r="DS56" s="239">
        <f t="shared" si="410"/>
        <v>658.18444402862451</v>
      </c>
      <c r="DT56" s="239">
        <f t="shared" si="411"/>
        <v>694.31574670263205</v>
      </c>
      <c r="DU56" s="239">
        <f t="shared" si="411"/>
        <v>732.43049192798617</v>
      </c>
      <c r="DV56" s="239">
        <f t="shared" si="411"/>
        <v>772.63756159001457</v>
      </c>
      <c r="DW56" s="239">
        <f t="shared" si="411"/>
        <v>815.05181468941157</v>
      </c>
      <c r="DX56" s="239">
        <f t="shared" si="411"/>
        <v>859.79441545841655</v>
      </c>
      <c r="DY56" s="239">
        <f t="shared" si="411"/>
        <v>906.99317948906321</v>
      </c>
      <c r="DZ56" s="239">
        <f t="shared" si="411"/>
        <v>956.78293886228016</v>
      </c>
      <c r="EA56" s="239">
        <f t="shared" si="411"/>
        <v>1009.3059273209014</v>
      </c>
      <c r="EB56" s="239">
        <f t="shared" si="411"/>
        <v>1064.7121865869065</v>
      </c>
      <c r="EC56" s="239">
        <f t="shared" si="411"/>
        <v>1123.15999498361</v>
      </c>
      <c r="ED56" s="239">
        <f t="shared" si="411"/>
        <v>1184.8163195872414</v>
      </c>
      <c r="EE56" s="239">
        <f t="shared" si="411"/>
        <v>1249.8572931995691</v>
      </c>
      <c r="EF56" s="239">
        <f t="shared" si="411"/>
        <v>1318.4687175041299</v>
      </c>
      <c r="EG56" s="239">
        <f t="shared" si="411"/>
        <v>1390.8465938434263</v>
      </c>
      <c r="EH56" s="239">
        <f t="shared" si="411"/>
        <v>1467.1976831333513</v>
      </c>
      <c r="EI56" s="239">
        <f t="shared" si="411"/>
        <v>1547.7400965143461</v>
      </c>
      <c r="EJ56" s="239">
        <f t="shared" si="412"/>
        <v>1632.7039184265902</v>
      </c>
      <c r="EK56" s="239">
        <f t="shared" si="413"/>
        <v>1722.3318638891599</v>
      </c>
      <c r="EL56" s="239">
        <f t="shared" si="414"/>
        <v>1816.8799718607916</v>
      </c>
      <c r="EM56" s="239">
        <f t="shared" si="415"/>
        <v>1916.618336662968</v>
      </c>
      <c r="EN56" s="239">
        <f t="shared" si="416"/>
        <v>2021.83187955477</v>
      </c>
      <c r="EO56" s="239">
        <f t="shared" si="417"/>
        <v>2132.8211626636457</v>
      </c>
      <c r="EP56" s="239">
        <f t="shared" si="418"/>
        <v>2249.9032475972385</v>
      </c>
      <c r="EQ56" s="239">
        <f t="shared" si="419"/>
        <v>2373.4126011890608</v>
      </c>
      <c r="ER56" s="239">
        <f t="shared" si="420"/>
        <v>2503.7020509654458</v>
      </c>
      <c r="ES56" s="239">
        <f t="shared" si="421"/>
        <v>2641.1437930632455</v>
      </c>
      <c r="ET56" s="239">
        <f t="shared" si="422"/>
        <v>2786.1304554775797</v>
      </c>
      <c r="EU56" s="239">
        <f t="shared" si="423"/>
        <v>2939.0762196770038</v>
      </c>
      <c r="EV56" s="239">
        <f t="shared" si="424"/>
        <v>3100.4180037901961</v>
      </c>
      <c r="EW56" s="239">
        <f t="shared" si="425"/>
        <v>3270.6167107441606</v>
      </c>
      <c r="EX56" s="239">
        <f t="shared" si="426"/>
        <v>3450.1585449194831</v>
      </c>
      <c r="EY56" s="239">
        <f t="shared" si="427"/>
        <v>3639.5564010839139</v>
      </c>
      <c r="EZ56" s="239">
        <f t="shared" si="428"/>
        <v>3839.3513295720222</v>
      </c>
      <c r="FA56" s="239">
        <f t="shared" si="428"/>
        <v>4050.1140818964864</v>
      </c>
      <c r="FB56" s="239">
        <f t="shared" si="428"/>
        <v>4272.4467412063404</v>
      </c>
      <c r="FC56" s="239">
        <f t="shared" si="428"/>
        <v>4506.9844422498945</v>
      </c>
      <c r="FD56" s="239">
        <f t="shared" si="428"/>
        <v>4754.3971857557135</v>
      </c>
      <c r="FE56" s="239">
        <f t="shared" si="428"/>
        <v>5015.3917524147801</v>
      </c>
      <c r="FF56" s="239">
        <f t="shared" si="428"/>
        <v>5290.7137219314864</v>
      </c>
      <c r="FG56" s="239">
        <f t="shared" si="428"/>
        <v>5581.1496029112532</v>
      </c>
      <c r="FH56" s="239">
        <f t="shared" si="428"/>
        <v>5887.5290796691897</v>
      </c>
      <c r="FI56" s="239">
        <f t="shared" si="428"/>
        <v>6210.7273823782361</v>
      </c>
      <c r="FJ56" s="239">
        <f t="shared" si="428"/>
        <v>6551.6677873275448</v>
      </c>
      <c r="FK56" s="239">
        <f t="shared" si="428"/>
        <v>6911.3242544335671</v>
      </c>
      <c r="FL56" s="239">
        <f t="shared" si="428"/>
        <v>7290.7242095383835</v>
      </c>
      <c r="FM56" s="239">
        <f t="shared" si="428"/>
        <v>7690.9514794434281</v>
      </c>
      <c r="FN56" s="239">
        <f t="shared" si="428"/>
        <v>8113.1493880630842</v>
      </c>
      <c r="FO56" s="239">
        <f t="shared" si="428"/>
        <v>8558.5240225428952</v>
      </c>
      <c r="FP56" s="239">
        <f t="shared" si="429"/>
        <v>9028.3476786726551</v>
      </c>
      <c r="FQ56" s="239">
        <f t="shared" si="430"/>
        <v>9523.9624954368574</v>
      </c>
      <c r="FR56" s="239">
        <f t="shared" si="431"/>
        <v>10046.784289085264</v>
      </c>
      <c r="FS56" s="239">
        <f t="shared" si="432"/>
        <v>10598.306597676345</v>
      </c>
      <c r="FT56" s="239">
        <f t="shared" si="433"/>
        <v>11180.10494764756</v>
      </c>
      <c r="FU56" s="239">
        <f t="shared" si="434"/>
        <v>11793.841354600769</v>
      </c>
      <c r="FV56" s="239">
        <f t="shared" si="435"/>
        <v>12441.269071160074</v>
      </c>
      <c r="FW56" s="239">
        <f t="shared" si="436"/>
        <v>13124.237595465251</v>
      </c>
      <c r="FX56" s="239">
        <f t="shared" si="437"/>
        <v>13844.697954608471</v>
      </c>
      <c r="FY56" s="239">
        <f t="shared" si="438"/>
        <v>14604.708278107422</v>
      </c>
      <c r="FZ56" s="239">
        <f t="shared" si="439"/>
        <v>15406.439677336502</v>
      </c>
      <c r="GA56" s="239">
        <f t="shared" si="440"/>
        <v>16252.182447711786</v>
      </c>
      <c r="GB56" s="239">
        <f t="shared" si="441"/>
        <v>17144.352611347451</v>
      </c>
      <c r="GC56" s="239">
        <f t="shared" si="442"/>
        <v>18085.498818873995</v>
      </c>
      <c r="GD56" s="239">
        <f t="shared" si="443"/>
        <v>19078.309630134561</v>
      </c>
      <c r="GE56" s="239">
        <f t="shared" si="444"/>
        <v>20125.621194558054</v>
      </c>
      <c r="GF56" s="239">
        <f t="shared" si="445"/>
        <v>21230.425353149461</v>
      </c>
      <c r="GG56" s="239">
        <f t="shared" si="445"/>
        <v>22395.878185242233</v>
      </c>
      <c r="GH56" s="239">
        <f t="shared" si="445"/>
        <v>23625.30902442809</v>
      </c>
      <c r="GI56" s="239">
        <f t="shared" si="445"/>
        <v>24922.229969419994</v>
      </c>
      <c r="GJ56" s="239">
        <f t="shared" si="445"/>
        <v>26290.345917017767</v>
      </c>
      <c r="GK56" s="239">
        <f t="shared" si="445"/>
        <v>27733.565145837485</v>
      </c>
      <c r="GL56" s="239">
        <f t="shared" si="445"/>
        <v>29256.010481038968</v>
      </c>
      <c r="GM56" s="239">
        <f t="shared" si="445"/>
        <v>30862.031071945526</v>
      </c>
      <c r="GN56" s="239">
        <f t="shared" si="445"/>
        <v>32556.214816200951</v>
      </c>
      <c r="GO56" s="239">
        <f t="shared" si="445"/>
        <v>34343.401465955634</v>
      </c>
      <c r="GP56" s="239">
        <f t="shared" si="445"/>
        <v>36228.69645352212</v>
      </c>
      <c r="GQ56" s="239">
        <f t="shared" si="445"/>
        <v>38217.485475995622</v>
      </c>
      <c r="GR56" s="239">
        <f t="shared" si="445"/>
        <v>40315.449880503234</v>
      </c>
      <c r="GS56" s="239">
        <f t="shared" si="445"/>
        <v>42528.582894032639</v>
      </c>
      <c r="GT56" s="239">
        <f t="shared" si="445"/>
        <v>44863.206744203861</v>
      </c>
      <c r="GU56" s="239">
        <f t="shared" si="445"/>
        <v>47325.990719892761</v>
      </c>
      <c r="GV56" s="239">
        <f t="shared" si="446"/>
        <v>49923.970223299788</v>
      </c>
      <c r="GW56" s="239">
        <f t="shared" si="447"/>
        <v>52664.566867889793</v>
      </c>
      <c r="GX56" s="239">
        <f t="shared" si="448"/>
        <v>55555.609679616413</v>
      </c>
      <c r="GY56" s="239">
        <f t="shared" si="449"/>
        <v>58605.357461996311</v>
      </c>
      <c r="GZ56" s="239">
        <f t="shared" si="450"/>
        <v>61822.522388923244</v>
      </c>
      <c r="HA56" s="239">
        <f t="shared" si="451"/>
        <v>65216.294892619255</v>
      </c>
      <c r="HB56" s="239">
        <f t="shared" si="452"/>
        <v>68796.369917820062</v>
      </c>
      <c r="HC56" s="239">
        <f t="shared" si="453"/>
        <v>72572.974617194632</v>
      </c>
      <c r="HD56" s="239">
        <f t="shared" si="454"/>
        <v>76556.897567116073</v>
      </c>
      <c r="HE56" s="239">
        <f t="shared" si="455"/>
        <v>80759.519587244169</v>
      </c>
      <c r="HF56" s="239">
        <f t="shared" si="456"/>
        <v>85192.846251961353</v>
      </c>
      <c r="HG56" s="239">
        <f t="shared" si="457"/>
        <v>89869.542186537306</v>
      </c>
      <c r="HH56" s="239">
        <f t="shared" si="458"/>
        <v>94802.967245995344</v>
      </c>
      <c r="HI56" s="239">
        <f t="shared" si="459"/>
        <v>100007.21468003241</v>
      </c>
    </row>
    <row r="57" spans="1:217" s="278" customFormat="1" ht="12.75" customHeight="1">
      <c r="A57" s="10" t="str">
        <f>'JJR-4 Constant DCF'!A51</f>
        <v>American Electric Power Company, Inc.</v>
      </c>
      <c r="B57" s="389" t="str">
        <f>'JJR-4 Constant DCF'!B51</f>
        <v>AEP</v>
      </c>
      <c r="C57" s="239">
        <f>'JJR-4 Constant DCF'!D51</f>
        <v>81.44661111111111</v>
      </c>
      <c r="D57" s="10">
        <f>'JJR-4 Constant DCF'!C51</f>
        <v>2.96</v>
      </c>
      <c r="E57" s="3">
        <f>'JJR-4 Constant DCF'!G51</f>
        <v>6.5000000000000002E-2</v>
      </c>
      <c r="F57" s="3">
        <f>'JJR-4 Constant DCF'!H51</f>
        <v>6.1499999999999999E-2</v>
      </c>
      <c r="G57" s="3">
        <f>'JJR-4 Constant DCF'!I51</f>
        <v>5.7000000000000002E-2</v>
      </c>
      <c r="H57" s="3">
        <f t="shared" si="460"/>
        <v>5.7000000000000002E-2</v>
      </c>
      <c r="I57" s="3">
        <f t="shared" si="344"/>
        <v>5.6649234433652718E-2</v>
      </c>
      <c r="J57" s="3">
        <f t="shared" si="345"/>
        <v>5.6298468867305426E-2</v>
      </c>
      <c r="K57" s="3">
        <f t="shared" si="346"/>
        <v>5.5947703300958135E-2</v>
      </c>
      <c r="L57" s="3">
        <f t="shared" si="347"/>
        <v>5.5596937734610843E-2</v>
      </c>
      <c r="M57" s="3">
        <f t="shared" si="348"/>
        <v>5.5246172168263552E-2</v>
      </c>
      <c r="N57" s="3">
        <f>'JJR-5.4 GDP Growth'!$D$25</f>
        <v>5.4895406601916275E-2</v>
      </c>
      <c r="O57" s="3">
        <f t="shared" si="461"/>
        <v>9.5463815331459034E-2</v>
      </c>
      <c r="Q57" s="239">
        <f t="shared" si="349"/>
        <v>-81.44661111111111</v>
      </c>
      <c r="R57" s="239">
        <f t="shared" si="350"/>
        <v>3.1287199999999999</v>
      </c>
      <c r="S57" s="239">
        <f t="shared" si="351"/>
        <v>3.3070570399999997</v>
      </c>
      <c r="T57" s="239">
        <f t="shared" si="352"/>
        <v>3.4955592912799993</v>
      </c>
      <c r="U57" s="239">
        <f t="shared" si="353"/>
        <v>3.6948061708829592</v>
      </c>
      <c r="V57" s="239">
        <f t="shared" si="354"/>
        <v>3.9054101226232878</v>
      </c>
      <c r="W57" s="239">
        <f t="shared" si="355"/>
        <v>4.1266486162193345</v>
      </c>
      <c r="X57" s="239">
        <f t="shared" si="356"/>
        <v>4.3589726148658672</v>
      </c>
      <c r="Y57" s="239">
        <f t="shared" si="357"/>
        <v>4.6028471214193845</v>
      </c>
      <c r="Z57" s="239">
        <f t="shared" si="358"/>
        <v>4.8587513262308706</v>
      </c>
      <c r="AA57" s="239">
        <f t="shared" si="359"/>
        <v>5.1271787385226002</v>
      </c>
      <c r="AB57" s="239">
        <f t="shared" si="360"/>
        <v>5.4086373000944983</v>
      </c>
      <c r="AC57" s="239">
        <f t="shared" si="360"/>
        <v>5.7055466438454765</v>
      </c>
      <c r="AD57" s="239">
        <f t="shared" si="360"/>
        <v>6.018754946745573</v>
      </c>
      <c r="AE57" s="239">
        <f t="shared" si="360"/>
        <v>6.3491569467844657</v>
      </c>
      <c r="AF57" s="239">
        <f t="shared" si="360"/>
        <v>6.6976964989575807</v>
      </c>
      <c r="AG57" s="239">
        <f t="shared" si="360"/>
        <v>7.0653692715640881</v>
      </c>
      <c r="AH57" s="239">
        <f t="shared" si="360"/>
        <v>7.4532255905192839</v>
      </c>
      <c r="AI57" s="239">
        <f t="shared" si="360"/>
        <v>7.8623734398066478</v>
      </c>
      <c r="AJ57" s="239">
        <f t="shared" si="360"/>
        <v>8.2939816266409405</v>
      </c>
      <c r="AK57" s="239">
        <f t="shared" si="360"/>
        <v>8.7492831203842183</v>
      </c>
      <c r="AL57" s="239">
        <f t="shared" si="360"/>
        <v>9.2295785747529919</v>
      </c>
      <c r="AM57" s="239">
        <f t="shared" si="360"/>
        <v>9.7362400433783929</v>
      </c>
      <c r="AN57" s="239">
        <f t="shared" si="360"/>
        <v>10.270714899333509</v>
      </c>
      <c r="AO57" s="239">
        <f t="shared" si="360"/>
        <v>10.834529969824782</v>
      </c>
      <c r="AP57" s="239">
        <f t="shared" si="360"/>
        <v>11.429295897858962</v>
      </c>
      <c r="AQ57" s="239">
        <f t="shared" si="360"/>
        <v>12.056711743345543</v>
      </c>
      <c r="AR57" s="239">
        <f t="shared" si="361"/>
        <v>12.718569836778595</v>
      </c>
      <c r="AS57" s="239">
        <f t="shared" si="362"/>
        <v>13.416760899363425</v>
      </c>
      <c r="AT57" s="239">
        <f t="shared" si="363"/>
        <v>14.153279444214672</v>
      </c>
      <c r="AU57" s="239">
        <f t="shared" si="364"/>
        <v>14.93022947405538</v>
      </c>
      <c r="AV57" s="239">
        <f t="shared" si="365"/>
        <v>15.749830491693565</v>
      </c>
      <c r="AW57" s="239">
        <f t="shared" si="366"/>
        <v>16.614423840446342</v>
      </c>
      <c r="AX57" s="239">
        <f t="shared" si="367"/>
        <v>17.526479392624214</v>
      </c>
      <c r="AY57" s="239">
        <f t="shared" si="368"/>
        <v>18.488602605182425</v>
      </c>
      <c r="AZ57" s="239">
        <f t="shared" si="369"/>
        <v>19.503541962695163</v>
      </c>
      <c r="BA57" s="239">
        <f t="shared" si="370"/>
        <v>20.57419682891485</v>
      </c>
      <c r="BB57" s="239">
        <f t="shared" si="371"/>
        <v>21.703625729345987</v>
      </c>
      <c r="BC57" s="239">
        <f t="shared" si="372"/>
        <v>22.895055088494246</v>
      </c>
      <c r="BD57" s="239">
        <f t="shared" si="373"/>
        <v>24.151888446750409</v>
      </c>
      <c r="BE57" s="239">
        <f t="shared" si="374"/>
        <v>25.477716183238897</v>
      </c>
      <c r="BF57" s="239">
        <f t="shared" si="375"/>
        <v>26.87632577240602</v>
      </c>
      <c r="BG57" s="239">
        <f t="shared" si="376"/>
        <v>28.351712603647808</v>
      </c>
      <c r="BH57" s="239">
        <f t="shared" si="377"/>
        <v>29.90809139488573</v>
      </c>
      <c r="BI57" s="239">
        <f t="shared" si="377"/>
        <v>31.549908232695255</v>
      </c>
      <c r="BJ57" s="239">
        <f t="shared" si="377"/>
        <v>33.281853273382204</v>
      </c>
      <c r="BK57" s="239">
        <f t="shared" si="377"/>
        <v>35.108874141289839</v>
      </c>
      <c r="BL57" s="239">
        <f t="shared" si="377"/>
        <v>37.036190062611446</v>
      </c>
      <c r="BM57" s="239">
        <f t="shared" si="377"/>
        <v>39.06930677508435</v>
      </c>
      <c r="BN57" s="239">
        <f t="shared" si="377"/>
        <v>41.214032256157608</v>
      </c>
      <c r="BO57" s="239">
        <f t="shared" si="377"/>
        <v>43.476493314563875</v>
      </c>
      <c r="BP57" s="239">
        <f t="shared" si="377"/>
        <v>45.86315309269235</v>
      </c>
      <c r="BQ57" s="239">
        <f t="shared" si="377"/>
        <v>48.380829529761634</v>
      </c>
      <c r="BR57" s="239">
        <f t="shared" si="377"/>
        <v>51.036714838535893</v>
      </c>
      <c r="BS57" s="239">
        <f t="shared" si="377"/>
        <v>53.838396051223377</v>
      </c>
      <c r="BT57" s="239">
        <f t="shared" si="377"/>
        <v>56.79387669325029</v>
      </c>
      <c r="BU57" s="239">
        <f t="shared" si="377"/>
        <v>59.911599646825358</v>
      </c>
      <c r="BV57" s="239">
        <f t="shared" si="377"/>
        <v>63.200471269609061</v>
      </c>
      <c r="BW57" s="239">
        <f t="shared" si="377"/>
        <v>66.669886837386983</v>
      </c>
      <c r="BX57" s="239">
        <f t="shared" si="378"/>
        <v>70.329757383429083</v>
      </c>
      <c r="BY57" s="239">
        <f t="shared" si="379"/>
        <v>74.190538011206542</v>
      </c>
      <c r="BZ57" s="239">
        <f t="shared" si="380"/>
        <v>78.263257761346651</v>
      </c>
      <c r="CA57" s="239">
        <f t="shared" si="381"/>
        <v>82.559551118146359</v>
      </c>
      <c r="CB57" s="239">
        <f t="shared" si="382"/>
        <v>87.09169124564869</v>
      </c>
      <c r="CC57" s="239">
        <f t="shared" si="383"/>
        <v>91.872625048227121</v>
      </c>
      <c r="CD57" s="239">
        <f t="shared" si="384"/>
        <v>96.916010155834954</v>
      </c>
      <c r="CE57" s="239">
        <f t="shared" si="385"/>
        <v>102.23625393957496</v>
      </c>
      <c r="CF57" s="239">
        <f t="shared" si="386"/>
        <v>107.8485546690447</v>
      </c>
      <c r="CG57" s="239">
        <f t="shared" si="387"/>
        <v>113.76894492903091</v>
      </c>
      <c r="CH57" s="239">
        <f t="shared" si="388"/>
        <v>120.01433741958108</v>
      </c>
      <c r="CI57" s="239">
        <f t="shared" si="389"/>
        <v>126.60257327028856</v>
      </c>
      <c r="CJ57" s="239">
        <f t="shared" si="390"/>
        <v>133.55247300680995</v>
      </c>
      <c r="CK57" s="239">
        <f t="shared" si="391"/>
        <v>140.88389031521024</v>
      </c>
      <c r="CL57" s="239">
        <f t="shared" si="392"/>
        <v>148.61776875772347</v>
      </c>
      <c r="CM57" s="239">
        <f t="shared" si="393"/>
        <v>156.77620160194826</v>
      </c>
      <c r="CN57" s="239">
        <f t="shared" si="394"/>
        <v>165.38249493439122</v>
      </c>
      <c r="CO57" s="239">
        <f t="shared" si="394"/>
        <v>174.46123423865399</v>
      </c>
      <c r="CP57" s="239">
        <f t="shared" si="394"/>
        <v>184.03835462845706</v>
      </c>
      <c r="CQ57" s="239">
        <f t="shared" si="394"/>
        <v>194.14121493613388</v>
      </c>
      <c r="CR57" s="239">
        <f t="shared" si="394"/>
        <v>204.79867586824298</v>
      </c>
      <c r="CS57" s="239">
        <f t="shared" si="394"/>
        <v>216.04118245156423</v>
      </c>
      <c r="CT57" s="239">
        <f t="shared" si="394"/>
        <v>227.90085100500161</v>
      </c>
      <c r="CU57" s="239">
        <f t="shared" si="394"/>
        <v>240.41156088584393</v>
      </c>
      <c r="CV57" s="239">
        <f t="shared" si="394"/>
        <v>253.60905127247369</v>
      </c>
      <c r="CW57" s="239">
        <f t="shared" si="394"/>
        <v>267.53102326000237</v>
      </c>
      <c r="CX57" s="239">
        <f t="shared" si="394"/>
        <v>282.2172475604869</v>
      </c>
      <c r="CY57" s="239">
        <f t="shared" si="394"/>
        <v>297.7096781153935</v>
      </c>
      <c r="CZ57" s="239">
        <f t="shared" si="394"/>
        <v>314.05257194486364</v>
      </c>
      <c r="DA57" s="239">
        <f t="shared" si="394"/>
        <v>331.2926155761545</v>
      </c>
      <c r="DB57" s="239">
        <f t="shared" si="394"/>
        <v>349.47905841241982</v>
      </c>
      <c r="DC57" s="239">
        <f t="shared" si="394"/>
        <v>368.66385342282445</v>
      </c>
      <c r="DD57" s="239">
        <f t="shared" si="395"/>
        <v>388.90180555589967</v>
      </c>
      <c r="DE57" s="239">
        <f t="shared" si="396"/>
        <v>410.25072830011015</v>
      </c>
      <c r="DF57" s="239">
        <f t="shared" si="397"/>
        <v>432.771608838877</v>
      </c>
      <c r="DG57" s="239">
        <f t="shared" si="398"/>
        <v>456.52878227185261</v>
      </c>
      <c r="DH57" s="239">
        <f t="shared" si="399"/>
        <v>481.59011540014365</v>
      </c>
      <c r="DI57" s="239">
        <f t="shared" si="400"/>
        <v>508.0272006004983</v>
      </c>
      <c r="DJ57" s="239">
        <f t="shared" si="401"/>
        <v>535.91556034229598</v>
      </c>
      <c r="DK57" s="239">
        <f t="shared" si="402"/>
        <v>565.33486293158012</v>
      </c>
      <c r="DL57" s="239">
        <f t="shared" si="403"/>
        <v>596.36915009844779</v>
      </c>
      <c r="DM57" s="239">
        <f t="shared" si="404"/>
        <v>629.10707707794131</v>
      </c>
      <c r="DN57" s="239">
        <f t="shared" si="405"/>
        <v>663.64216587027795</v>
      </c>
      <c r="DO57" s="239">
        <f t="shared" si="406"/>
        <v>700.07307240390321</v>
      </c>
      <c r="DP57" s="239">
        <f t="shared" si="407"/>
        <v>738.50386836456823</v>
      </c>
      <c r="DQ57" s="239">
        <f t="shared" si="408"/>
        <v>779.04433849552925</v>
      </c>
      <c r="DR57" s="239">
        <f t="shared" si="409"/>
        <v>821.8102942181622</v>
      </c>
      <c r="DS57" s="239">
        <f t="shared" si="410"/>
        <v>866.92390446890863</v>
      </c>
      <c r="DT57" s="239">
        <f t="shared" si="411"/>
        <v>914.51404469765021</v>
      </c>
      <c r="DU57" s="239">
        <f t="shared" si="411"/>
        <v>964.71666502449079</v>
      </c>
      <c r="DV57" s="239">
        <f t="shared" si="411"/>
        <v>1017.6751786066549</v>
      </c>
      <c r="DW57" s="239">
        <f t="shared" si="411"/>
        <v>1073.5408713249449</v>
      </c>
      <c r="DX57" s="239">
        <f t="shared" si="411"/>
        <v>1132.4733339601032</v>
      </c>
      <c r="DY57" s="239">
        <f t="shared" si="411"/>
        <v>1194.6409180936707</v>
      </c>
      <c r="DZ57" s="239">
        <f t="shared" si="411"/>
        <v>1260.2212170357093</v>
      </c>
      <c r="EA57" s="239">
        <f t="shared" si="411"/>
        <v>1329.4015731532463</v>
      </c>
      <c r="EB57" s="239">
        <f t="shared" si="411"/>
        <v>1402.379613048721</v>
      </c>
      <c r="EC57" s="239">
        <f t="shared" si="411"/>
        <v>1479.3638121172685</v>
      </c>
      <c r="ED57" s="239">
        <f t="shared" si="411"/>
        <v>1560.5740900956068</v>
      </c>
      <c r="EE57" s="239">
        <f t="shared" si="411"/>
        <v>1646.2424393038207</v>
      </c>
      <c r="EF57" s="239">
        <f t="shared" si="411"/>
        <v>1736.6135873747344</v>
      </c>
      <c r="EG57" s="239">
        <f t="shared" si="411"/>
        <v>1831.9456963640828</v>
      </c>
      <c r="EH57" s="239">
        <f t="shared" si="411"/>
        <v>1932.5111002386197</v>
      </c>
      <c r="EI57" s="239">
        <f t="shared" si="411"/>
        <v>2038.5970828489353</v>
      </c>
      <c r="EJ57" s="239">
        <f t="shared" si="412"/>
        <v>2150.506698609408</v>
      </c>
      <c r="EK57" s="239">
        <f t="shared" si="413"/>
        <v>2268.5596382297163</v>
      </c>
      <c r="EL57" s="239">
        <f t="shared" si="414"/>
        <v>2393.0931419710328</v>
      </c>
      <c r="EM57" s="239">
        <f t="shared" si="415"/>
        <v>2524.4629630357899</v>
      </c>
      <c r="EN57" s="239">
        <f t="shared" si="416"/>
        <v>2663.0443838431179</v>
      </c>
      <c r="EO57" s="239">
        <f t="shared" si="417"/>
        <v>2809.2332880931353</v>
      </c>
      <c r="EP57" s="239">
        <f t="shared" si="418"/>
        <v>2963.4472916826462</v>
      </c>
      <c r="EQ57" s="239">
        <f t="shared" si="419"/>
        <v>3126.1269357029128</v>
      </c>
      <c r="ER57" s="239">
        <f t="shared" si="420"/>
        <v>3297.7369449275266</v>
      </c>
      <c r="ES57" s="239">
        <f t="shared" si="421"/>
        <v>3478.7675553854842</v>
      </c>
      <c r="ET57" s="239">
        <f t="shared" si="422"/>
        <v>3669.7359148119249</v>
      </c>
      <c r="EU57" s="239">
        <f t="shared" si="423"/>
        <v>3871.1875599771806</v>
      </c>
      <c r="EV57" s="239">
        <f t="shared" si="424"/>
        <v>4083.6979751144081</v>
      </c>
      <c r="EW57" s="239">
        <f t="shared" si="425"/>
        <v>4307.8742358977361</v>
      </c>
      <c r="EX57" s="239">
        <f t="shared" si="426"/>
        <v>4544.356743667262</v>
      </c>
      <c r="EY57" s="239">
        <f t="shared" si="427"/>
        <v>4793.8210548550369</v>
      </c>
      <c r="EZ57" s="239">
        <f t="shared" si="428"/>
        <v>5056.979810838131</v>
      </c>
      <c r="FA57" s="239">
        <f t="shared" si="428"/>
        <v>5334.5847737317717</v>
      </c>
      <c r="FB57" s="239">
        <f t="shared" si="428"/>
        <v>5627.4289739381693</v>
      </c>
      <c r="FC57" s="239">
        <f t="shared" si="428"/>
        <v>5936.34897558591</v>
      </c>
      <c r="FD57" s="239">
        <f t="shared" si="428"/>
        <v>6262.227266331568</v>
      </c>
      <c r="FE57" s="239">
        <f t="shared" si="428"/>
        <v>6605.9947783504458</v>
      </c>
      <c r="FF57" s="239">
        <f t="shared" si="428"/>
        <v>6968.6335477181292</v>
      </c>
      <c r="FG57" s="239">
        <f t="shared" si="428"/>
        <v>7351.1795197798701</v>
      </c>
      <c r="FH57" s="239">
        <f t="shared" si="428"/>
        <v>7754.7255085218658</v>
      </c>
      <c r="FI57" s="239">
        <f t="shared" si="428"/>
        <v>8180.4243183984254</v>
      </c>
      <c r="FJ57" s="239">
        <f t="shared" si="428"/>
        <v>8629.4920375331112</v>
      </c>
      <c r="FK57" s="239">
        <f t="shared" si="428"/>
        <v>9103.211511701491</v>
      </c>
      <c r="FL57" s="239">
        <f t="shared" si="428"/>
        <v>9602.9360090195896</v>
      </c>
      <c r="FM57" s="239">
        <f t="shared" si="428"/>
        <v>10130.093085806902</v>
      </c>
      <c r="FN57" s="239">
        <f t="shared" si="428"/>
        <v>10686.188664667532</v>
      </c>
      <c r="FO57" s="239">
        <f t="shared" si="428"/>
        <v>11272.811336439245</v>
      </c>
      <c r="FP57" s="239">
        <f t="shared" si="429"/>
        <v>11891.636898299768</v>
      </c>
      <c r="FQ57" s="239">
        <f t="shared" si="430"/>
        <v>12544.433140994284</v>
      </c>
      <c r="FR57" s="239">
        <f t="shared" si="431"/>
        <v>13233.064898859719</v>
      </c>
      <c r="FS57" s="239">
        <f t="shared" si="432"/>
        <v>13959.499377072168</v>
      </c>
      <c r="FT57" s="239">
        <f t="shared" si="433"/>
        <v>14725.811771335742</v>
      </c>
      <c r="FU57" s="239">
        <f t="shared" si="434"/>
        <v>15534.191196066502</v>
      </c>
      <c r="FV57" s="239">
        <f t="shared" si="435"/>
        <v>16386.94693800648</v>
      </c>
      <c r="FW57" s="239">
        <f t="shared" si="436"/>
        <v>17286.515053132374</v>
      </c>
      <c r="FX57" s="239">
        <f t="shared" si="437"/>
        <v>18235.465325704223</v>
      </c>
      <c r="FY57" s="239">
        <f t="shared" si="438"/>
        <v>19236.508609333901</v>
      </c>
      <c r="FZ57" s="239">
        <f t="shared" si="439"/>
        <v>20292.504571044548</v>
      </c>
      <c r="GA57" s="239">
        <f t="shared" si="440"/>
        <v>21406.469860443285</v>
      </c>
      <c r="GB57" s="239">
        <f t="shared" si="441"/>
        <v>22581.586727343984</v>
      </c>
      <c r="GC57" s="239">
        <f t="shared" si="442"/>
        <v>23821.212112457968</v>
      </c>
      <c r="GD57" s="239">
        <f t="shared" si="443"/>
        <v>25128.887237121842</v>
      </c>
      <c r="GE57" s="239">
        <f t="shared" si="444"/>
        <v>26508.34771945735</v>
      </c>
      <c r="GF57" s="239">
        <f t="shared" si="445"/>
        <v>27963.534245861942</v>
      </c>
      <c r="GG57" s="239">
        <f t="shared" si="445"/>
        <v>29498.603828315143</v>
      </c>
      <c r="GH57" s="239">
        <f t="shared" si="445"/>
        <v>31117.941679659347</v>
      </c>
      <c r="GI57" s="239">
        <f t="shared" si="445"/>
        <v>32826.173740778962</v>
      </c>
      <c r="GJ57" s="239">
        <f t="shared" si="445"/>
        <v>34628.179895464171</v>
      </c>
      <c r="GK57" s="239">
        <f t="shared" si="445"/>
        <v>36529.107910709979</v>
      </c>
      <c r="GL57" s="239">
        <f t="shared" si="445"/>
        <v>38534.388142273681</v>
      </c>
      <c r="GM57" s="239">
        <f t="shared" si="445"/>
        <v>40649.749047499856</v>
      </c>
      <c r="GN57" s="239">
        <f t="shared" si="445"/>
        <v>42881.233549728218</v>
      </c>
      <c r="GO57" s="239">
        <f t="shared" si="445"/>
        <v>45235.216301032284</v>
      </c>
      <c r="GP57" s="239">
        <f t="shared" si="445"/>
        <v>47718.421892603081</v>
      </c>
      <c r="GQ57" s="239">
        <f t="shared" si="445"/>
        <v>50337.944064799311</v>
      </c>
      <c r="GR57" s="239">
        <f t="shared" si="445"/>
        <v>53101.265971740984</v>
      </c>
      <c r="GS57" s="239">
        <f t="shared" si="445"/>
        <v>56016.28155833621</v>
      </c>
      <c r="GT57" s="239">
        <f t="shared" si="445"/>
        <v>59091.318110808497</v>
      </c>
      <c r="GU57" s="239">
        <f t="shared" si="445"/>
        <v>62335.160045144512</v>
      </c>
      <c r="GV57" s="239">
        <f t="shared" si="446"/>
        <v>65757.074001418252</v>
      </c>
      <c r="GW57" s="239">
        <f t="shared" si="447"/>
        <v>69366.8353156784</v>
      </c>
      <c r="GX57" s="239">
        <f t="shared" si="448"/>
        <v>73174.755945020734</v>
      </c>
      <c r="GY57" s="239">
        <f t="shared" si="449"/>
        <v>77191.713925618635</v>
      </c>
      <c r="GZ57" s="239">
        <f t="shared" si="450"/>
        <v>81429.184447864274</v>
      </c>
      <c r="HA57" s="239">
        <f t="shared" si="451"/>
        <v>85899.27263739222</v>
      </c>
      <c r="HB57" s="239">
        <f t="shared" si="452"/>
        <v>90614.748135630725</v>
      </c>
      <c r="HC57" s="239">
        <f t="shared" si="453"/>
        <v>95589.081578666402</v>
      </c>
      <c r="HD57" s="239">
        <f t="shared" si="454"/>
        <v>100836.48307863103</v>
      </c>
      <c r="HE57" s="239">
        <f t="shared" si="455"/>
        <v>106371.94281753973</v>
      </c>
      <c r="HF57" s="239">
        <f t="shared" si="456"/>
        <v>112211.27386954437</v>
      </c>
      <c r="HG57" s="239">
        <f t="shared" si="457"/>
        <v>118371.15737393199</v>
      </c>
      <c r="HH57" s="239">
        <f t="shared" si="458"/>
        <v>124869.19018791341</v>
      </c>
      <c r="HI57" s="239">
        <f t="shared" si="459"/>
        <v>131723.93515533092</v>
      </c>
    </row>
    <row r="58" spans="1:217" s="278" customFormat="1" ht="12.75" customHeight="1">
      <c r="A58" s="10" t="str">
        <f>'JJR-4 Constant DCF'!A52</f>
        <v>Duke Energy Corporation</v>
      </c>
      <c r="B58" s="389" t="str">
        <f>'JJR-4 Constant DCF'!B52</f>
        <v>DUK</v>
      </c>
      <c r="C58" s="239">
        <f>'JJR-4 Constant DCF'!D52</f>
        <v>91.426777777777801</v>
      </c>
      <c r="D58" s="10">
        <f>'JJR-4 Constant DCF'!C52</f>
        <v>3.86</v>
      </c>
      <c r="E58" s="3">
        <f>'JJR-4 Constant DCF'!G52</f>
        <v>0.05</v>
      </c>
      <c r="F58" s="3">
        <f>'JJR-4 Constant DCF'!H52</f>
        <v>4.99E-2</v>
      </c>
      <c r="G58" s="3">
        <f>'JJR-4 Constant DCF'!I52</f>
        <v>5.1999999999999998E-2</v>
      </c>
      <c r="H58" s="3">
        <f t="shared" si="460"/>
        <v>4.99E-2</v>
      </c>
      <c r="I58" s="3">
        <f t="shared" si="344"/>
        <v>5.0732567766986043E-2</v>
      </c>
      <c r="J58" s="3">
        <f t="shared" si="345"/>
        <v>5.1565135533972087E-2</v>
      </c>
      <c r="K58" s="3">
        <f t="shared" si="346"/>
        <v>5.239770330095813E-2</v>
      </c>
      <c r="L58" s="3">
        <f t="shared" si="347"/>
        <v>5.3230271067944174E-2</v>
      </c>
      <c r="M58" s="3">
        <f t="shared" si="348"/>
        <v>5.4062838834930217E-2</v>
      </c>
      <c r="N58" s="3">
        <f>'JJR-5.4 GDP Growth'!$D$25</f>
        <v>5.4895406601916275E-2</v>
      </c>
      <c r="O58" s="3">
        <f t="shared" si="461"/>
        <v>0.10010356307029725</v>
      </c>
      <c r="Q58" s="239">
        <f t="shared" si="349"/>
        <v>-91.426777777777801</v>
      </c>
      <c r="R58" s="239">
        <f t="shared" si="350"/>
        <v>4.0526140000000002</v>
      </c>
      <c r="S58" s="239">
        <f t="shared" si="351"/>
        <v>4.2548394386000004</v>
      </c>
      <c r="T58" s="239">
        <f t="shared" si="352"/>
        <v>4.4671559265861402</v>
      </c>
      <c r="U58" s="239">
        <f t="shared" si="353"/>
        <v>4.6900670073227886</v>
      </c>
      <c r="V58" s="239">
        <f t="shared" si="354"/>
        <v>4.9241013509881961</v>
      </c>
      <c r="W58" s="239">
        <f t="shared" si="355"/>
        <v>5.1739136564687129</v>
      </c>
      <c r="X58" s="239">
        <f t="shared" si="356"/>
        <v>5.4407072154055918</v>
      </c>
      <c r="Y58" s="239">
        <f t="shared" si="357"/>
        <v>5.7257877778257962</v>
      </c>
      <c r="Z58" s="239">
        <f t="shared" si="358"/>
        <v>6.0305730133169853</v>
      </c>
      <c r="AA58" s="239">
        <f t="shared" si="359"/>
        <v>6.3566029102182213</v>
      </c>
      <c r="AB58" s="239">
        <f t="shared" si="360"/>
        <v>6.7055512115815752</v>
      </c>
      <c r="AC58" s="239">
        <f t="shared" si="360"/>
        <v>7.0736551718313176</v>
      </c>
      <c r="AD58" s="239">
        <f t="shared" si="360"/>
        <v>7.4619663486507459</v>
      </c>
      <c r="AE58" s="239">
        <f t="shared" si="360"/>
        <v>7.8715940254097454</v>
      </c>
      <c r="AF58" s="239">
        <f t="shared" si="360"/>
        <v>8.3037083800398275</v>
      </c>
      <c r="AG58" s="239">
        <f t="shared" si="360"/>
        <v>8.7595438278658531</v>
      </c>
      <c r="AH58" s="239">
        <f t="shared" si="360"/>
        <v>9.2404025479438552</v>
      </c>
      <c r="AI58" s="239">
        <f t="shared" si="360"/>
        <v>9.7476582029786165</v>
      </c>
      <c r="AJ58" s="239">
        <f t="shared" si="360"/>
        <v>10.282759863447632</v>
      </c>
      <c r="AK58" s="239">
        <f t="shared" si="360"/>
        <v>10.847236147141455</v>
      </c>
      <c r="AL58" s="239">
        <f t="shared" si="360"/>
        <v>11.442699585945789</v>
      </c>
      <c r="AM58" s="239">
        <f t="shared" si="360"/>
        <v>12.070851232339862</v>
      </c>
      <c r="AN58" s="239">
        <f t="shared" si="360"/>
        <v>12.733485518770401</v>
      </c>
      <c r="AO58" s="239">
        <f t="shared" si="360"/>
        <v>13.432495383782914</v>
      </c>
      <c r="AP58" s="239">
        <f t="shared" si="360"/>
        <v>14.169877679554041</v>
      </c>
      <c r="AQ58" s="239">
        <f t="shared" si="360"/>
        <v>14.947738876272577</v>
      </c>
      <c r="AR58" s="239">
        <f t="shared" si="361"/>
        <v>15.768301079664832</v>
      </c>
      <c r="AS58" s="239">
        <f t="shared" si="362"/>
        <v>16.633908378854468</v>
      </c>
      <c r="AT58" s="239">
        <f t="shared" si="363"/>
        <v>17.547033542690706</v>
      </c>
      <c r="AU58" s="239">
        <f t="shared" si="364"/>
        <v>18.510285083674177</v>
      </c>
      <c r="AV58" s="239">
        <f t="shared" si="365"/>
        <v>19.526414709659857</v>
      </c>
      <c r="AW58" s="239">
        <f t="shared" si="366"/>
        <v>20.598325184624272</v>
      </c>
      <c r="AX58" s="239">
        <f t="shared" si="367"/>
        <v>21.729078620952713</v>
      </c>
      <c r="AY58" s="239">
        <f t="shared" si="368"/>
        <v>22.921905226934918</v>
      </c>
      <c r="AZ58" s="239">
        <f t="shared" si="369"/>
        <v>24.1802125344581</v>
      </c>
      <c r="BA58" s="239">
        <f t="shared" si="370"/>
        <v>25.507595133257929</v>
      </c>
      <c r="BB58" s="239">
        <f t="shared" si="371"/>
        <v>26.907844939535185</v>
      </c>
      <c r="BC58" s="239">
        <f t="shared" si="372"/>
        <v>28.384962028272284</v>
      </c>
      <c r="BD58" s="239">
        <f t="shared" si="373"/>
        <v>29.943166060194244</v>
      </c>
      <c r="BE58" s="239">
        <f t="shared" si="374"/>
        <v>31.586908336017306</v>
      </c>
      <c r="BF58" s="239">
        <f t="shared" si="375"/>
        <v>33.320884512420434</v>
      </c>
      <c r="BG58" s="239">
        <f t="shared" si="376"/>
        <v>35.150048016065249</v>
      </c>
      <c r="BH58" s="239">
        <f t="shared" si="377"/>
        <v>37.079624193984031</v>
      </c>
      <c r="BI58" s="239">
        <f t="shared" si="377"/>
        <v>39.115125240759035</v>
      </c>
      <c r="BJ58" s="239">
        <f t="shared" si="377"/>
        <v>41.262365945135379</v>
      </c>
      <c r="BK58" s="239">
        <f t="shared" si="377"/>
        <v>43.527480301050652</v>
      </c>
      <c r="BL58" s="239">
        <f t="shared" si="377"/>
        <v>45.916939030533726</v>
      </c>
      <c r="BM58" s="239">
        <f t="shared" si="377"/>
        <v>48.437568068530275</v>
      </c>
      <c r="BN58" s="239">
        <f t="shared" si="377"/>
        <v>51.096568062460243</v>
      </c>
      <c r="BO58" s="239">
        <f t="shared" si="377"/>
        <v>53.901534942211484</v>
      </c>
      <c r="BP58" s="239">
        <f t="shared" si="377"/>
        <v>56.86048161933158</v>
      </c>
      <c r="BQ58" s="239">
        <f t="shared" si="377"/>
        <v>59.981860877405573</v>
      </c>
      <c r="BR58" s="239">
        <f t="shared" si="377"/>
        <v>63.274589519010327</v>
      </c>
      <c r="BS58" s="239">
        <f t="shared" si="377"/>
        <v>66.74807383822575</v>
      </c>
      <c r="BT58" s="239">
        <f t="shared" si="377"/>
        <v>70.412236491469884</v>
      </c>
      <c r="BU58" s="239">
        <f t="shared" si="377"/>
        <v>74.277544843419406</v>
      </c>
      <c r="BV58" s="239">
        <f t="shared" si="377"/>
        <v>78.355040868990983</v>
      </c>
      <c r="BW58" s="239">
        <f t="shared" si="377"/>
        <v>82.656372696804013</v>
      </c>
      <c r="BX58" s="239">
        <f t="shared" si="378"/>
        <v>87.193827884234594</v>
      </c>
      <c r="BY58" s="239">
        <f t="shared" si="379"/>
        <v>91.980368519117164</v>
      </c>
      <c r="BZ58" s="239">
        <f t="shared" si="380"/>
        <v>97.029668248368196</v>
      </c>
      <c r="CA58" s="239">
        <f t="shared" si="381"/>
        <v>102.35615133931141</v>
      </c>
      <c r="CB58" s="239">
        <f t="shared" si="382"/>
        <v>107.97503388529019</v>
      </c>
      <c r="CC58" s="239">
        <f t="shared" si="383"/>
        <v>113.90236727327888</v>
      </c>
      <c r="CD58" s="239">
        <f t="shared" si="384"/>
        <v>120.15508403766633</v>
      </c>
      <c r="CE58" s="239">
        <f t="shared" si="385"/>
        <v>126.75104623120144</v>
      </c>
      <c r="CF58" s="239">
        <f t="shared" si="386"/>
        <v>133.70909645128154</v>
      </c>
      <c r="CG58" s="239">
        <f t="shared" si="387"/>
        <v>141.04911166734948</v>
      </c>
      <c r="CH58" s="239">
        <f t="shared" si="388"/>
        <v>148.79206000316773</v>
      </c>
      <c r="CI58" s="239">
        <f t="shared" si="389"/>
        <v>156.96006063617835</v>
      </c>
      <c r="CJ58" s="239">
        <f t="shared" si="390"/>
        <v>165.5764469850628</v>
      </c>
      <c r="CK58" s="239">
        <f t="shared" si="391"/>
        <v>174.66583336600846</v>
      </c>
      <c r="CL58" s="239">
        <f t="shared" si="392"/>
        <v>184.25418530809804</v>
      </c>
      <c r="CM58" s="239">
        <f t="shared" si="393"/>
        <v>194.36889372869092</v>
      </c>
      <c r="CN58" s="239">
        <f t="shared" si="394"/>
        <v>205.03885318069206</v>
      </c>
      <c r="CO58" s="239">
        <f t="shared" si="394"/>
        <v>216.29454439523676</v>
      </c>
      <c r="CP58" s="239">
        <f t="shared" si="394"/>
        <v>228.16812135558951</v>
      </c>
      <c r="CQ58" s="239">
        <f t="shared" si="394"/>
        <v>240.69350315099996</v>
      </c>
      <c r="CR58" s="239">
        <f t="shared" si="394"/>
        <v>253.90647087291373</v>
      </c>
      <c r="CS58" s="239">
        <f t="shared" si="394"/>
        <v>267.84476983033994</v>
      </c>
      <c r="CT58" s="239">
        <f t="shared" si="394"/>
        <v>282.54821737637315</v>
      </c>
      <c r="CU58" s="239">
        <f t="shared" si="394"/>
        <v>298.05881665389575</v>
      </c>
      <c r="CV58" s="239">
        <f t="shared" si="394"/>
        <v>314.42087658539737</v>
      </c>
      <c r="CW58" s="239">
        <f t="shared" si="394"/>
        <v>331.68113844968371</v>
      </c>
      <c r="CX58" s="239">
        <f t="shared" si="394"/>
        <v>349.88890940706557</v>
      </c>
      <c r="CY58" s="239">
        <f t="shared" si="394"/>
        <v>369.09620335446749</v>
      </c>
      <c r="CZ58" s="239">
        <f t="shared" si="394"/>
        <v>389.35788951283456</v>
      </c>
      <c r="DA58" s="239">
        <f t="shared" si="394"/>
        <v>410.73184917130561</v>
      </c>
      <c r="DB58" s="239">
        <f t="shared" si="394"/>
        <v>433.27914103592138</v>
      </c>
      <c r="DC58" s="239">
        <f t="shared" si="394"/>
        <v>457.0641756552173</v>
      </c>
      <c r="DD58" s="239">
        <f t="shared" si="395"/>
        <v>482.15489942098014</v>
      </c>
      <c r="DE58" s="239">
        <f t="shared" si="396"/>
        <v>508.62298866980092</v>
      </c>
      <c r="DF58" s="239">
        <f t="shared" si="397"/>
        <v>536.54405443991152</v>
      </c>
      <c r="DG58" s="239">
        <f t="shared" si="398"/>
        <v>565.99785846823113</v>
      </c>
      <c r="DH58" s="239">
        <f t="shared" si="399"/>
        <v>597.06854104465856</v>
      </c>
      <c r="DI58" s="239">
        <f t="shared" si="400"/>
        <v>629.84486137451802</v>
      </c>
      <c r="DJ58" s="239">
        <f t="shared" si="401"/>
        <v>664.42045113579979</v>
      </c>
      <c r="DK58" s="239">
        <f t="shared" si="402"/>
        <v>700.89408195552812</v>
      </c>
      <c r="DL58" s="239">
        <f t="shared" si="403"/>
        <v>739.36994756935371</v>
      </c>
      <c r="DM58" s="239">
        <f t="shared" si="404"/>
        <v>779.95796147041085</v>
      </c>
      <c r="DN58" s="239">
        <f t="shared" si="405"/>
        <v>822.77407089773078</v>
      </c>
      <c r="DO58" s="239">
        <f t="shared" si="406"/>
        <v>867.94058806117562</v>
      </c>
      <c r="DP58" s="239">
        <f t="shared" si="407"/>
        <v>915.58653954910017</v>
      </c>
      <c r="DQ58" s="239">
        <f t="shared" si="408"/>
        <v>965.84803491688956</v>
      </c>
      <c r="DR58" s="239">
        <f t="shared" si="409"/>
        <v>1018.8686555093141</v>
      </c>
      <c r="DS58" s="239">
        <f t="shared" si="410"/>
        <v>1074.7998646274457</v>
      </c>
      <c r="DT58" s="239">
        <f t="shared" si="411"/>
        <v>1133.8014402118538</v>
      </c>
      <c r="DU58" s="239">
        <f t="shared" si="411"/>
        <v>1196.0419312781219</v>
      </c>
      <c r="DV58" s="239">
        <f t="shared" si="411"/>
        <v>1261.6991394085755</v>
      </c>
      <c r="DW58" s="239">
        <f t="shared" si="411"/>
        <v>1330.9606266756971</v>
      </c>
      <c r="DX58" s="239">
        <f t="shared" si="411"/>
        <v>1404.0242514482009</v>
      </c>
      <c r="DY58" s="239">
        <f t="shared" si="411"/>
        <v>1481.098733610401</v>
      </c>
      <c r="DZ58" s="239">
        <f t="shared" si="411"/>
        <v>1562.4042508095272</v>
      </c>
      <c r="EA58" s="239">
        <f t="shared" si="411"/>
        <v>1648.1730674342787</v>
      </c>
      <c r="EB58" s="239">
        <f t="shared" si="411"/>
        <v>1738.650198121411</v>
      </c>
      <c r="EC58" s="239">
        <f t="shared" si="411"/>
        <v>1834.0941076857882</v>
      </c>
      <c r="ED58" s="239">
        <f t="shared" si="411"/>
        <v>1934.7774494733783</v>
      </c>
      <c r="EE58" s="239">
        <f t="shared" si="411"/>
        <v>2040.9878442464378</v>
      </c>
      <c r="EF58" s="239">
        <f t="shared" si="411"/>
        <v>2153.0287018259146</v>
      </c>
      <c r="EG58" s="239">
        <f t="shared" si="411"/>
        <v>2271.2200878382441</v>
      </c>
      <c r="EH58" s="239">
        <f t="shared" si="411"/>
        <v>2395.8996380425647</v>
      </c>
      <c r="EI58" s="239">
        <f t="shared" si="411"/>
        <v>2527.4235228502953</v>
      </c>
      <c r="EJ58" s="239">
        <f t="shared" si="412"/>
        <v>2666.1674647924096</v>
      </c>
      <c r="EK58" s="239">
        <f t="shared" si="413"/>
        <v>2812.5278118409892</v>
      </c>
      <c r="EL58" s="239">
        <f t="shared" si="414"/>
        <v>2966.9226696511982</v>
      </c>
      <c r="EM58" s="239">
        <f t="shared" si="415"/>
        <v>3129.7930959581436</v>
      </c>
      <c r="EN58" s="239">
        <f t="shared" si="416"/>
        <v>3301.6043605406362</v>
      </c>
      <c r="EO58" s="239">
        <f t="shared" si="417"/>
        <v>3482.8472743511743</v>
      </c>
      <c r="EP58" s="239">
        <f t="shared" si="418"/>
        <v>3674.0395916090579</v>
      </c>
      <c r="EQ58" s="239">
        <f t="shared" si="419"/>
        <v>3875.7274888619754</v>
      </c>
      <c r="ER58" s="239">
        <f t="shared" si="420"/>
        <v>4088.4871252412777</v>
      </c>
      <c r="ES58" s="239">
        <f t="shared" si="421"/>
        <v>4312.9262883680976</v>
      </c>
      <c r="ET58" s="239">
        <f t="shared" si="422"/>
        <v>4549.6861306121582</v>
      </c>
      <c r="EU58" s="239">
        <f t="shared" si="423"/>
        <v>4799.4430006632119</v>
      </c>
      <c r="EV58" s="239">
        <f t="shared" si="424"/>
        <v>5062.9103756473405</v>
      </c>
      <c r="EW58" s="239">
        <f t="shared" si="425"/>
        <v>5340.8408993075618</v>
      </c>
      <c r="EX58" s="239">
        <f t="shared" si="426"/>
        <v>5634.0285320711946</v>
      </c>
      <c r="EY58" s="239">
        <f t="shared" si="427"/>
        <v>5943.3108191460406</v>
      </c>
      <c r="EZ58" s="239">
        <f t="shared" si="428"/>
        <v>6269.5712831246301</v>
      </c>
      <c r="FA58" s="239">
        <f t="shared" si="428"/>
        <v>6613.7419479314549</v>
      </c>
      <c r="FB58" s="239">
        <f t="shared" si="428"/>
        <v>6976.8060013233016</v>
      </c>
      <c r="FC58" s="239">
        <f t="shared" si="428"/>
        <v>7359.8006035486342</v>
      </c>
      <c r="FD58" s="239">
        <f t="shared" si="428"/>
        <v>7763.8198501894649</v>
      </c>
      <c r="FE58" s="239">
        <f t="shared" si="428"/>
        <v>8190.0178976496445</v>
      </c>
      <c r="FF58" s="239">
        <f t="shared" si="428"/>
        <v>8639.6122602180931</v>
      </c>
      <c r="FG58" s="239">
        <f t="shared" si="428"/>
        <v>9113.8872881256666</v>
      </c>
      <c r="FH58" s="239">
        <f t="shared" si="428"/>
        <v>9614.1978365313607</v>
      </c>
      <c r="FI58" s="239">
        <f t="shared" si="428"/>
        <v>10141.973135919014</v>
      </c>
      <c r="FJ58" s="239">
        <f t="shared" si="428"/>
        <v>10698.720874961</v>
      </c>
      <c r="FK58" s="239">
        <f t="shared" si="428"/>
        <v>11286.031507512393</v>
      </c>
      <c r="FL58" s="239">
        <f t="shared" si="428"/>
        <v>11905.582796039324</v>
      </c>
      <c r="FM58" s="239">
        <f t="shared" si="428"/>
        <v>12559.144604460682</v>
      </c>
      <c r="FN58" s="239">
        <f t="shared" si="428"/>
        <v>13248.583954094815</v>
      </c>
      <c r="FO58" s="239">
        <f t="shared" si="428"/>
        <v>13975.870357154474</v>
      </c>
      <c r="FP58" s="239">
        <f t="shared" si="429"/>
        <v>14743.081443026138</v>
      </c>
      <c r="FQ58" s="239">
        <f t="shared" si="430"/>
        <v>15552.408893406224</v>
      </c>
      <c r="FR58" s="239">
        <f t="shared" si="431"/>
        <v>16406.164703249018</v>
      </c>
      <c r="FS58" s="239">
        <f t="shared" si="432"/>
        <v>17306.787785411881</v>
      </c>
      <c r="FT58" s="239">
        <f t="shared" si="433"/>
        <v>18256.850937865143</v>
      </c>
      <c r="FU58" s="239">
        <f t="shared" si="434"/>
        <v>19259.068193369825</v>
      </c>
      <c r="FV58" s="239">
        <f t="shared" si="435"/>
        <v>20316.302572618893</v>
      </c>
      <c r="FW58" s="239">
        <f t="shared" si="436"/>
        <v>21431.574262990365</v>
      </c>
      <c r="FX58" s="239">
        <f t="shared" si="437"/>
        <v>22608.069246276384</v>
      </c>
      <c r="FY58" s="239">
        <f t="shared" si="438"/>
        <v>23849.148400035003</v>
      </c>
      <c r="FZ58" s="239">
        <f t="shared" si="439"/>
        <v>25158.357098564364</v>
      </c>
      <c r="GA58" s="239">
        <f t="shared" si="440"/>
        <v>26539.435340926262</v>
      </c>
      <c r="GB58" s="239">
        <f t="shared" si="441"/>
        <v>27996.328434951676</v>
      </c>
      <c r="GC58" s="239">
        <f t="shared" si="442"/>
        <v>29533.19826774914</v>
      </c>
      <c r="GD58" s="239">
        <f t="shared" si="443"/>
        <v>31154.435194912239</v>
      </c>
      <c r="GE58" s="239">
        <f t="shared" si="444"/>
        <v>32864.670582389997</v>
      </c>
      <c r="GF58" s="239">
        <f t="shared" si="445"/>
        <v>34668.790036848332</v>
      </c>
      <c r="GG58" s="239">
        <f t="shared" si="445"/>
        <v>36571.947362317587</v>
      </c>
      <c r="GH58" s="239">
        <f t="shared" si="445"/>
        <v>38579.579282995888</v>
      </c>
      <c r="GI58" s="239">
        <f t="shared" si="445"/>
        <v>40697.42097426681</v>
      </c>
      <c r="GJ58" s="239">
        <f t="shared" si="445"/>
        <v>42931.522446298542</v>
      </c>
      <c r="GK58" s="239">
        <f t="shared" si="445"/>
        <v>45288.265827027397</v>
      </c>
      <c r="GL58" s="239">
        <f t="shared" si="445"/>
        <v>47774.383593897735</v>
      </c>
      <c r="GM58" s="239">
        <f t="shared" si="445"/>
        <v>50396.977806440671</v>
      </c>
      <c r="GN58" s="239">
        <f t="shared" si="445"/>
        <v>53163.540394632982</v>
      </c>
      <c r="GO58" s="239">
        <f t="shared" si="445"/>
        <v>56081.97456099376</v>
      </c>
      <c r="GP58" s="239">
        <f t="shared" si="445"/>
        <v>59160.617357557836</v>
      </c>
      <c r="GQ58" s="239">
        <f t="shared" si="445"/>
        <v>62408.263502221358</v>
      </c>
      <c r="GR58" s="239">
        <f t="shared" si="445"/>
        <v>65834.19050249533</v>
      </c>
      <c r="GS58" s="239">
        <f t="shared" si="445"/>
        <v>69448.185158437831</v>
      </c>
      <c r="GT58" s="239">
        <f t="shared" si="445"/>
        <v>73260.571520475438</v>
      </c>
      <c r="GU58" s="239">
        <f t="shared" si="445"/>
        <v>77282.240381980708</v>
      </c>
      <c r="GV58" s="239">
        <f t="shared" si="446"/>
        <v>81524.680390856578</v>
      </c>
      <c r="GW58" s="239">
        <f t="shared" si="447"/>
        <v>86000.01086900392</v>
      </c>
      <c r="GX58" s="239">
        <f t="shared" si="448"/>
        <v>90721.01643342711</v>
      </c>
      <c r="GY58" s="239">
        <f t="shared" si="449"/>
        <v>95701.183517879224</v>
      </c>
      <c r="GZ58" s="239">
        <f t="shared" si="450"/>
        <v>100954.73889937781</v>
      </c>
      <c r="HA58" s="239">
        <f t="shared" si="451"/>
        <v>106496.69033964946</v>
      </c>
      <c r="HB58" s="239">
        <f t="shared" si="452"/>
        <v>112342.86945760288</v>
      </c>
      <c r="HC58" s="239">
        <f t="shared" si="453"/>
        <v>118509.976955304</v>
      </c>
      <c r="HD58" s="239">
        <f t="shared" si="454"/>
        <v>125015.63032664913</v>
      </c>
      <c r="HE58" s="239">
        <f t="shared" si="455"/>
        <v>131878.41418502538</v>
      </c>
      <c r="HF58" s="239">
        <f t="shared" si="456"/>
        <v>139117.93335372827</v>
      </c>
      <c r="HG58" s="239">
        <f t="shared" si="457"/>
        <v>146754.86887079946</v>
      </c>
      <c r="HH58" s="239">
        <f t="shared" si="458"/>
        <v>154811.03706827291</v>
      </c>
      <c r="HI58" s="239">
        <f t="shared" si="459"/>
        <v>163309.45189460009</v>
      </c>
    </row>
    <row r="59" spans="1:217" s="278" customFormat="1" ht="12.75" customHeight="1">
      <c r="A59" s="10" t="str">
        <f>'JJR-4 Constant DCF'!A53</f>
        <v>Edison International</v>
      </c>
      <c r="B59" s="419" t="str">
        <f>'JJR-4 Constant DCF'!B53</f>
        <v>EIX</v>
      </c>
      <c r="C59" s="239">
        <f>'JJR-4 Constant DCF'!D53</f>
        <v>59.94488888888889</v>
      </c>
      <c r="D59" s="10">
        <f>'JJR-4 Constant DCF'!C53</f>
        <v>2.65</v>
      </c>
      <c r="E59" s="3">
        <f>'JJR-4 Constant DCF'!G53</f>
        <v>0.12</v>
      </c>
      <c r="F59" s="3" t="str">
        <f>'JJR-4 Constant DCF'!H53</f>
        <v>Negative</v>
      </c>
      <c r="G59" s="3">
        <f>'JJR-4 Constant DCF'!I53</f>
        <v>4.2999999999999997E-2</v>
      </c>
      <c r="H59" s="3">
        <f t="shared" ref="H59" si="462">MIN(E59:G59)</f>
        <v>4.2999999999999997E-2</v>
      </c>
      <c r="I59" s="3">
        <f t="shared" ref="I59" si="463">H59+($N59-$H59)/6</f>
        <v>4.4982567766986045E-2</v>
      </c>
      <c r="J59" s="3">
        <f t="shared" ref="J59" si="464">I59+($N59-$H59)/6</f>
        <v>4.6965135533972094E-2</v>
      </c>
      <c r="K59" s="3">
        <f t="shared" ref="K59" si="465">J59+($N59-$H59)/6</f>
        <v>4.8947703300958142E-2</v>
      </c>
      <c r="L59" s="3">
        <f t="shared" ref="L59" si="466">K59+($N59-$H59)/6</f>
        <v>5.0930271067944191E-2</v>
      </c>
      <c r="M59" s="3">
        <f t="shared" ref="M59" si="467">L59+($N59-$H59)/6</f>
        <v>5.291283883493024E-2</v>
      </c>
      <c r="N59" s="3">
        <f>'JJR-5.4 GDP Growth'!$D$25</f>
        <v>5.4895406601916275E-2</v>
      </c>
      <c r="O59" s="3">
        <f t="shared" si="461"/>
        <v>0.10025443434715273</v>
      </c>
      <c r="Q59" s="239">
        <f t="shared" ref="Q59" si="468">-C59</f>
        <v>-59.94488888888889</v>
      </c>
      <c r="R59" s="239">
        <f t="shared" ref="R59" si="469">D59*(1+$H59)</f>
        <v>2.7639499999999999</v>
      </c>
      <c r="S59" s="239">
        <f t="shared" ref="S59" si="470">R59*(1+$H59)</f>
        <v>2.8827998499999996</v>
      </c>
      <c r="T59" s="239">
        <f t="shared" ref="T59" si="471">S59*(1+$H59)</f>
        <v>3.0067602435499996</v>
      </c>
      <c r="U59" s="239">
        <f t="shared" ref="U59" si="472">T59*(1+$H59)</f>
        <v>3.1360509340226495</v>
      </c>
      <c r="V59" s="239">
        <f t="shared" ref="V59" si="473">U59*(1+$H59)</f>
        <v>3.270901124185623</v>
      </c>
      <c r="W59" s="239">
        <f t="shared" ref="W59" si="474">V59*(1+I59)</f>
        <v>3.4180346556634134</v>
      </c>
      <c r="X59" s="239">
        <f t="shared" ref="X59" si="475">W59*(1+J59)</f>
        <v>3.5785631165264595</v>
      </c>
      <c r="Y59" s="239">
        <f t="shared" ref="Y59" si="476">X59*(1+K59)</f>
        <v>3.7537255621979488</v>
      </c>
      <c r="Z59" s="239">
        <f t="shared" ref="Z59" si="477">Y59*(1+L59)</f>
        <v>3.9449038225953617</v>
      </c>
      <c r="AA59" s="239">
        <f t="shared" ref="AA59" si="478">Z59*(1+M59)</f>
        <v>4.1536398827796503</v>
      </c>
      <c r="AB59" s="239">
        <f t="shared" ref="AB59:AQ59" si="479">AA59*(1+$N59)</f>
        <v>4.3816556330227749</v>
      </c>
      <c r="AC59" s="239">
        <f t="shared" si="479"/>
        <v>4.6221884005871372</v>
      </c>
      <c r="AD59" s="239">
        <f t="shared" si="479"/>
        <v>4.8759253122280288</v>
      </c>
      <c r="AE59" s="239">
        <f t="shared" si="479"/>
        <v>5.1435912148033625</v>
      </c>
      <c r="AF59" s="239">
        <f t="shared" si="479"/>
        <v>5.4259507459340375</v>
      </c>
      <c r="AG59" s="239">
        <f t="shared" si="479"/>
        <v>5.7238105183340577</v>
      </c>
      <c r="AH59" s="239">
        <f t="shared" si="479"/>
        <v>6.0380214240503314</v>
      </c>
      <c r="AI59" s="239">
        <f t="shared" si="479"/>
        <v>6.3694810651946554</v>
      </c>
      <c r="AJ59" s="239">
        <f t="shared" si="479"/>
        <v>6.7191363181117225</v>
      </c>
      <c r="AK59" s="239">
        <f t="shared" si="479"/>
        <v>7.0879860383081681</v>
      </c>
      <c r="AL59" s="239">
        <f t="shared" si="479"/>
        <v>7.4770839138698006</v>
      </c>
      <c r="AM59" s="239">
        <f t="shared" si="479"/>
        <v>7.8875414755183311</v>
      </c>
      <c r="AN59" s="239">
        <f t="shared" si="479"/>
        <v>8.320531271906388</v>
      </c>
      <c r="AO59" s="239">
        <f t="shared" si="479"/>
        <v>8.7772902192216495</v>
      </c>
      <c r="AP59" s="239">
        <f t="shared" si="479"/>
        <v>9.2591231346688456</v>
      </c>
      <c r="AQ59" s="239">
        <f t="shared" si="479"/>
        <v>9.7674064639237006</v>
      </c>
      <c r="AR59" s="239">
        <f t="shared" ref="AR59" si="480">AQ59*(1+$N59)</f>
        <v>10.303592213206977</v>
      </c>
      <c r="AS59" s="239">
        <f t="shared" ref="AS59" si="481">AR59*(1+$N59)</f>
        <v>10.869212097211314</v>
      </c>
      <c r="AT59" s="239">
        <f t="shared" ref="AT59" si="482">AS59*(1+$N59)</f>
        <v>11.465881914730195</v>
      </c>
      <c r="AU59" s="239">
        <f t="shared" ref="AU59" si="483">AT59*(1+$N59)</f>
        <v>12.095306164488868</v>
      </c>
      <c r="AV59" s="239">
        <f t="shared" ref="AV59" si="484">AU59*(1+$N59)</f>
        <v>12.759282914363149</v>
      </c>
      <c r="AW59" s="239">
        <f t="shared" ref="AW59" si="485">AV59*(1+$N59)</f>
        <v>13.459708937895998</v>
      </c>
      <c r="AX59" s="239">
        <f t="shared" ref="AX59" si="486">AW59*(1+$N59)</f>
        <v>14.198585132785245</v>
      </c>
      <c r="AY59" s="239">
        <f t="shared" ref="AY59" si="487">AX59*(1+$N59)</f>
        <v>14.978022236821415</v>
      </c>
      <c r="AZ59" s="239">
        <f t="shared" ref="AZ59" si="488">AY59*(1+$N59)</f>
        <v>15.80024685760427</v>
      </c>
      <c r="BA59" s="239">
        <f t="shared" ref="BA59" si="489">AZ59*(1+$N59)</f>
        <v>16.667607833263105</v>
      </c>
      <c r="BB59" s="239">
        <f t="shared" ref="BB59" si="490">BA59*(1+$N59)</f>
        <v>17.582582942351369</v>
      </c>
      <c r="BC59" s="239">
        <f t="shared" ref="BC59" si="491">BB59*(1+$N59)</f>
        <v>18.547785982083663</v>
      </c>
      <c r="BD59" s="239">
        <f t="shared" ref="BD59" si="492">BC59*(1+$N59)</f>
        <v>19.565974235135471</v>
      </c>
      <c r="BE59" s="239">
        <f t="shared" ref="BE59" si="493">BD59*(1+$N59)</f>
        <v>20.64005634633585</v>
      </c>
      <c r="BF59" s="239">
        <f t="shared" ref="BF59" si="494">BE59*(1+$N59)</f>
        <v>21.773100631754421</v>
      </c>
      <c r="BG59" s="239">
        <f t="shared" ref="BG59" si="495">BF59*(1+$N59)</f>
        <v>22.968343843919019</v>
      </c>
      <c r="BH59" s="239">
        <f t="shared" ref="BH59" si="496">BG59*(1+$N59)</f>
        <v>24.229200418203575</v>
      </c>
      <c r="BI59" s="239">
        <f t="shared" ref="BI59" si="497">BH59*(1+$N59)</f>
        <v>25.559272226800182</v>
      </c>
      <c r="BJ59" s="239">
        <f t="shared" ref="BJ59" si="498">BI59*(1+$N59)</f>
        <v>26.962358868139443</v>
      </c>
      <c r="BK59" s="239">
        <f t="shared" ref="BK59" si="499">BJ59*(1+$N59)</f>
        <v>28.44246852115274</v>
      </c>
      <c r="BL59" s="239">
        <f t="shared" ref="BL59" si="500">BK59*(1+$N59)</f>
        <v>30.003829395383626</v>
      </c>
      <c r="BM59" s="239">
        <f t="shared" ref="BM59" si="501">BL59*(1+$N59)</f>
        <v>31.650901809657739</v>
      </c>
      <c r="BN59" s="239">
        <f t="shared" ref="BN59" si="502">BM59*(1+$N59)</f>
        <v>33.388390933816225</v>
      </c>
      <c r="BO59" s="239">
        <f t="shared" ref="BO59" si="503">BN59*(1+$N59)</f>
        <v>35.221260229911799</v>
      </c>
      <c r="BP59" s="239">
        <f t="shared" ref="BP59" si="504">BO59*(1+$N59)</f>
        <v>37.15474563126471</v>
      </c>
      <c r="BQ59" s="239">
        <f t="shared" ref="BQ59" si="505">BP59*(1+$N59)</f>
        <v>39.19437049988376</v>
      </c>
      <c r="BR59" s="239">
        <f t="shared" ref="BR59" si="506">BQ59*(1+$N59)</f>
        <v>41.345961404981033</v>
      </c>
      <c r="BS59" s="239">
        <f t="shared" ref="BS59" si="507">BR59*(1+$N59)</f>
        <v>43.615664767654607</v>
      </c>
      <c r="BT59" s="239">
        <f t="shared" ref="BT59" si="508">BS59*(1+$N59)</f>
        <v>46.009964419287883</v>
      </c>
      <c r="BU59" s="239">
        <f t="shared" ref="BU59" si="509">BT59*(1+$N59)</f>
        <v>48.535700123824391</v>
      </c>
      <c r="BV59" s="239">
        <f t="shared" ref="BV59" si="510">BU59*(1+$N59)</f>
        <v>51.20008711683041</v>
      </c>
      <c r="BW59" s="239">
        <f t="shared" ref="BW59" si="511">BV59*(1+$N59)</f>
        <v>54.010736717162352</v>
      </c>
      <c r="BX59" s="239">
        <f t="shared" ref="BX59" si="512">BW59*(1+$N59)</f>
        <v>56.975678070120026</v>
      </c>
      <c r="BY59" s="239">
        <f t="shared" ref="BY59" si="513">BX59*(1+$N59)</f>
        <v>60.10338108419915</v>
      </c>
      <c r="BZ59" s="239">
        <f t="shared" ref="BZ59" si="514">BY59*(1+$N59)</f>
        <v>63.402780626966184</v>
      </c>
      <c r="CA59" s="239">
        <f t="shared" ref="CA59" si="515">BZ59*(1+$N59)</f>
        <v>66.883302049175597</v>
      </c>
      <c r="CB59" s="239">
        <f t="shared" ref="CB59" si="516">CA59*(1+$N59)</f>
        <v>70.554888110043876</v>
      </c>
      <c r="CC59" s="239">
        <f t="shared" ref="CC59" si="517">CB59*(1+$N59)</f>
        <v>74.428027380597442</v>
      </c>
      <c r="CD59" s="239">
        <f t="shared" ref="CD59" si="518">CC59*(1+$N59)</f>
        <v>78.513784206233893</v>
      </c>
      <c r="CE59" s="239">
        <f t="shared" ref="CE59" si="519">CD59*(1+$N59)</f>
        <v>82.823830314090216</v>
      </c>
      <c r="CF59" s="239">
        <f t="shared" ref="CF59" si="520">CE59*(1+$N59)</f>
        <v>87.370478155510312</v>
      </c>
      <c r="CG59" s="239">
        <f t="shared" ref="CG59" si="521">CF59*(1+$N59)</f>
        <v>92.166716078860901</v>
      </c>
      <c r="CH59" s="239">
        <f t="shared" ref="CH59" si="522">CG59*(1+$N59)</f>
        <v>97.226245433173347</v>
      </c>
      <c r="CI59" s="239">
        <f t="shared" ref="CI59" si="523">CH59*(1+$N59)</f>
        <v>102.5635197086051</v>
      </c>
      <c r="CJ59" s="239">
        <f t="shared" ref="CJ59" si="524">CI59*(1+$N59)</f>
        <v>108.19378582553263</v>
      </c>
      <c r="CK59" s="239">
        <f t="shared" ref="CK59" si="525">CJ59*(1+$N59)</f>
        <v>114.13312769022589</v>
      </c>
      <c r="CL59" s="239">
        <f t="shared" ref="CL59" si="526">CK59*(1+$N59)</f>
        <v>120.39851214152927</v>
      </c>
      <c r="CM59" s="239">
        <f t="shared" ref="CM59" si="527">CL59*(1+$N59)</f>
        <v>127.00783741980428</v>
      </c>
      <c r="CN59" s="239">
        <f t="shared" ref="CN59" si="528">CM59*(1+$N59)</f>
        <v>133.97998429659449</v>
      </c>
      <c r="CO59" s="239">
        <f t="shared" ref="CO59" si="529">CN59*(1+$N59)</f>
        <v>141.3348700110744</v>
      </c>
      <c r="CP59" s="239">
        <f t="shared" ref="CP59" si="530">CO59*(1+$N59)</f>
        <v>149.09350516736131</v>
      </c>
      <c r="CQ59" s="239">
        <f t="shared" ref="CQ59" si="531">CP59*(1+$N59)</f>
        <v>157.27805375522851</v>
      </c>
      <c r="CR59" s="239">
        <f t="shared" ref="CR59" si="532">CQ59*(1+$N59)</f>
        <v>165.91189646567983</v>
      </c>
      <c r="CS59" s="239">
        <f t="shared" ref="CS59" si="533">CR59*(1+$N59)</f>
        <v>175.01969748225835</v>
      </c>
      <c r="CT59" s="239">
        <f t="shared" ref="CT59" si="534">CS59*(1+$N59)</f>
        <v>184.62747493889131</v>
      </c>
      <c r="CU59" s="239">
        <f t="shared" ref="CU59" si="535">CT59*(1+$N59)</f>
        <v>194.76267524554686</v>
      </c>
      <c r="CV59" s="239">
        <f t="shared" ref="CV59" si="536">CU59*(1+$N59)</f>
        <v>205.45425149402811</v>
      </c>
      <c r="CW59" s="239">
        <f t="shared" ref="CW59" si="537">CV59*(1+$N59)</f>
        <v>216.73274616788515</v>
      </c>
      <c r="CX59" s="239">
        <f t="shared" ref="CX59" si="538">CW59*(1+$N59)</f>
        <v>228.63037839272113</v>
      </c>
      <c r="CY59" s="239">
        <f t="shared" ref="CY59" si="539">CX59*(1+$N59)</f>
        <v>241.18113597613953</v>
      </c>
      <c r="CZ59" s="239">
        <f t="shared" ref="CZ59" si="540">CY59*(1+$N59)</f>
        <v>254.42087250026177</v>
      </c>
      <c r="DA59" s="239">
        <f t="shared" ref="DA59" si="541">CZ59*(1+$N59)</f>
        <v>268.38740974417794</v>
      </c>
      <c r="DB59" s="239">
        <f t="shared" ref="DB59" si="542">DA59*(1+$N59)</f>
        <v>283.12064572891973</v>
      </c>
      <c r="DC59" s="239">
        <f t="shared" ref="DC59" si="543">DB59*(1+$N59)</f>
        <v>298.66266869360584</v>
      </c>
      <c r="DD59" s="239">
        <f t="shared" ref="DD59" si="544">DC59*(1+$N59)</f>
        <v>315.05787732835472</v>
      </c>
      <c r="DE59" s="239">
        <f t="shared" ref="DE59" si="545">DD59*(1+$N59)</f>
        <v>332.35310760743141</v>
      </c>
      <c r="DF59" s="239">
        <f t="shared" ref="DF59" si="546">DE59*(1+$N59)</f>
        <v>350.59776658495178</v>
      </c>
      <c r="DG59" s="239">
        <f t="shared" ref="DG59" si="547">DF59*(1+$N59)</f>
        <v>369.84397353535644</v>
      </c>
      <c r="DH59" s="239">
        <f t="shared" ref="DH59" si="548">DG59*(1+$N59)</f>
        <v>390.14670884184818</v>
      </c>
      <c r="DI59" s="239">
        <f t="shared" ref="DI59" si="549">DH59*(1+$N59)</f>
        <v>411.5639710581209</v>
      </c>
      <c r="DJ59" s="239">
        <f t="shared" ref="DJ59" si="550">DI59*(1+$N59)</f>
        <v>434.15694259205577</v>
      </c>
      <c r="DK59" s="239">
        <f t="shared" ref="DK59" si="551">DJ59*(1+$N59)</f>
        <v>457.99016448469149</v>
      </c>
      <c r="DL59" s="239">
        <f t="shared" ref="DL59" si="552">DK59*(1+$N59)</f>
        <v>483.13172078375715</v>
      </c>
      <c r="DM59" s="239">
        <f t="shared" ref="DM59" si="553">DL59*(1+$N59)</f>
        <v>509.65343303846498</v>
      </c>
      <c r="DN59" s="239">
        <f t="shared" ref="DN59" si="554">DM59*(1+$N59)</f>
        <v>537.631065471174</v>
      </c>
      <c r="DO59" s="239">
        <f t="shared" ref="DO59" si="555">DN59*(1+$N59)</f>
        <v>567.14454141203555</v>
      </c>
      <c r="DP59" s="239">
        <f t="shared" ref="DP59" si="556">DO59*(1+$N59)</f>
        <v>598.27817161490657</v>
      </c>
      <c r="DQ59" s="239">
        <f t="shared" ref="DQ59" si="557">DP59*(1+$N59)</f>
        <v>631.12089510675787</v>
      </c>
      <c r="DR59" s="239">
        <f t="shared" ref="DR59" si="558">DQ59*(1+$N59)</f>
        <v>665.76653325860866</v>
      </c>
      <c r="DS59" s="239">
        <f t="shared" ref="DS59" si="559">DR59*(1+$N59)</f>
        <v>702.31405780378816</v>
      </c>
      <c r="DT59" s="239">
        <f t="shared" ref="DT59" si="560">DS59*(1+$N59)</f>
        <v>740.86787356916886</v>
      </c>
      <c r="DU59" s="239">
        <f t="shared" ref="DU59" si="561">DT59*(1+$N59)</f>
        <v>781.53811672704546</v>
      </c>
      <c r="DV59" s="239">
        <f t="shared" ref="DV59" si="562">DU59*(1+$N59)</f>
        <v>824.44096941967257</v>
      </c>
      <c r="DW59" s="239">
        <f t="shared" ref="DW59" si="563">DV59*(1+$N59)</f>
        <v>869.6989916552435</v>
      </c>
      <c r="DX59" s="239">
        <f t="shared" ref="DX59" si="564">DW59*(1+$N59)</f>
        <v>917.44147142343468</v>
      </c>
      <c r="DY59" s="239">
        <f t="shared" ref="DY59" si="565">DX59*(1+$N59)</f>
        <v>967.80479403068443</v>
      </c>
      <c r="DZ59" s="239">
        <f t="shared" ref="DZ59" si="566">DY59*(1+$N59)</f>
        <v>1020.9328317102827</v>
      </c>
      <c r="EA59" s="239">
        <f t="shared" ref="EA59" si="567">DZ59*(1+$N59)</f>
        <v>1076.9773546202644</v>
      </c>
      <c r="EB59" s="239">
        <f t="shared" ref="EB59" si="568">EA59*(1+$N59)</f>
        <v>1136.0984644031998</v>
      </c>
      <c r="EC59" s="239">
        <f t="shared" ref="EC59" si="569">EB59*(1+$N59)</f>
        <v>1198.4650515464261</v>
      </c>
      <c r="ED59" s="239">
        <f t="shared" ref="ED59" si="570">EC59*(1+$N59)</f>
        <v>1264.2552778492538</v>
      </c>
      <c r="EE59" s="239">
        <f t="shared" ref="EE59" si="571">ED59*(1+$N59)</f>
        <v>1333.6570853754072</v>
      </c>
      <c r="EF59" s="239">
        <f t="shared" ref="EF59" si="572">EE59*(1+$N59)</f>
        <v>1406.8687333446167</v>
      </c>
      <c r="EG59" s="239">
        <f t="shared" ref="EG59" si="573">EF59*(1+$N59)</f>
        <v>1484.0993644970922</v>
      </c>
      <c r="EH59" s="239">
        <f t="shared" ref="EH59" si="574">EG59*(1+$N59)</f>
        <v>1565.5696025488057</v>
      </c>
      <c r="EI59" s="239">
        <f t="shared" ref="EI59" si="575">EH59*(1+$N59)</f>
        <v>1651.5121824443229</v>
      </c>
      <c r="EJ59" s="239">
        <f t="shared" ref="EJ59" si="576">EI59*(1+$N59)</f>
        <v>1742.1726152076221</v>
      </c>
      <c r="EK59" s="239">
        <f t="shared" ref="EK59" si="577">EJ59*(1+$N59)</f>
        <v>1837.8098892901683</v>
      </c>
      <c r="EL59" s="239">
        <f t="shared" ref="EL59" si="578">EK59*(1+$N59)</f>
        <v>1938.6972104197748</v>
      </c>
      <c r="EM59" s="239">
        <f t="shared" ref="EM59" si="579">EL59*(1+$N59)</f>
        <v>2045.1227820637691</v>
      </c>
      <c r="EN59" s="239">
        <f t="shared" ref="EN59" si="580">EM59*(1+$N59)</f>
        <v>2157.3906287360019</v>
      </c>
      <c r="EO59" s="239">
        <f t="shared" ref="EO59" si="581">EN59*(1+$N59)</f>
        <v>2275.8214644996283</v>
      </c>
      <c r="EP59" s="239">
        <f t="shared" ref="EP59" si="582">EO59*(1+$N59)</f>
        <v>2400.7536091467041</v>
      </c>
      <c r="EQ59" s="239">
        <f t="shared" ref="EQ59" si="583">EP59*(1+$N59)</f>
        <v>2532.5439546718303</v>
      </c>
      <c r="ER59" s="239">
        <f t="shared" ref="ER59" si="584">EQ59*(1+$N59)</f>
        <v>2671.5689848007655</v>
      </c>
      <c r="ES59" s="239">
        <f t="shared" ref="ES59" si="585">ER59*(1+$N59)</f>
        <v>2818.2258504864722</v>
      </c>
      <c r="ET59" s="239">
        <f t="shared" ref="ET59" si="586">ES59*(1+$N59)</f>
        <v>2972.9335044449585</v>
      </c>
      <c r="EU59" s="239">
        <f t="shared" ref="EU59" si="587">ET59*(1+$N59)</f>
        <v>3136.1338979719244</v>
      </c>
      <c r="EV59" s="239">
        <f t="shared" ref="EV59" si="588">EU59*(1+$N59)</f>
        <v>3308.2932434591457</v>
      </c>
      <c r="EW59" s="239">
        <f t="shared" ref="EW59" si="589">EV59*(1+$N59)</f>
        <v>3489.9033462172079</v>
      </c>
      <c r="EX59" s="239">
        <f t="shared" ref="EX59" si="590">EW59*(1+$N59)</f>
        <v>3681.4830094091899</v>
      </c>
      <c r="EY59" s="239">
        <f t="shared" ref="EY59" si="591">EX59*(1+$N59)</f>
        <v>3883.5795161087535</v>
      </c>
      <c r="EZ59" s="239">
        <f t="shared" ref="EZ59" si="592">EY59*(1+$N59)</f>
        <v>4096.7701927164171</v>
      </c>
      <c r="FA59" s="239">
        <f t="shared" ref="FA59" si="593">EZ59*(1+$N59)</f>
        <v>4321.6640582001955</v>
      </c>
      <c r="FB59" s="239">
        <f t="shared" ref="FB59" si="594">FA59*(1+$N59)</f>
        <v>4558.9035638719824</v>
      </c>
      <c r="FC59" s="239">
        <f t="shared" ref="FC59" si="595">FB59*(1+$N59)</f>
        <v>4809.1664286696605</v>
      </c>
      <c r="FD59" s="239">
        <f t="shared" ref="FD59" si="596">FC59*(1+$N59)</f>
        <v>5073.1675751877674</v>
      </c>
      <c r="FE59" s="239">
        <f t="shared" ref="FE59" si="597">FD59*(1+$N59)</f>
        <v>5351.6611719873572</v>
      </c>
      <c r="FF59" s="239">
        <f t="shared" ref="FF59" si="598">FE59*(1+$N59)</f>
        <v>5645.4427880192907</v>
      </c>
      <c r="FG59" s="239">
        <f t="shared" ref="FG59" si="599">FF59*(1+$N59)</f>
        <v>5955.3516653154657</v>
      </c>
      <c r="FH59" s="239">
        <f t="shared" ref="FH59" si="600">FG59*(1+$N59)</f>
        <v>6282.2731164403576</v>
      </c>
      <c r="FI59" s="239">
        <f t="shared" ref="FI59" si="601">FH59*(1+$N59)</f>
        <v>6627.1410535516388</v>
      </c>
      <c r="FJ59" s="239">
        <f t="shared" ref="FJ59" si="602">FI59*(1+$N59)</f>
        <v>6990.9406562946078</v>
      </c>
      <c r="FK59" s="239">
        <f t="shared" ref="FK59" si="603">FJ59*(1+$N59)</f>
        <v>7374.7111861517678</v>
      </c>
      <c r="FL59" s="239">
        <f t="shared" ref="FL59" si="604">FK59*(1+$N59)</f>
        <v>7779.5489552872696</v>
      </c>
      <c r="FM59" s="239">
        <f t="shared" ref="FM59" si="605">FL59*(1+$N59)</f>
        <v>8206.6104583672768</v>
      </c>
      <c r="FN59" s="239">
        <f t="shared" ref="FN59" si="606">FM59*(1+$N59)</f>
        <v>8657.1156763028866</v>
      </c>
      <c r="FO59" s="239">
        <f t="shared" ref="FO59" si="607">FN59*(1+$N59)</f>
        <v>9132.3515613533564</v>
      </c>
      <c r="FP59" s="239">
        <f t="shared" ref="FP59" si="608">FO59*(1+$N59)</f>
        <v>9633.6757135454936</v>
      </c>
      <c r="FQ59" s="239">
        <f t="shared" ref="FQ59" si="609">FP59*(1+$N59)</f>
        <v>10162.52025891158</v>
      </c>
      <c r="FR59" s="239">
        <f t="shared" ref="FR59" si="610">FQ59*(1+$N59)</f>
        <v>10720.395940624743</v>
      </c>
      <c r="FS59" s="239">
        <f t="shared" ref="FS59" si="611">FR59*(1+$N59)</f>
        <v>11308.89643471887</v>
      </c>
      <c r="FT59" s="239">
        <f t="shared" ref="FT59" si="612">FS59*(1+$N59)</f>
        <v>11929.702902721723</v>
      </c>
      <c r="FU59" s="239">
        <f t="shared" ref="FU59" si="613">FT59*(1+$N59)</f>
        <v>12584.588794206693</v>
      </c>
      <c r="FV59" s="239">
        <f t="shared" ref="FV59" si="614">FU59*(1+$N59)</f>
        <v>13275.424912982589</v>
      </c>
      <c r="FW59" s="239">
        <f t="shared" ref="FW59" si="615">FV59*(1+$N59)</f>
        <v>14004.184761393977</v>
      </c>
      <c r="FX59" s="239">
        <f t="shared" ref="FX59" si="616">FW59*(1+$N59)</f>
        <v>14772.950177999059</v>
      </c>
      <c r="FY59" s="239">
        <f t="shared" ref="FY59" si="617">FX59*(1+$N59)</f>
        <v>15583.917284730169</v>
      </c>
      <c r="FZ59" s="239">
        <f t="shared" ref="FZ59" si="618">FY59*(1+$N59)</f>
        <v>16439.402760526064</v>
      </c>
      <c r="GA59" s="239">
        <f t="shared" ref="GA59" si="619">FZ59*(1+$N59)</f>
        <v>17341.850459357807</v>
      </c>
      <c r="GB59" s="239">
        <f t="shared" ref="GB59" si="620">GA59*(1+$N59)</f>
        <v>18293.838391553883</v>
      </c>
      <c r="GC59" s="239">
        <f t="shared" ref="GC59" si="621">GB59*(1+$N59)</f>
        <v>19298.086088367982</v>
      </c>
      <c r="GD59" s="239">
        <f t="shared" ref="GD59" si="622">GC59*(1+$N59)</f>
        <v>20357.462370827725</v>
      </c>
      <c r="GE59" s="239">
        <f t="shared" ref="GE59" si="623">GD59*(1+$N59)</f>
        <v>21474.993545057525</v>
      </c>
      <c r="GF59" s="239">
        <f t="shared" ref="GF59" si="624">GE59*(1+$N59)</f>
        <v>22653.872047486984</v>
      </c>
      <c r="GG59" s="239">
        <f t="shared" ref="GG59" si="625">GF59*(1+$N59)</f>
        <v>23897.465564641567</v>
      </c>
      <c r="GH59" s="239">
        <f t="shared" ref="GH59" si="626">GG59*(1+$N59)</f>
        <v>25209.326653567859</v>
      </c>
      <c r="GI59" s="239">
        <f t="shared" ref="GI59" si="627">GH59*(1+$N59)</f>
        <v>26593.202890375993</v>
      </c>
      <c r="GJ59" s="239">
        <f t="shared" ref="GJ59" si="628">GI59*(1+$N59)</f>
        <v>28053.047575890439</v>
      </c>
      <c r="GK59" s="239">
        <f t="shared" ref="GK59" si="629">GJ59*(1+$N59)</f>
        <v>29593.031028991845</v>
      </c>
      <c r="GL59" s="239">
        <f t="shared" ref="GL59" si="630">GK59*(1+$N59)</f>
        <v>31217.552499911479</v>
      </c>
      <c r="GM59" s="239">
        <f t="shared" ref="GM59" si="631">GL59*(1+$N59)</f>
        <v>32931.252737510789</v>
      </c>
      <c r="GN59" s="239">
        <f t="shared" ref="GN59" si="632">GM59*(1+$N59)</f>
        <v>34739.027246446909</v>
      </c>
      <c r="GO59" s="239">
        <f t="shared" ref="GO59" si="633">GN59*(1+$N59)</f>
        <v>36646.040272095663</v>
      </c>
      <c r="GP59" s="239">
        <f t="shared" ref="GP59" si="634">GO59*(1+$N59)</f>
        <v>38657.739553182553</v>
      </c>
      <c r="GQ59" s="239">
        <f t="shared" ref="GQ59" si="635">GP59*(1+$N59)</f>
        <v>40779.871884265493</v>
      </c>
      <c r="GR59" s="239">
        <f t="shared" ref="GR59" si="636">GQ59*(1+$N59)</f>
        <v>43018.499532526301</v>
      </c>
      <c r="GS59" s="239">
        <f t="shared" ref="GS59" si="637">GR59*(1+$N59)</f>
        <v>45380.017555768674</v>
      </c>
      <c r="GT59" s="239">
        <f t="shared" ref="GT59" si="638">GS59*(1+$N59)</f>
        <v>47871.172071094697</v>
      </c>
      <c r="GU59" s="239">
        <f t="shared" ref="GU59" si="639">GT59*(1+$N59)</f>
        <v>50499.079526447742</v>
      </c>
      <c r="GV59" s="239">
        <f t="shared" ref="GV59" si="640">GU59*(1+$N59)</f>
        <v>53271.247030074599</v>
      </c>
      <c r="GW59" s="239">
        <f t="shared" ref="GW59" si="641">GV59*(1+$N59)</f>
        <v>56195.593795981666</v>
      </c>
      <c r="GX59" s="239">
        <f t="shared" ref="GX59" si="642">GW59*(1+$N59)</f>
        <v>59280.473766648203</v>
      </c>
      <c r="GY59" s="239">
        <f t="shared" ref="GY59" si="643">GX59*(1+$N59)</f>
        <v>62534.699477622591</v>
      </c>
      <c r="GZ59" s="239">
        <f t="shared" ref="GZ59" si="644">GY59*(1+$N59)</f>
        <v>65967.567232175323</v>
      </c>
      <c r="HA59" s="239">
        <f t="shared" ref="HA59" si="645">GZ59*(1+$N59)</f>
        <v>69588.883657924831</v>
      </c>
      <c r="HB59" s="239">
        <f t="shared" ref="HB59" si="646">HA59*(1+$N59)</f>
        <v>73408.993721300067</v>
      </c>
      <c r="HC59" s="239">
        <f t="shared" ref="HC59" si="647">HB59*(1+$N59)</f>
        <v>77438.810279868354</v>
      </c>
      <c r="HD59" s="239">
        <f t="shared" ref="HD59" si="648">HC59*(1+$N59)</f>
        <v>81689.845256950386</v>
      </c>
      <c r="HE59" s="239">
        <f t="shared" ref="HE59" si="649">HD59*(1+$N59)</f>
        <v>86174.242527578303</v>
      </c>
      <c r="HF59" s="239">
        <f t="shared" ref="HF59" si="650">HE59*(1+$N59)</f>
        <v>90904.812609741857</v>
      </c>
      <c r="HG59" s="239">
        <f t="shared" ref="HG59" si="651">HF59*(1+$N59)</f>
        <v>95895.06926002464</v>
      </c>
      <c r="HH59" s="239">
        <f t="shared" ref="HH59" si="652">HG59*(1+$N59)</f>
        <v>101159.26807817261</v>
      </c>
      <c r="HI59" s="239">
        <f t="shared" ref="HI59" si="653">HH59*(1+$N59)</f>
        <v>106712.44723087615</v>
      </c>
    </row>
    <row r="60" spans="1:217" s="278" customFormat="1" ht="12.75" customHeight="1">
      <c r="A60" s="10" t="str">
        <f>'JJR-4 Constant DCF'!A54</f>
        <v>Entergy Corporation</v>
      </c>
      <c r="B60" s="389" t="str">
        <f>'JJR-4 Constant DCF'!B54</f>
        <v>ETR</v>
      </c>
      <c r="C60" s="239">
        <f>'JJR-4 Constant DCF'!D54</f>
        <v>97.409444444444432</v>
      </c>
      <c r="D60" s="10">
        <f>'JJR-4 Constant DCF'!C54</f>
        <v>3.8</v>
      </c>
      <c r="E60" s="3">
        <f>'JJR-4 Constant DCF'!G54</f>
        <v>0.03</v>
      </c>
      <c r="F60" s="3">
        <f>'JJR-4 Constant DCF'!H54</f>
        <v>5.5E-2</v>
      </c>
      <c r="G60" s="3">
        <f>'JJR-4 Constant DCF'!I54</f>
        <v>5.0999999999999997E-2</v>
      </c>
      <c r="H60" s="3">
        <f t="shared" si="460"/>
        <v>0.03</v>
      </c>
      <c r="I60" s="3">
        <f t="shared" si="344"/>
        <v>3.4149234433652711E-2</v>
      </c>
      <c r="J60" s="3">
        <f t="shared" si="345"/>
        <v>3.8298468867305424E-2</v>
      </c>
      <c r="K60" s="3">
        <f t="shared" si="346"/>
        <v>4.2447703300958137E-2</v>
      </c>
      <c r="L60" s="3">
        <f t="shared" si="347"/>
        <v>4.6596937734610849E-2</v>
      </c>
      <c r="M60" s="3">
        <f t="shared" si="348"/>
        <v>5.0746172168263562E-2</v>
      </c>
      <c r="N60" s="3">
        <f>'JJR-5.4 GDP Growth'!$D$25</f>
        <v>5.4895406601916275E-2</v>
      </c>
      <c r="O60" s="3">
        <f t="shared" si="461"/>
        <v>9.1474965214729337E-2</v>
      </c>
      <c r="Q60" s="239">
        <f t="shared" si="349"/>
        <v>-97.409444444444432</v>
      </c>
      <c r="R60" s="239">
        <f t="shared" si="350"/>
        <v>3.9139999999999997</v>
      </c>
      <c r="S60" s="239">
        <f t="shared" si="351"/>
        <v>4.0314199999999998</v>
      </c>
      <c r="T60" s="239">
        <f t="shared" si="352"/>
        <v>4.1523626</v>
      </c>
      <c r="U60" s="239">
        <f t="shared" si="353"/>
        <v>4.2769334780000001</v>
      </c>
      <c r="V60" s="239">
        <f t="shared" si="354"/>
        <v>4.4052414823400001</v>
      </c>
      <c r="W60" s="239">
        <f t="shared" si="355"/>
        <v>4.5556771064572805</v>
      </c>
      <c r="X60" s="239">
        <f t="shared" si="356"/>
        <v>4.7301525642884306</v>
      </c>
      <c r="Y60" s="239">
        <f t="shared" si="357"/>
        <v>4.9309366769056115</v>
      </c>
      <c r="Z60" s="239">
        <f t="shared" si="358"/>
        <v>5.160703226212692</v>
      </c>
      <c r="AA60" s="239">
        <f t="shared" si="359"/>
        <v>5.4225891606393946</v>
      </c>
      <c r="AB60" s="239">
        <f t="shared" si="360"/>
        <v>5.7202643974478384</v>
      </c>
      <c r="AC60" s="239">
        <f t="shared" si="360"/>
        <v>6.0342806374162032</v>
      </c>
      <c r="AD60" s="239">
        <f t="shared" si="360"/>
        <v>6.3655349265572365</v>
      </c>
      <c r="AE60" s="239">
        <f t="shared" si="360"/>
        <v>6.714973554589295</v>
      </c>
      <c r="AF60" s="239">
        <f t="shared" si="360"/>
        <v>7.0835947581895891</v>
      </c>
      <c r="AG60" s="239">
        <f t="shared" si="360"/>
        <v>7.4724515726436094</v>
      </c>
      <c r="AH60" s="239">
        <f t="shared" si="360"/>
        <v>7.8826548400370093</v>
      </c>
      <c r="AI60" s="239">
        <f t="shared" si="360"/>
        <v>8.3153763825834037</v>
      </c>
      <c r="AJ60" s="239">
        <f t="shared" si="360"/>
        <v>8.7718523501532921</v>
      </c>
      <c r="AK60" s="239">
        <f t="shared" si="360"/>
        <v>9.2533867515669321</v>
      </c>
      <c r="AL60" s="239">
        <f t="shared" si="360"/>
        <v>9.7613551797389846</v>
      </c>
      <c r="AM60" s="239">
        <f t="shared" si="360"/>
        <v>10.297208741316478</v>
      </c>
      <c r="AN60" s="239">
        <f t="shared" si="360"/>
        <v>10.862478202035852</v>
      </c>
      <c r="AO60" s="239">
        <f t="shared" si="360"/>
        <v>11.458778359641062</v>
      </c>
      <c r="AP60" s="239">
        <f t="shared" si="360"/>
        <v>12.087812656854798</v>
      </c>
      <c r="AQ60" s="239">
        <f t="shared" si="360"/>
        <v>12.751378047580632</v>
      </c>
      <c r="AR60" s="239">
        <f t="shared" si="361"/>
        <v>13.45137013023732</v>
      </c>
      <c r="AS60" s="239">
        <f t="shared" si="362"/>
        <v>14.18978856288957</v>
      </c>
      <c r="AT60" s="239">
        <f t="shared" si="363"/>
        <v>14.968742775644614</v>
      </c>
      <c r="AU60" s="239">
        <f t="shared" si="364"/>
        <v>15.790457996633123</v>
      </c>
      <c r="AV60" s="239">
        <f t="shared" si="365"/>
        <v>16.657281608788779</v>
      </c>
      <c r="AW60" s="239">
        <f t="shared" si="366"/>
        <v>17.571689855585859</v>
      </c>
      <c r="AX60" s="239">
        <f t="shared" si="367"/>
        <v>18.536294914891013</v>
      </c>
      <c r="AY60" s="239">
        <f t="shared" si="368"/>
        <v>19.553852361136986</v>
      </c>
      <c r="AZ60" s="239">
        <f t="shared" si="369"/>
        <v>20.627269037135441</v>
      </c>
      <c r="BA60" s="239">
        <f t="shared" si="370"/>
        <v>21.759611358016109</v>
      </c>
      <c r="BB60" s="239">
        <f t="shared" si="371"/>
        <v>22.954114071014079</v>
      </c>
      <c r="BC60" s="239">
        <f t="shared" si="372"/>
        <v>24.214189496129165</v>
      </c>
      <c r="BD60" s="239">
        <f t="shared" si="373"/>
        <v>25.543437274055027</v>
      </c>
      <c r="BE60" s="239">
        <f t="shared" si="374"/>
        <v>26.945654649224821</v>
      </c>
      <c r="BF60" s="239">
        <f t="shared" si="375"/>
        <v>28.424847317348831</v>
      </c>
      <c r="BG60" s="239">
        <f t="shared" si="376"/>
        <v>29.985240868432083</v>
      </c>
      <c r="BH60" s="239">
        <f t="shared" si="377"/>
        <v>31.631292857961061</v>
      </c>
      <c r="BI60" s="239">
        <f t="shared" si="377"/>
        <v>33.367705540743124</v>
      </c>
      <c r="BJ60" s="239">
        <f t="shared" si="377"/>
        <v>35.199439303775229</v>
      </c>
      <c r="BK60" s="239">
        <f t="shared" si="377"/>
        <v>37.13172683651544</v>
      </c>
      <c r="BL60" s="239">
        <f t="shared" si="377"/>
        <v>39.170088079037242</v>
      </c>
      <c r="BM60" s="239">
        <f t="shared" si="377"/>
        <v>41.320345990768864</v>
      </c>
      <c r="BN60" s="239">
        <f t="shared" si="377"/>
        <v>43.588643184863983</v>
      </c>
      <c r="BO60" s="239">
        <f t="shared" si="377"/>
        <v>45.981459475722936</v>
      </c>
      <c r="BP60" s="239">
        <f t="shared" si="377"/>
        <v>48.50563038979228</v>
      </c>
      <c r="BQ60" s="239">
        <f t="shared" si="377"/>
        <v>51.168366692522191</v>
      </c>
      <c r="BR60" s="239">
        <f t="shared" si="377"/>
        <v>53.977274987264146</v>
      </c>
      <c r="BS60" s="239">
        <f t="shared" si="377"/>
        <v>56.940379444953457</v>
      </c>
      <c r="BT60" s="239">
        <f t="shared" si="377"/>
        <v>60.066144726651572</v>
      </c>
      <c r="BU60" s="239">
        <f t="shared" si="377"/>
        <v>63.363500164430661</v>
      </c>
      <c r="BV60" s="239">
        <f t="shared" si="377"/>
        <v>66.841865269677669</v>
      </c>
      <c r="BW60" s="239">
        <f t="shared" si="377"/>
        <v>70.511176641687129</v>
      </c>
      <c r="BX60" s="239">
        <f t="shared" si="378"/>
        <v>74.38191635341208</v>
      </c>
      <c r="BY60" s="239">
        <f t="shared" si="379"/>
        <v>78.465141895462367</v>
      </c>
      <c r="BZ60" s="239">
        <f t="shared" si="380"/>
        <v>82.772517763890832</v>
      </c>
      <c r="CA60" s="239">
        <f t="shared" si="381"/>
        <v>87.316348782003956</v>
      </c>
      <c r="CB60" s="239">
        <f t="shared" si="382"/>
        <v>92.109615251386799</v>
      </c>
      <c r="CC60" s="239">
        <f t="shared" si="383"/>
        <v>97.16601003255775</v>
      </c>
      <c r="CD60" s="239">
        <f t="shared" si="384"/>
        <v>102.49997766118088</v>
      </c>
      <c r="CE60" s="239">
        <f t="shared" si="385"/>
        <v>108.12675561157874</v>
      </c>
      <c r="CF60" s="239">
        <f t="shared" si="386"/>
        <v>114.06241782542239</v>
      </c>
      <c r="CG60" s="239">
        <f t="shared" si="387"/>
        <v>120.32392062994661</v>
      </c>
      <c r="CH60" s="239">
        <f t="shared" si="388"/>
        <v>126.92915117686424</v>
      </c>
      <c r="CI60" s="239">
        <f t="shared" si="389"/>
        <v>133.8969785403543</v>
      </c>
      <c r="CJ60" s="239">
        <f t="shared" si="390"/>
        <v>141.24730762009511</v>
      </c>
      <c r="CK60" s="239">
        <f t="shared" si="391"/>
        <v>149.0011360033262</v>
      </c>
      <c r="CL60" s="239">
        <f t="shared" si="392"/>
        <v>157.18061394837622</v>
      </c>
      <c r="CM60" s="239">
        <f t="shared" si="393"/>
        <v>165.80910766101115</v>
      </c>
      <c r="CN60" s="239">
        <f t="shared" si="394"/>
        <v>174.91126604436326</v>
      </c>
      <c r="CO60" s="239">
        <f t="shared" si="394"/>
        <v>184.51309111312455</v>
      </c>
      <c r="CP60" s="239">
        <f t="shared" si="394"/>
        <v>194.64201227315596</v>
      </c>
      <c r="CQ60" s="239">
        <f t="shared" si="394"/>
        <v>205.32696467870602</v>
      </c>
      <c r="CR60" s="239">
        <f t="shared" si="394"/>
        <v>216.59847189108089</v>
      </c>
      <c r="CS60" s="239">
        <f t="shared" si="394"/>
        <v>228.48873307489552</v>
      </c>
      <c r="CT60" s="239">
        <f t="shared" si="394"/>
        <v>241.03171498099863</v>
      </c>
      <c r="CU60" s="239">
        <f t="shared" si="394"/>
        <v>254.26324897883774</v>
      </c>
      <c r="CV60" s="239">
        <f t="shared" si="394"/>
        <v>268.22113341545531</v>
      </c>
      <c r="CW60" s="239">
        <f t="shared" si="394"/>
        <v>282.94524159352358</v>
      </c>
      <c r="CX60" s="239">
        <f t="shared" si="394"/>
        <v>298.47763567687747</v>
      </c>
      <c r="CY60" s="239">
        <f t="shared" si="394"/>
        <v>314.86268684893827</v>
      </c>
      <c r="CZ60" s="239">
        <f t="shared" si="394"/>
        <v>332.14720206728259</v>
      </c>
      <c r="DA60" s="239">
        <f t="shared" si="394"/>
        <v>350.38055777645491</v>
      </c>
      <c r="DB60" s="239">
        <f t="shared" si="394"/>
        <v>369.61484096099963</v>
      </c>
      <c r="DC60" s="239">
        <f t="shared" si="394"/>
        <v>389.90499794165635</v>
      </c>
      <c r="DD60" s="239">
        <f t="shared" si="395"/>
        <v>411.30899133978289</v>
      </c>
      <c r="DE60" s="239">
        <f t="shared" si="396"/>
        <v>433.88796565840431</v>
      </c>
      <c r="DF60" s="239">
        <f t="shared" si="397"/>
        <v>457.70642195290071</v>
      </c>
      <c r="DG60" s="239">
        <f t="shared" si="398"/>
        <v>482.83240209031345</v>
      </c>
      <c r="DH60" s="239">
        <f t="shared" si="399"/>
        <v>509.33768312364111</v>
      </c>
      <c r="DI60" s="239">
        <f t="shared" si="400"/>
        <v>537.29798233639133</v>
      </c>
      <c r="DJ60" s="239">
        <f t="shared" si="401"/>
        <v>566.79317354313673</v>
      </c>
      <c r="DK60" s="239">
        <f t="shared" si="402"/>
        <v>597.90751526397776</v>
      </c>
      <c r="DL60" s="239">
        <f t="shared" si="403"/>
        <v>630.72989142473523</v>
      </c>
      <c r="DM60" s="239">
        <f t="shared" si="404"/>
        <v>665.3540652704786</v>
      </c>
      <c r="DN60" s="239">
        <f t="shared" si="405"/>
        <v>701.87894721773944</v>
      </c>
      <c r="DO60" s="239">
        <f t="shared" si="406"/>
        <v>740.40887741058214</v>
      </c>
      <c r="DP60" s="239">
        <f t="shared" si="407"/>
        <v>781.05392378770443</v>
      </c>
      <c r="DQ60" s="239">
        <f t="shared" si="408"/>
        <v>823.93019651205259</v>
      </c>
      <c r="DR60" s="239">
        <f t="shared" si="409"/>
        <v>869.16017966117852</v>
      </c>
      <c r="DS60" s="239">
        <f t="shared" si="410"/>
        <v>916.87308112587357</v>
      </c>
      <c r="DT60" s="239">
        <f t="shared" si="411"/>
        <v>967.2052017166302</v>
      </c>
      <c r="DU60" s="239">
        <f t="shared" si="411"/>
        <v>1020.3003245323531</v>
      </c>
      <c r="DV60" s="239">
        <f t="shared" si="411"/>
        <v>1076.3101257036237</v>
      </c>
      <c r="DW60" s="239">
        <f t="shared" si="411"/>
        <v>1135.3946076838838</v>
      </c>
      <c r="DX60" s="239">
        <f t="shared" si="411"/>
        <v>1197.7225563263139</v>
      </c>
      <c r="DY60" s="239">
        <f t="shared" si="411"/>
        <v>1263.4720230521334</v>
      </c>
      <c r="DZ60" s="239">
        <f t="shared" si="411"/>
        <v>1332.8308334877261</v>
      </c>
      <c r="EA60" s="239">
        <f t="shared" si="411"/>
        <v>1405.9971240236057</v>
      </c>
      <c r="EB60" s="239">
        <f t="shared" si="411"/>
        <v>1483.1799078280064</v>
      </c>
      <c r="EC60" s="239">
        <f t="shared" si="411"/>
        <v>1564.5996719320176</v>
      </c>
      <c r="ED60" s="239">
        <f t="shared" si="411"/>
        <v>1650.4890070919505</v>
      </c>
      <c r="EE60" s="239">
        <f t="shared" si="411"/>
        <v>1741.0932722282562</v>
      </c>
      <c r="EF60" s="239">
        <f t="shared" si="411"/>
        <v>1836.6712953390872</v>
      </c>
      <c r="EG60" s="239">
        <f t="shared" si="411"/>
        <v>1937.4961128907946</v>
      </c>
      <c r="EH60" s="239">
        <f t="shared" si="411"/>
        <v>2043.8557497975671</v>
      </c>
      <c r="EI60" s="239">
        <f t="shared" si="411"/>
        <v>2156.054042218369</v>
      </c>
      <c r="EJ60" s="239">
        <f t="shared" si="412"/>
        <v>2274.4115055216516</v>
      </c>
      <c r="EK60" s="239">
        <f t="shared" si="413"/>
        <v>2399.2662498973391</v>
      </c>
      <c r="EL60" s="239">
        <f t="shared" si="414"/>
        <v>2530.9749462317086</v>
      </c>
      <c r="EM60" s="239">
        <f t="shared" si="415"/>
        <v>2669.9138450043615</v>
      </c>
      <c r="EN60" s="239">
        <f t="shared" si="416"/>
        <v>2816.4798511179615</v>
      </c>
      <c r="EO60" s="239">
        <f t="shared" si="417"/>
        <v>2971.0916577311868</v>
      </c>
      <c r="EP60" s="239">
        <f t="shared" si="418"/>
        <v>3134.1909423339016</v>
      </c>
      <c r="EQ60" s="239">
        <f t="shared" si="419"/>
        <v>3306.2436284813643</v>
      </c>
      <c r="ER60" s="239">
        <f t="shared" si="420"/>
        <v>3487.7412167918437</v>
      </c>
      <c r="ES60" s="239">
        <f t="shared" si="421"/>
        <v>3679.202189009894</v>
      </c>
      <c r="ET60" s="239">
        <f t="shared" si="422"/>
        <v>3881.1734891462525</v>
      </c>
      <c r="EU60" s="239">
        <f t="shared" si="423"/>
        <v>4094.2320859255142</v>
      </c>
      <c r="EV60" s="239">
        <f t="shared" si="424"/>
        <v>4318.9866210050068</v>
      </c>
      <c r="EW60" s="239">
        <f t="shared" si="425"/>
        <v>4556.0791476733129</v>
      </c>
      <c r="EX60" s="239">
        <f t="shared" si="426"/>
        <v>4806.1869649953514</v>
      </c>
      <c r="EY60" s="239">
        <f t="shared" si="427"/>
        <v>5070.0245526436011</v>
      </c>
      <c r="EZ60" s="239">
        <f t="shared" si="428"/>
        <v>5348.3456119426701</v>
      </c>
      <c r="FA60" s="239">
        <f t="shared" si="428"/>
        <v>5641.9452189578378</v>
      </c>
      <c r="FB60" s="239">
        <f t="shared" si="428"/>
        <v>5951.6620957782661</v>
      </c>
      <c r="FC60" s="239">
        <f t="shared" si="428"/>
        <v>6278.3810064832269</v>
      </c>
      <c r="FD60" s="239">
        <f t="shared" si="428"/>
        <v>6623.0352846358719</v>
      </c>
      <c r="FE60" s="239">
        <f t="shared" si="428"/>
        <v>6986.6094995247968</v>
      </c>
      <c r="FF60" s="239">
        <f t="shared" si="428"/>
        <v>7370.1422687700215</v>
      </c>
      <c r="FG60" s="239">
        <f t="shared" si="428"/>
        <v>7774.7292253281212</v>
      </c>
      <c r="FH60" s="239">
        <f t="shared" si="428"/>
        <v>8201.5261473723094</v>
      </c>
      <c r="FI60" s="239">
        <f t="shared" si="428"/>
        <v>8651.7522599885597</v>
      </c>
      <c r="FJ60" s="239">
        <f t="shared" si="428"/>
        <v>9126.693718119679</v>
      </c>
      <c r="FK60" s="239">
        <f t="shared" si="428"/>
        <v>9627.7072807070144</v>
      </c>
      <c r="FL60" s="239">
        <f t="shared" si="428"/>
        <v>10156.224186525656</v>
      </c>
      <c r="FM60" s="239">
        <f t="shared" si="428"/>
        <v>10713.754242785199</v>
      </c>
      <c r="FN60" s="239">
        <f t="shared" si="428"/>
        <v>11301.890138175897</v>
      </c>
      <c r="FO60" s="239">
        <f t="shared" si="428"/>
        <v>11922.311992681251</v>
      </c>
      <c r="FP60" s="239">
        <f t="shared" si="429"/>
        <v>12576.79215715439</v>
      </c>
      <c r="FQ60" s="239">
        <f t="shared" si="430"/>
        <v>13267.200276369173</v>
      </c>
      <c r="FR60" s="239">
        <f t="shared" si="431"/>
        <v>13995.508630009514</v>
      </c>
      <c r="FS60" s="239">
        <f t="shared" si="432"/>
        <v>14763.797766854514</v>
      </c>
      <c r="FT60" s="239">
        <f t="shared" si="433"/>
        <v>15574.262448254456</v>
      </c>
      <c r="FU60" s="239">
        <f t="shared" si="434"/>
        <v>16429.21791787634</v>
      </c>
      <c r="FV60" s="239">
        <f t="shared" si="435"/>
        <v>17331.10651562965</v>
      </c>
      <c r="FW60" s="239">
        <f t="shared" si="436"/>
        <v>18282.50465466626</v>
      </c>
      <c r="FX60" s="239">
        <f t="shared" si="437"/>
        <v>19286.13018138559</v>
      </c>
      <c r="FY60" s="239">
        <f t="shared" si="438"/>
        <v>20344.85013947024</v>
      </c>
      <c r="FZ60" s="239">
        <f t="shared" si="439"/>
        <v>21461.688960131512</v>
      </c>
      <c r="GA60" s="239">
        <f t="shared" si="440"/>
        <v>22639.837101961788</v>
      </c>
      <c r="GB60" s="239">
        <f t="shared" si="441"/>
        <v>23882.660165075129</v>
      </c>
      <c r="GC60" s="239">
        <f t="shared" si="442"/>
        <v>25193.708505572318</v>
      </c>
      <c r="GD60" s="239">
        <f t="shared" si="443"/>
        <v>26576.727377795865</v>
      </c>
      <c r="GE60" s="239">
        <f t="shared" si="444"/>
        <v>28035.66763334825</v>
      </c>
      <c r="GF60" s="239">
        <f t="shared" si="445"/>
        <v>29574.697007437087</v>
      </c>
      <c r="GG60" s="239">
        <f t="shared" si="445"/>
        <v>31198.212024788823</v>
      </c>
      <c r="GH60" s="239">
        <f t="shared" si="445"/>
        <v>32910.850559142396</v>
      </c>
      <c r="GI60" s="239">
        <f t="shared" si="445"/>
        <v>34717.505082201424</v>
      </c>
      <c r="GJ60" s="239">
        <f t="shared" si="445"/>
        <v>36623.336639892965</v>
      </c>
      <c r="GK60" s="239">
        <f t="shared" si="445"/>
        <v>38633.789595858747</v>
      </c>
      <c r="GL60" s="239">
        <f t="shared" si="445"/>
        <v>40754.607184296292</v>
      </c>
      <c r="GM60" s="239">
        <f t="shared" si="445"/>
        <v>42991.847916579616</v>
      </c>
      <c r="GN60" s="239">
        <f t="shared" si="445"/>
        <v>45351.902888527999</v>
      </c>
      <c r="GO60" s="239">
        <f t="shared" si="445"/>
        <v>47841.514037764362</v>
      </c>
      <c r="GP60" s="239">
        <f t="shared" si="445"/>
        <v>50467.793403318719</v>
      </c>
      <c r="GQ60" s="239">
        <f t="shared" si="445"/>
        <v>53238.243442495412</v>
      </c>
      <c r="GR60" s="239">
        <f t="shared" si="445"/>
        <v>56160.778463043003</v>
      </c>
      <c r="GS60" s="239">
        <f t="shared" si="445"/>
        <v>59243.747231851892</v>
      </c>
      <c r="GT60" s="239">
        <f t="shared" si="445"/>
        <v>62495.956824765555</v>
      </c>
      <c r="GU60" s="239">
        <f t="shared" si="445"/>
        <v>65926.697785636861</v>
      </c>
      <c r="GV60" s="239">
        <f t="shared" si="446"/>
        <v>69545.770666501048</v>
      </c>
      <c r="GW60" s="239">
        <f t="shared" si="447"/>
        <v>73363.514024682241</v>
      </c>
      <c r="GX60" s="239">
        <f t="shared" si="448"/>
        <v>77390.833956812567</v>
      </c>
      <c r="GY60" s="239">
        <f t="shared" si="449"/>
        <v>81639.235254133178</v>
      </c>
      <c r="GZ60" s="239">
        <f t="shared" si="450"/>
        <v>86120.854268078314</v>
      </c>
      <c r="HA60" s="239">
        <f t="shared" si="451"/>
        <v>90848.493580028851</v>
      </c>
      <c r="HB60" s="239">
        <f t="shared" si="452"/>
        <v>95835.658574276109</v>
      </c>
      <c r="HC60" s="239">
        <f t="shared" si="453"/>
        <v>101096.59601867342</v>
      </c>
      <c r="HD60" s="239">
        <f t="shared" si="454"/>
        <v>106646.33476318816</v>
      </c>
      <c r="HE60" s="239">
        <f t="shared" si="455"/>
        <v>112500.72867261745</v>
      </c>
      <c r="HF60" s="239">
        <f t="shared" si="456"/>
        <v>118676.50191611264</v>
      </c>
      <c r="HG60" s="239">
        <f t="shared" si="457"/>
        <v>125191.29674289074</v>
      </c>
      <c r="HH60" s="239">
        <f t="shared" si="458"/>
        <v>132063.72388061287</v>
      </c>
      <c r="HI60" s="239">
        <f t="shared" si="459"/>
        <v>139313.41570040231</v>
      </c>
    </row>
    <row r="61" spans="1:217" s="278" customFormat="1" ht="12.75" customHeight="1">
      <c r="A61" s="10" t="str">
        <f>'JJR-4 Constant DCF'!A55</f>
        <v>Exelon Corporation</v>
      </c>
      <c r="B61" s="389" t="str">
        <f>'JJR-4 Constant DCF'!B55</f>
        <v>EXC</v>
      </c>
      <c r="C61" s="239">
        <f>'JJR-4 Constant DCF'!D55</f>
        <v>42.004611111111117</v>
      </c>
      <c r="D61" s="10">
        <f>'JJR-4 Constant DCF'!C55</f>
        <v>1.53</v>
      </c>
      <c r="E61" s="3">
        <f>'JJR-4 Constant DCF'!G55</f>
        <v>0.04</v>
      </c>
      <c r="F61" s="3" t="str">
        <f>'JJR-4 Constant DCF'!H55</f>
        <v>Negative</v>
      </c>
      <c r="G61" s="3">
        <f>'JJR-4 Constant DCF'!I55</f>
        <v>2.3E-2</v>
      </c>
      <c r="H61" s="3">
        <f t="shared" si="460"/>
        <v>2.3E-2</v>
      </c>
      <c r="I61" s="3">
        <f t="shared" si="344"/>
        <v>2.8315901100319379E-2</v>
      </c>
      <c r="J61" s="3">
        <f t="shared" si="345"/>
        <v>3.3631802200638758E-2</v>
      </c>
      <c r="K61" s="3">
        <f t="shared" si="346"/>
        <v>3.8947703300958134E-2</v>
      </c>
      <c r="L61" s="3">
        <f t="shared" si="347"/>
        <v>4.4263604401277509E-2</v>
      </c>
      <c r="M61" s="3">
        <f t="shared" si="348"/>
        <v>4.9579505501596885E-2</v>
      </c>
      <c r="N61" s="3">
        <f>'JJR-5.4 GDP Growth'!$D$25</f>
        <v>5.4895406601916275E-2</v>
      </c>
      <c r="O61" s="3">
        <f t="shared" si="461"/>
        <v>8.7359794974327096E-2</v>
      </c>
      <c r="Q61" s="239">
        <f t="shared" si="349"/>
        <v>-42.004611111111117</v>
      </c>
      <c r="R61" s="239">
        <f t="shared" si="350"/>
        <v>1.5651899999999999</v>
      </c>
      <c r="S61" s="239">
        <f t="shared" si="351"/>
        <v>1.6011893699999997</v>
      </c>
      <c r="T61" s="239">
        <f t="shared" si="352"/>
        <v>1.6380167255099995</v>
      </c>
      <c r="U61" s="239">
        <f t="shared" si="353"/>
        <v>1.6756911101967293</v>
      </c>
      <c r="V61" s="239">
        <f t="shared" si="354"/>
        <v>1.7142320057312539</v>
      </c>
      <c r="W61" s="239">
        <f t="shared" si="355"/>
        <v>1.7627720296685421</v>
      </c>
      <c r="X61" s="239">
        <f t="shared" si="356"/>
        <v>1.8220572298951729</v>
      </c>
      <c r="Y61" s="239">
        <f t="shared" si="357"/>
        <v>1.893022174282496</v>
      </c>
      <c r="Z61" s="239">
        <f t="shared" si="358"/>
        <v>1.9768141589277823</v>
      </c>
      <c r="AA61" s="239">
        <f t="shared" si="359"/>
        <v>2.0748236273959768</v>
      </c>
      <c r="AB61" s="239">
        <f t="shared" si="360"/>
        <v>2.1887219140491418</v>
      </c>
      <c r="AC61" s="239">
        <f t="shared" si="360"/>
        <v>2.3088726934593939</v>
      </c>
      <c r="AD61" s="239">
        <f t="shared" si="360"/>
        <v>2.4356191987589089</v>
      </c>
      <c r="AE61" s="239">
        <f t="shared" si="360"/>
        <v>2.5693235050022127</v>
      </c>
      <c r="AF61" s="239">
        <f t="shared" si="360"/>
        <v>2.7103675635011699</v>
      </c>
      <c r="AG61" s="239">
        <f t="shared" si="360"/>
        <v>2.8591542929402118</v>
      </c>
      <c r="AH61" s="239">
        <f t="shared" si="360"/>
        <v>3.0161087303887792</v>
      </c>
      <c r="AI61" s="239">
        <f t="shared" si="360"/>
        <v>3.1816792454990606</v>
      </c>
      <c r="AJ61" s="239">
        <f t="shared" si="360"/>
        <v>3.3563388213576095</v>
      </c>
      <c r="AK61" s="239">
        <f t="shared" si="360"/>
        <v>3.5405864056498317</v>
      </c>
      <c r="AL61" s="239">
        <f t="shared" si="360"/>
        <v>3.7349483359971964</v>
      </c>
      <c r="AM61" s="239">
        <f t="shared" si="360"/>
        <v>3.9399798435389131</v>
      </c>
      <c r="AN61" s="239">
        <f t="shared" si="360"/>
        <v>4.156266639053336</v>
      </c>
      <c r="AO61" s="239">
        <f t="shared" si="360"/>
        <v>4.3844265861501492</v>
      </c>
      <c r="AP61" s="239">
        <f t="shared" si="360"/>
        <v>4.625111466313113</v>
      </c>
      <c r="AQ61" s="239">
        <f t="shared" si="360"/>
        <v>4.8790088408355565</v>
      </c>
      <c r="AR61" s="239">
        <f t="shared" si="361"/>
        <v>5.1468440149675683</v>
      </c>
      <c r="AS61" s="239">
        <f t="shared" si="362"/>
        <v>5.4293821098858519</v>
      </c>
      <c r="AT61" s="239">
        <f t="shared" si="363"/>
        <v>5.7274302484052058</v>
      </c>
      <c r="AU61" s="239">
        <f t="shared" si="364"/>
        <v>6.0418398606755241</v>
      </c>
      <c r="AV61" s="239">
        <f t="shared" si="365"/>
        <v>6.3735091164509718</v>
      </c>
      <c r="AW61" s="239">
        <f t="shared" si="366"/>
        <v>6.7233854908795685</v>
      </c>
      <c r="AX61" s="239">
        <f t="shared" si="367"/>
        <v>7.0924684711428272</v>
      </c>
      <c r="AY61" s="239">
        <f t="shared" si="368"/>
        <v>7.4818124116774838</v>
      </c>
      <c r="AZ61" s="239">
        <f t="shared" si="369"/>
        <v>7.8925295461357834</v>
      </c>
      <c r="BA61" s="239">
        <f t="shared" si="370"/>
        <v>8.3257931646885446</v>
      </c>
      <c r="BB61" s="239">
        <f t="shared" si="371"/>
        <v>8.7828409657475781</v>
      </c>
      <c r="BC61" s="239">
        <f t="shared" si="372"/>
        <v>9.264978591682258</v>
      </c>
      <c r="BD61" s="239">
        <f t="shared" si="373"/>
        <v>9.7735833586307059</v>
      </c>
      <c r="BE61" s="239">
        <f t="shared" si="374"/>
        <v>10.310108191060461</v>
      </c>
      <c r="BF61" s="239">
        <f t="shared" si="375"/>
        <v>10.876085772318472</v>
      </c>
      <c r="BG61" s="239">
        <f t="shared" si="376"/>
        <v>11.473132923027212</v>
      </c>
      <c r="BH61" s="239">
        <f t="shared" si="377"/>
        <v>12.102955219834623</v>
      </c>
      <c r="BI61" s="239">
        <f t="shared" si="377"/>
        <v>12.767351867712229</v>
      </c>
      <c r="BJ61" s="239">
        <f t="shared" si="377"/>
        <v>13.468220839720027</v>
      </c>
      <c r="BK61" s="239">
        <f t="shared" si="377"/>
        <v>14.207564298920861</v>
      </c>
      <c r="BL61" s="239">
        <f t="shared" si="377"/>
        <v>14.987494317932992</v>
      </c>
      <c r="BM61" s="239">
        <f t="shared" si="377"/>
        <v>15.810238912459834</v>
      </c>
      <c r="BN61" s="239">
        <f t="shared" si="377"/>
        <v>16.678148406032754</v>
      </c>
      <c r="BO61" s="239">
        <f t="shared" si="377"/>
        <v>17.593702144149024</v>
      </c>
      <c r="BP61" s="239">
        <f t="shared" si="377"/>
        <v>18.559515576985092</v>
      </c>
      <c r="BQ61" s="239">
        <f t="shared" si="377"/>
        <v>19.578347730918289</v>
      </c>
      <c r="BR61" s="239">
        <f t="shared" si="377"/>
        <v>20.653109090200754</v>
      </c>
      <c r="BS61" s="239">
        <f t="shared" si="377"/>
        <v>21.786869911301057</v>
      </c>
      <c r="BT61" s="239">
        <f t="shared" si="377"/>
        <v>22.982868993664983</v>
      </c>
      <c r="BU61" s="239">
        <f t="shared" si="377"/>
        <v>24.244522931950797</v>
      </c>
      <c r="BV61" s="239">
        <f t="shared" si="377"/>
        <v>25.57543587616972</v>
      </c>
      <c r="BW61" s="239">
        <f t="shared" si="377"/>
        <v>26.979409827613296</v>
      </c>
      <c r="BX61" s="239">
        <f t="shared" si="378"/>
        <v>28.460455499979865</v>
      </c>
      <c r="BY61" s="239">
        <f t="shared" si="379"/>
        <v>30.022803776727002</v>
      </c>
      <c r="BZ61" s="239">
        <f t="shared" si="380"/>
        <v>31.670917797379978</v>
      </c>
      <c r="CA61" s="239">
        <f t="shared" si="381"/>
        <v>33.409505707323021</v>
      </c>
      <c r="CB61" s="239">
        <f t="shared" si="382"/>
        <v>35.243534107495563</v>
      </c>
      <c r="CC61" s="239">
        <f t="shared" si="383"/>
        <v>37.178242242415038</v>
      </c>
      <c r="CD61" s="239">
        <f t="shared" si="384"/>
        <v>39.219156967056954</v>
      </c>
      <c r="CE61" s="239">
        <f t="shared" si="385"/>
        <v>41.37210853534792</v>
      </c>
      <c r="CF61" s="239">
        <f t="shared" si="386"/>
        <v>43.643247255374455</v>
      </c>
      <c r="CG61" s="239">
        <f t="shared" si="387"/>
        <v>46.039061058886205</v>
      </c>
      <c r="CH61" s="239">
        <f t="shared" si="388"/>
        <v>48.566394035284212</v>
      </c>
      <c r="CI61" s="239">
        <f t="shared" si="389"/>
        <v>51.232465983040022</v>
      </c>
      <c r="CJ61" s="239">
        <f t="shared" si="390"/>
        <v>54.044893034397852</v>
      </c>
      <c r="CK61" s="239">
        <f t="shared" si="391"/>
        <v>57.011709412278194</v>
      </c>
      <c r="CL61" s="239">
        <f t="shared" si="392"/>
        <v>60.141390381535501</v>
      </c>
      <c r="CM61" s="239">
        <f t="shared" si="393"/>
        <v>63.442876460134471</v>
      </c>
      <c r="CN61" s="239">
        <f t="shared" si="394"/>
        <v>66.925598959408688</v>
      </c>
      <c r="CO61" s="239">
        <f t="shared" si="394"/>
        <v>70.59950692636221</v>
      </c>
      <c r="CP61" s="239">
        <f t="shared" si="394"/>
        <v>74.475095564979668</v>
      </c>
      <c r="CQ61" s="239">
        <f t="shared" si="394"/>
        <v>78.563436217735799</v>
      </c>
      <c r="CR61" s="239">
        <f t="shared" si="394"/>
        <v>82.876207992952118</v>
      </c>
      <c r="CS61" s="239">
        <f t="shared" si="394"/>
        <v>87.425731128350208</v>
      </c>
      <c r="CT61" s="239">
        <f t="shared" si="394"/>
        <v>92.2250021861108</v>
      </c>
      <c r="CU61" s="239">
        <f t="shared" si="394"/>
        <v>97.287731179979971</v>
      </c>
      <c r="CV61" s="239">
        <f t="shared" si="394"/>
        <v>102.6283807404829</v>
      </c>
      <c r="CW61" s="239">
        <f t="shared" si="394"/>
        <v>108.26220743012797</v>
      </c>
      <c r="CX61" s="239">
        <f t="shared" si="394"/>
        <v>114.20530532662585</v>
      </c>
      <c r="CY61" s="239">
        <f t="shared" si="394"/>
        <v>120.47465199862697</v>
      </c>
      <c r="CZ61" s="239">
        <f t="shared" si="394"/>
        <v>127.08815700531596</v>
      </c>
      <c r="DA61" s="239">
        <f t="shared" si="394"/>
        <v>134.06471305841094</v>
      </c>
      <c r="DB61" s="239">
        <f t="shared" si="394"/>
        <v>141.42424999272166</v>
      </c>
      <c r="DC61" s="239">
        <f t="shared" si="394"/>
        <v>149.18779169944315</v>
      </c>
      <c r="DD61" s="239">
        <f t="shared" si="395"/>
        <v>157.37751618482608</v>
      </c>
      <c r="DE61" s="239">
        <f t="shared" si="396"/>
        <v>166.01681892579177</v>
      </c>
      <c r="DF61" s="239">
        <f t="shared" si="397"/>
        <v>175.1303797034798</v>
      </c>
      <c r="DG61" s="239">
        <f t="shared" si="398"/>
        <v>184.74423310565032</v>
      </c>
      <c r="DH61" s="239">
        <f t="shared" si="399"/>
        <v>194.8858428993442</v>
      </c>
      <c r="DI61" s="239">
        <f t="shared" si="400"/>
        <v>205.58418048626086</v>
      </c>
      <c r="DJ61" s="239">
        <f t="shared" si="401"/>
        <v>216.86980766497589</v>
      </c>
      <c r="DK61" s="239">
        <f t="shared" si="402"/>
        <v>228.77496393642411</v>
      </c>
      <c r="DL61" s="239">
        <f t="shared" si="403"/>
        <v>241.33365860205285</v>
      </c>
      <c r="DM61" s="239">
        <f t="shared" si="404"/>
        <v>254.58176791774059</v>
      </c>
      <c r="DN61" s="239">
        <f t="shared" si="405"/>
        <v>268.55713758101967</v>
      </c>
      <c r="DO61" s="239">
        <f t="shared" si="406"/>
        <v>283.29969084437653</v>
      </c>
      <c r="DP61" s="239">
        <f t="shared" si="407"/>
        <v>298.85154256347573</v>
      </c>
      <c r="DQ61" s="239">
        <f t="shared" si="408"/>
        <v>315.25711950610764</v>
      </c>
      <c r="DR61" s="239">
        <f t="shared" si="409"/>
        <v>332.56328726554432</v>
      </c>
      <c r="DS61" s="239">
        <f t="shared" si="410"/>
        <v>350.81948414085628</v>
      </c>
      <c r="DT61" s="239">
        <f t="shared" si="411"/>
        <v>370.0778623666431</v>
      </c>
      <c r="DU61" s="239">
        <f t="shared" si="411"/>
        <v>390.39343709562797</v>
      </c>
      <c r="DV61" s="239">
        <f t="shared" si="411"/>
        <v>411.8242435597121</v>
      </c>
      <c r="DW61" s="239">
        <f t="shared" si="411"/>
        <v>434.43150285844911</v>
      </c>
      <c r="DX61" s="239">
        <f t="shared" si="411"/>
        <v>458.27979684854523</v>
      </c>
      <c r="DY61" s="239">
        <f t="shared" si="411"/>
        <v>483.43725263398971</v>
      </c>
      <c r="DZ61" s="239">
        <f t="shared" si="411"/>
        <v>509.97573718384592</v>
      </c>
      <c r="EA61" s="239">
        <f t="shared" si="411"/>
        <v>537.97106263366516</v>
      </c>
      <c r="EB61" s="239">
        <f t="shared" si="411"/>
        <v>567.50320285700514</v>
      </c>
      <c r="EC61" s="239">
        <f t="shared" si="411"/>
        <v>598.6565219257302</v>
      </c>
      <c r="ED61" s="239">
        <f t="shared" si="411"/>
        <v>631.52001511173216</v>
      </c>
      <c r="EE61" s="239">
        <f t="shared" si="411"/>
        <v>666.18756311853906</v>
      </c>
      <c r="EF61" s="239">
        <f t="shared" si="411"/>
        <v>702.75820026907104</v>
      </c>
      <c r="EG61" s="239">
        <f t="shared" si="411"/>
        <v>741.33639741567265</v>
      </c>
      <c r="EH61" s="239">
        <f t="shared" si="411"/>
        <v>782.03236038060584</v>
      </c>
      <c r="EI61" s="239">
        <f t="shared" si="411"/>
        <v>824.96234477955556</v>
      </c>
      <c r="EJ61" s="239">
        <f t="shared" si="412"/>
        <v>870.2489881274995</v>
      </c>
      <c r="EK61" s="239">
        <f t="shared" si="413"/>
        <v>918.02166017566481</v>
      </c>
      <c r="EL61" s="239">
        <f t="shared" si="414"/>
        <v>968.41683248037418</v>
      </c>
      <c r="EM61" s="239">
        <f t="shared" si="415"/>
        <v>1021.5784682595241</v>
      </c>
      <c r="EN61" s="239">
        <f t="shared" si="416"/>
        <v>1077.6584336503936</v>
      </c>
      <c r="EO61" s="239">
        <f t="shared" si="417"/>
        <v>1136.8169315436162</v>
      </c>
      <c r="EP61" s="239">
        <f t="shared" si="418"/>
        <v>1199.2229592326457</v>
      </c>
      <c r="EQ61" s="239">
        <f t="shared" si="419"/>
        <v>1265.0547911860751</v>
      </c>
      <c r="ER61" s="239">
        <f t="shared" si="420"/>
        <v>1334.5004883219369</v>
      </c>
      <c r="ES61" s="239">
        <f t="shared" si="421"/>
        <v>1407.7584352388255</v>
      </c>
      <c r="ET61" s="239">
        <f t="shared" si="422"/>
        <v>1485.0379069385383</v>
      </c>
      <c r="EU61" s="239">
        <f t="shared" si="423"/>
        <v>1566.559666659188</v>
      </c>
      <c r="EV61" s="239">
        <f t="shared" si="424"/>
        <v>1652.5565965266067</v>
      </c>
      <c r="EW61" s="239">
        <f t="shared" si="425"/>
        <v>1743.2743628256137</v>
      </c>
      <c r="EX61" s="239">
        <f t="shared" si="426"/>
        <v>1838.9721177916224</v>
      </c>
      <c r="EY61" s="239">
        <f t="shared" si="427"/>
        <v>1939.9232399273806</v>
      </c>
      <c r="EZ61" s="239">
        <f t="shared" si="428"/>
        <v>2046.416114959701</v>
      </c>
      <c r="FA61" s="239">
        <f t="shared" si="428"/>
        <v>2158.7549596671274</v>
      </c>
      <c r="FB61" s="239">
        <f t="shared" si="428"/>
        <v>2277.2606909319579</v>
      </c>
      <c r="FC61" s="239">
        <f t="shared" si="428"/>
        <v>2402.2718424992286</v>
      </c>
      <c r="FD61" s="239">
        <f t="shared" si="428"/>
        <v>2534.1455320615582</v>
      </c>
      <c r="FE61" s="239">
        <f t="shared" si="428"/>
        <v>2673.2584814325069</v>
      </c>
      <c r="FF61" s="239">
        <f t="shared" si="428"/>
        <v>2820.0080927227655</v>
      </c>
      <c r="FG61" s="239">
        <f t="shared" si="428"/>
        <v>2974.8135835934759</v>
      </c>
      <c r="FH61" s="239">
        <f t="shared" si="428"/>
        <v>3138.1171848297436</v>
      </c>
      <c r="FI61" s="239">
        <f t="shared" si="428"/>
        <v>3310.385403655433</v>
      </c>
      <c r="FJ61" s="239">
        <f t="shared" si="428"/>
        <v>3492.1103563981469</v>
      </c>
      <c r="FK61" s="239">
        <f t="shared" si="428"/>
        <v>3683.8111743113859</v>
      </c>
      <c r="FL61" s="239">
        <f t="shared" si="428"/>
        <v>3886.0354865698923</v>
      </c>
      <c r="FM61" s="239">
        <f t="shared" si="428"/>
        <v>4099.3609846746222</v>
      </c>
      <c r="FN61" s="239">
        <f t="shared" si="428"/>
        <v>4324.3970727363676</v>
      </c>
      <c r="FO61" s="239">
        <f t="shared" si="428"/>
        <v>4561.7866083523668</v>
      </c>
      <c r="FP61" s="239">
        <f t="shared" si="429"/>
        <v>4812.2077390490467</v>
      </c>
      <c r="FQ61" s="239">
        <f t="shared" si="430"/>
        <v>5076.3758395370323</v>
      </c>
      <c r="FR61" s="239">
        <f t="shared" si="431"/>
        <v>5355.0455553125621</v>
      </c>
      <c r="FS61" s="239">
        <f t="shared" si="432"/>
        <v>5649.0129584432298</v>
      </c>
      <c r="FT61" s="239">
        <f t="shared" si="433"/>
        <v>5959.1178216964645</v>
      </c>
      <c r="FU61" s="239">
        <f t="shared" si="434"/>
        <v>6286.2460175072174</v>
      </c>
      <c r="FV61" s="239">
        <f t="shared" si="435"/>
        <v>6631.3320486379525</v>
      </c>
      <c r="FW61" s="239">
        <f t="shared" si="436"/>
        <v>6995.3617177602509</v>
      </c>
      <c r="FX61" s="239">
        <f t="shared" si="437"/>
        <v>7379.3749435841792</v>
      </c>
      <c r="FY61" s="239">
        <f t="shared" si="438"/>
        <v>7784.4687315802257</v>
      </c>
      <c r="FZ61" s="239">
        <f t="shared" si="439"/>
        <v>8211.8003077802259</v>
      </c>
      <c r="GA61" s="239">
        <f t="shared" si="440"/>
        <v>8662.5904246095633</v>
      </c>
      <c r="GB61" s="239">
        <f t="shared" si="441"/>
        <v>9138.1268481943716</v>
      </c>
      <c r="GC61" s="239">
        <f t="shared" si="442"/>
        <v>9639.7680371058887</v>
      </c>
      <c r="GD61" s="239">
        <f t="shared" si="443"/>
        <v>10168.947023050972</v>
      </c>
      <c r="GE61" s="239">
        <f t="shared" si="444"/>
        <v>10727.175504594701</v>
      </c>
      <c r="GF61" s="239">
        <f t="shared" si="445"/>
        <v>11316.048165609544</v>
      </c>
      <c r="GG61" s="239">
        <f t="shared" si="445"/>
        <v>11937.247230787549</v>
      </c>
      <c r="GH61" s="239">
        <f t="shared" si="445"/>
        <v>12592.54727122923</v>
      </c>
      <c r="GI61" s="239">
        <f t="shared" si="445"/>
        <v>13283.820273837211</v>
      </c>
      <c r="GJ61" s="239">
        <f t="shared" si="445"/>
        <v>14013.040988996283</v>
      </c>
      <c r="GK61" s="239">
        <f t="shared" si="445"/>
        <v>14782.292571816553</v>
      </c>
      <c r="GL61" s="239">
        <f t="shared" si="445"/>
        <v>15593.772533054909</v>
      </c>
      <c r="GM61" s="239">
        <f t="shared" si="445"/>
        <v>16449.799016714751</v>
      </c>
      <c r="GN61" s="239">
        <f t="shared" si="445"/>
        <v>17352.817422257111</v>
      </c>
      <c r="GO61" s="239">
        <f t="shared" si="445"/>
        <v>18305.40739034073</v>
      </c>
      <c r="GP61" s="239">
        <f t="shared" si="445"/>
        <v>19310.290172047207</v>
      </c>
      <c r="GQ61" s="239">
        <f t="shared" si="445"/>
        <v>20370.336402642726</v>
      </c>
      <c r="GR61" s="239">
        <f t="shared" si="445"/>
        <v>21488.574302083616</v>
      </c>
      <c r="GS61" s="239">
        <f t="shared" si="445"/>
        <v>22668.198325691985</v>
      </c>
      <c r="GT61" s="239">
        <f t="shared" si="445"/>
        <v>23912.578289713725</v>
      </c>
      <c r="GU61" s="239">
        <f t="shared" si="445"/>
        <v>25225.268997827716</v>
      </c>
      <c r="GV61" s="239">
        <f t="shared" si="446"/>
        <v>26610.020396106182</v>
      </c>
      <c r="GW61" s="239">
        <f t="shared" si="447"/>
        <v>28070.788285435716</v>
      </c>
      <c r="GX61" s="239">
        <f t="shared" si="448"/>
        <v>29611.745622001017</v>
      </c>
      <c r="GY61" s="239">
        <f t="shared" si="449"/>
        <v>31237.294438113277</v>
      </c>
      <c r="GZ61" s="239">
        <f t="shared" si="450"/>
        <v>32952.078417437282</v>
      </c>
      <c r="HA61" s="239">
        <f t="shared" si="451"/>
        <v>34760.99616054073</v>
      </c>
      <c r="HB61" s="239">
        <f t="shared" si="452"/>
        <v>36669.215178661267</v>
      </c>
      <c r="HC61" s="239">
        <f t="shared" si="453"/>
        <v>38682.186655667036</v>
      </c>
      <c r="HD61" s="239">
        <f t="shared" si="454"/>
        <v>40805.6610203811</v>
      </c>
      <c r="HE61" s="239">
        <f t="shared" si="455"/>
        <v>43045.704373754888</v>
      </c>
      <c r="HF61" s="239">
        <f t="shared" si="456"/>
        <v>45408.715817818047</v>
      </c>
      <c r="HG61" s="239">
        <f t="shared" si="457"/>
        <v>47901.445735908033</v>
      </c>
      <c r="HH61" s="239">
        <f t="shared" si="458"/>
        <v>50531.015076400334</v>
      </c>
      <c r="HI61" s="239">
        <f t="shared" si="459"/>
        <v>53304.935695026892</v>
      </c>
    </row>
    <row r="62" spans="1:217" s="278" customFormat="1" ht="12.75" customHeight="1">
      <c r="A62" s="10" t="str">
        <f>'JJR-4 Constant DCF'!A56</f>
        <v xml:space="preserve">Evergy, Inc. </v>
      </c>
      <c r="B62" s="389" t="str">
        <f>'JJR-4 Constant DCF'!B56</f>
        <v>EVRG</v>
      </c>
      <c r="C62" s="239">
        <f>'JJR-4 Constant DCF'!D56</f>
        <v>55.10655555555558</v>
      </c>
      <c r="D62" s="10">
        <f>'JJR-4 Constant DCF'!C56</f>
        <v>2.14</v>
      </c>
      <c r="E62" s="3">
        <f>'JJR-4 Constant DCF'!G56</f>
        <v>0.08</v>
      </c>
      <c r="F62" s="3">
        <f>'JJR-4 Constant DCF'!H56</f>
        <v>5.6500000000000002E-2</v>
      </c>
      <c r="G62" s="3">
        <f>'JJR-4 Constant DCF'!I56</f>
        <v>5.8999999999999997E-2</v>
      </c>
      <c r="H62" s="3">
        <f t="shared" si="460"/>
        <v>5.6500000000000002E-2</v>
      </c>
      <c r="I62" s="3">
        <f t="shared" si="344"/>
        <v>5.6232567766986048E-2</v>
      </c>
      <c r="J62" s="3">
        <f t="shared" si="345"/>
        <v>5.5965135533972095E-2</v>
      </c>
      <c r="K62" s="3">
        <f t="shared" si="346"/>
        <v>5.5697703300958142E-2</v>
      </c>
      <c r="L62" s="3">
        <f t="shared" si="347"/>
        <v>5.5430271067944188E-2</v>
      </c>
      <c r="M62" s="3">
        <f t="shared" si="348"/>
        <v>5.5162838834930235E-2</v>
      </c>
      <c r="N62" s="3">
        <f>'JJR-5.4 GDP Growth'!$D$25</f>
        <v>5.4895406601916275E-2</v>
      </c>
      <c r="O62" s="3">
        <f t="shared" si="461"/>
        <v>9.8170059919357316E-2</v>
      </c>
      <c r="Q62" s="239">
        <f t="shared" si="349"/>
        <v>-55.10655555555558</v>
      </c>
      <c r="R62" s="239">
        <f t="shared" si="350"/>
        <v>2.26091</v>
      </c>
      <c r="S62" s="239">
        <f t="shared" si="351"/>
        <v>2.388651415</v>
      </c>
      <c r="T62" s="239">
        <f t="shared" si="352"/>
        <v>2.5236102199474999</v>
      </c>
      <c r="U62" s="239">
        <f t="shared" si="353"/>
        <v>2.6661941973745336</v>
      </c>
      <c r="V62" s="239">
        <f t="shared" si="354"/>
        <v>2.8168341695261945</v>
      </c>
      <c r="W62" s="239">
        <f t="shared" si="355"/>
        <v>2.9752319878524385</v>
      </c>
      <c r="X62" s="239">
        <f t="shared" si="356"/>
        <v>3.1417412492976093</v>
      </c>
      <c r="Y62" s="239">
        <f t="shared" si="357"/>
        <v>3.3167290212493694</v>
      </c>
      <c r="Z62" s="239">
        <f t="shared" si="358"/>
        <v>3.5005762099561393</v>
      </c>
      <c r="AA62" s="239">
        <f t="shared" si="359"/>
        <v>3.6936779312553409</v>
      </c>
      <c r="AB62" s="239">
        <f t="shared" si="360"/>
        <v>3.8964438831481276</v>
      </c>
      <c r="AC62" s="239">
        <f t="shared" si="360"/>
        <v>4.1103407544150938</v>
      </c>
      <c r="AD62" s="239">
        <f t="shared" si="360"/>
        <v>4.3359795814011379</v>
      </c>
      <c r="AE62" s="239">
        <f t="shared" si="360"/>
        <v>4.5740049435397605</v>
      </c>
      <c r="AF62" s="239">
        <f t="shared" si="360"/>
        <v>4.8250968047145504</v>
      </c>
      <c r="AG62" s="239">
        <f t="shared" si="360"/>
        <v>5.0899724557029629</v>
      </c>
      <c r="AH62" s="239">
        <f t="shared" si="360"/>
        <v>5.3693885632513316</v>
      </c>
      <c r="AI62" s="239">
        <f t="shared" si="360"/>
        <v>5.6641433316346923</v>
      </c>
      <c r="AJ62" s="239">
        <f t="shared" si="360"/>
        <v>5.9750787828763112</v>
      </c>
      <c r="AK62" s="239">
        <f t="shared" si="360"/>
        <v>6.3030831621407897</v>
      </c>
      <c r="AL62" s="239">
        <f t="shared" si="360"/>
        <v>6.6490934751722008</v>
      </c>
      <c r="AM62" s="239">
        <f t="shared" si="360"/>
        <v>7.0140981650259269</v>
      </c>
      <c r="AN62" s="239">
        <f t="shared" si="360"/>
        <v>7.3991399357407799</v>
      </c>
      <c r="AO62" s="239">
        <f t="shared" si="360"/>
        <v>7.8053187310177465</v>
      </c>
      <c r="AP62" s="239">
        <f t="shared" si="360"/>
        <v>8.2337948764145192</v>
      </c>
      <c r="AQ62" s="239">
        <f t="shared" si="360"/>
        <v>8.6857923940320685</v>
      </c>
      <c r="AR62" s="239">
        <f t="shared" si="361"/>
        <v>9.1626024991622899</v>
      </c>
      <c r="AS62" s="239">
        <f t="shared" si="362"/>
        <v>9.6655872888855381</v>
      </c>
      <c r="AT62" s="239">
        <f t="shared" si="363"/>
        <v>10.196183633155224</v>
      </c>
      <c r="AU62" s="239">
        <f t="shared" si="364"/>
        <v>10.755907279485085</v>
      </c>
      <c r="AV62" s="239">
        <f t="shared" si="365"/>
        <v>11.34635718296493</v>
      </c>
      <c r="AW62" s="239">
        <f t="shared" si="366"/>
        <v>11.969220073974363</v>
      </c>
      <c r="AX62" s="239">
        <f t="shared" si="367"/>
        <v>12.626275276643003</v>
      </c>
      <c r="AY62" s="239">
        <f t="shared" si="368"/>
        <v>13.319399791822043</v>
      </c>
      <c r="AZ62" s="239">
        <f t="shared" si="369"/>
        <v>14.050573659087593</v>
      </c>
      <c r="BA62" s="239">
        <f t="shared" si="370"/>
        <v>14.82188561309338</v>
      </c>
      <c r="BB62" s="239">
        <f t="shared" si="371"/>
        <v>15.635539050431234</v>
      </c>
      <c r="BC62" s="239">
        <f t="shared" si="372"/>
        <v>16.493858324044798</v>
      </c>
      <c r="BD62" s="239">
        <f t="shared" si="373"/>
        <v>17.399295383177638</v>
      </c>
      <c r="BE62" s="239">
        <f t="shared" si="374"/>
        <v>18.35443677782402</v>
      </c>
      <c r="BF62" s="239">
        <f t="shared" si="375"/>
        <v>19.362011047691837</v>
      </c>
      <c r="BG62" s="239">
        <f t="shared" si="376"/>
        <v>20.424896516785676</v>
      </c>
      <c r="BH62" s="239">
        <f t="shared" si="377"/>
        <v>21.546129515876689</v>
      </c>
      <c r="BI62" s="239">
        <f t="shared" si="377"/>
        <v>22.72891305634829</v>
      </c>
      <c r="BJ62" s="239">
        <f t="shared" si="377"/>
        <v>23.976625980196133</v>
      </c>
      <c r="BK62" s="239">
        <f t="shared" si="377"/>
        <v>25.292832612321067</v>
      </c>
      <c r="BL62" s="239">
        <f t="shared" si="377"/>
        <v>26.681292942688639</v>
      </c>
      <c r="BM62" s="239">
        <f t="shared" si="377"/>
        <v>28.14597336744237</v>
      </c>
      <c r="BN62" s="239">
        <f t="shared" si="377"/>
        <v>29.691058019654825</v>
      </c>
      <c r="BO62" s="239">
        <f t="shared" si="377"/>
        <v>31.320960722084862</v>
      </c>
      <c r="BP62" s="239">
        <f t="shared" si="377"/>
        <v>33.04033759608636</v>
      </c>
      <c r="BQ62" s="239">
        <f t="shared" si="377"/>
        <v>34.854100362688101</v>
      </c>
      <c r="BR62" s="239">
        <f t="shared" si="377"/>
        <v>36.767430373841862</v>
      </c>
      <c r="BS62" s="239">
        <f t="shared" si="377"/>
        <v>38.78579341392156</v>
      </c>
      <c r="BT62" s="239">
        <f t="shared" si="377"/>
        <v>40.914955313756714</v>
      </c>
      <c r="BU62" s="239">
        <f t="shared" si="377"/>
        <v>43.160998421804621</v>
      </c>
      <c r="BV62" s="239">
        <f t="shared" si="377"/>
        <v>45.530338979514255</v>
      </c>
      <c r="BW62" s="239">
        <f t="shared" si="377"/>
        <v>48.029745450517765</v>
      </c>
      <c r="BX62" s="239">
        <f t="shared" si="378"/>
        <v>50.666357856010478</v>
      </c>
      <c r="BY62" s="239">
        <f t="shared" si="379"/>
        <v>53.447708171554368</v>
      </c>
      <c r="BZ62" s="239">
        <f t="shared" si="380"/>
        <v>56.381741843572406</v>
      </c>
      <c r="CA62" s="239">
        <f t="shared" si="381"/>
        <v>59.476840486999592</v>
      </c>
      <c r="CB62" s="239">
        <f t="shared" si="382"/>
        <v>62.741845828930749</v>
      </c>
      <c r="CC62" s="239">
        <f t="shared" si="383"/>
        <v>66.186084966664652</v>
      </c>
      <c r="CD62" s="239">
        <f t="shared" si="384"/>
        <v>69.81939701229868</v>
      </c>
      <c r="CE62" s="239">
        <f t="shared" si="385"/>
        <v>73.652161199989436</v>
      </c>
      <c r="CF62" s="239">
        <f t="shared" si="386"/>
        <v>77.695326536172743</v>
      </c>
      <c r="CG62" s="239">
        <f t="shared" si="387"/>
        <v>81.960443077444594</v>
      </c>
      <c r="CH62" s="239">
        <f t="shared" si="388"/>
        <v>86.45969492545413</v>
      </c>
      <c r="CI62" s="239">
        <f t="shared" si="389"/>
        <v>91.205935033064577</v>
      </c>
      <c r="CJ62" s="239">
        <f t="shared" si="390"/>
        <v>96.212721921212619</v>
      </c>
      <c r="CK62" s="239">
        <f t="shared" si="391"/>
        <v>101.4943584113547</v>
      </c>
      <c r="CL62" s="239">
        <f t="shared" si="392"/>
        <v>107.06593248414663</v>
      </c>
      <c r="CM62" s="239">
        <f t="shared" si="393"/>
        <v>112.94336038107717</v>
      </c>
      <c r="CN62" s="239">
        <f t="shared" si="394"/>
        <v>119.14343207218316</v>
      </c>
      <c r="CO62" s="239">
        <f t="shared" si="394"/>
        <v>125.68385921973345</v>
      </c>
      <c r="CP62" s="239">
        <f t="shared" si="394"/>
        <v>132.58332577489873</v>
      </c>
      <c r="CQ62" s="239">
        <f t="shared" si="394"/>
        <v>139.86154135194613</v>
      </c>
      <c r="CR62" s="239">
        <f t="shared" si="394"/>
        <v>147.53929753243193</v>
      </c>
      <c r="CS62" s="239">
        <f t="shared" si="394"/>
        <v>155.63852726023589</v>
      </c>
      <c r="CT62" s="239">
        <f t="shared" si="394"/>
        <v>164.18236749710996</v>
      </c>
      <c r="CU62" s="239">
        <f t="shared" si="394"/>
        <v>173.19522531772907</v>
      </c>
      <c r="CV62" s="239">
        <f t="shared" si="394"/>
        <v>182.70284763305631</v>
      </c>
      <c r="CW62" s="239">
        <f t="shared" si="394"/>
        <v>192.73239474120089</v>
      </c>
      <c r="CX62" s="239">
        <f t="shared" si="394"/>
        <v>203.31251791588014</v>
      </c>
      <c r="CY62" s="239">
        <f t="shared" si="394"/>
        <v>214.47344125413176</v>
      </c>
      <c r="CZ62" s="239">
        <f t="shared" si="394"/>
        <v>226.24704801708953</v>
      </c>
      <c r="DA62" s="239">
        <f t="shared" si="394"/>
        <v>238.66697171047093</v>
      </c>
      <c r="DB62" s="239">
        <f t="shared" si="394"/>
        <v>251.76869216496527</v>
      </c>
      <c r="DC62" s="239">
        <f t="shared" si="394"/>
        <v>265.58963689099375</v>
      </c>
      <c r="DD62" s="239">
        <f t="shared" si="395"/>
        <v>280.16928799738014</v>
      </c>
      <c r="DE62" s="239">
        <f t="shared" si="396"/>
        <v>295.5492949793657</v>
      </c>
      <c r="DF62" s="239">
        <f t="shared" si="397"/>
        <v>311.77359369816764</v>
      </c>
      <c r="DG62" s="239">
        <f t="shared" si="398"/>
        <v>328.88853189196919</v>
      </c>
      <c r="DH62" s="239">
        <f t="shared" si="399"/>
        <v>346.94300157688616</v>
      </c>
      <c r="DI62" s="239">
        <f t="shared" si="400"/>
        <v>365.98857871613859</v>
      </c>
      <c r="DJ62" s="239">
        <f t="shared" si="401"/>
        <v>386.07967055641848</v>
      </c>
      <c r="DK62" s="239">
        <f t="shared" si="402"/>
        <v>407.27367105234697</v>
      </c>
      <c r="DL62" s="239">
        <f t="shared" si="403"/>
        <v>429.63112482302063</v>
      </c>
      <c r="DM62" s="239">
        <f t="shared" si="404"/>
        <v>453.215900109019</v>
      </c>
      <c r="DN62" s="239">
        <f t="shared" si="405"/>
        <v>478.09537122395705</v>
      </c>
      <c r="DO62" s="239">
        <f t="shared" si="406"/>
        <v>504.34061102179027</v>
      </c>
      <c r="DP62" s="239">
        <f t="shared" si="407"/>
        <v>532.02659392969031</v>
      </c>
      <c r="DQ62" s="239">
        <f t="shared" si="408"/>
        <v>561.23241012649328</v>
      </c>
      <c r="DR62" s="239">
        <f t="shared" si="409"/>
        <v>592.0414914785606</v>
      </c>
      <c r="DS62" s="239">
        <f t="shared" si="410"/>
        <v>624.54184987848112</v>
      </c>
      <c r="DT62" s="239">
        <f t="shared" si="411"/>
        <v>658.82632866747326</v>
      </c>
      <c r="DU62" s="239">
        <f t="shared" si="411"/>
        <v>694.99286785972197</v>
      </c>
      <c r="DV62" s="239">
        <f t="shared" si="411"/>
        <v>733.14478392631327</v>
      </c>
      <c r="DW62" s="239">
        <f t="shared" si="411"/>
        <v>773.39106493802228</v>
      </c>
      <c r="DX62" s="239">
        <f t="shared" si="411"/>
        <v>815.84668191008404</v>
      </c>
      <c r="DY62" s="239">
        <f t="shared" si="411"/>
        <v>860.63291723836232</v>
      </c>
      <c r="DZ62" s="239">
        <f t="shared" si="411"/>
        <v>907.87771116515557</v>
      </c>
      <c r="EA62" s="239">
        <f t="shared" si="411"/>
        <v>957.71602726438391</v>
      </c>
      <c r="EB62" s="239">
        <f t="shared" si="411"/>
        <v>1010.2902379902342</v>
      </c>
      <c r="EC62" s="239">
        <f t="shared" si="411"/>
        <v>1065.7505313906549</v>
      </c>
      <c r="ED62" s="239">
        <f t="shared" si="411"/>
        <v>1124.2553401475532</v>
      </c>
      <c r="EE62" s="239">
        <f t="shared" si="411"/>
        <v>1185.9717941693289</v>
      </c>
      <c r="EF62" s="239">
        <f t="shared" si="411"/>
        <v>1251.0761980286584</v>
      </c>
      <c r="EG62" s="239">
        <f t="shared" si="411"/>
        <v>1319.7545346094212</v>
      </c>
      <c r="EH62" s="239">
        <f t="shared" si="411"/>
        <v>1392.202996401528</v>
      </c>
      <c r="EI62" s="239">
        <f t="shared" si="411"/>
        <v>1468.6285459613962</v>
      </c>
      <c r="EJ62" s="239">
        <f t="shared" si="412"/>
        <v>1549.2495071391281</v>
      </c>
      <c r="EK62" s="239">
        <f t="shared" si="413"/>
        <v>1634.296188761349</v>
      </c>
      <c r="EL62" s="239">
        <f t="shared" si="414"/>
        <v>1724.0115425513652</v>
      </c>
      <c r="EM62" s="239">
        <f t="shared" si="415"/>
        <v>1818.6518571661193</v>
      </c>
      <c r="EN62" s="239">
        <f t="shared" si="416"/>
        <v>1918.4874903325835</v>
      </c>
      <c r="EO62" s="239">
        <f t="shared" si="417"/>
        <v>2023.8036411750807</v>
      </c>
      <c r="EP62" s="239">
        <f t="shared" si="418"/>
        <v>2134.9011649398253</v>
      </c>
      <c r="EQ62" s="239">
        <f t="shared" si="419"/>
        <v>2252.0974324441017</v>
      </c>
      <c r="ER62" s="239">
        <f t="shared" si="420"/>
        <v>2375.7272367052524</v>
      </c>
      <c r="ES62" s="239">
        <f t="shared" si="421"/>
        <v>2506.1437493394342</v>
      </c>
      <c r="ET62" s="239">
        <f t="shared" si="422"/>
        <v>2643.7195294622734</v>
      </c>
      <c r="EU62" s="239">
        <f t="shared" si="423"/>
        <v>2788.8475879735315</v>
      </c>
      <c r="EV62" s="239">
        <f t="shared" si="424"/>
        <v>2941.9425102661121</v>
      </c>
      <c r="EW62" s="239">
        <f t="shared" si="425"/>
        <v>3103.4416405666325</v>
      </c>
      <c r="EX62" s="239">
        <f t="shared" si="426"/>
        <v>3273.8063312908557</v>
      </c>
      <c r="EY62" s="239">
        <f t="shared" si="427"/>
        <v>3453.523260982995</v>
      </c>
      <c r="EZ62" s="239">
        <f t="shared" si="428"/>
        <v>3643.1058246038324</v>
      </c>
      <c r="FA62" s="239">
        <f t="shared" si="428"/>
        <v>3843.0956001392692</v>
      </c>
      <c r="FB62" s="239">
        <f t="shared" si="428"/>
        <v>4054.0638957189499</v>
      </c>
      <c r="FC62" s="239">
        <f t="shared" si="428"/>
        <v>4276.6133816645906</v>
      </c>
      <c r="FD62" s="239">
        <f t="shared" si="428"/>
        <v>4511.3798121302643</v>
      </c>
      <c r="FE62" s="239">
        <f t="shared" si="428"/>
        <v>4759.0338412528317</v>
      </c>
      <c r="FF62" s="239">
        <f t="shared" si="428"/>
        <v>5020.2829390006855</v>
      </c>
      <c r="FG62" s="239">
        <f t="shared" si="428"/>
        <v>5295.8734121937914</v>
      </c>
      <c r="FH62" s="239">
        <f t="shared" si="428"/>
        <v>5586.5925364684472</v>
      </c>
      <c r="FI62" s="239">
        <f t="shared" si="428"/>
        <v>5893.2708052771131</v>
      </c>
      <c r="FJ62" s="239">
        <f t="shared" si="428"/>
        <v>6216.7843023480027</v>
      </c>
      <c r="FK62" s="239">
        <f t="shared" si="428"/>
        <v>6558.0572043818065</v>
      </c>
      <c r="FL62" s="239">
        <f t="shared" si="428"/>
        <v>6918.0644211349718</v>
      </c>
      <c r="FM62" s="239">
        <f t="shared" si="428"/>
        <v>7297.8343804314263</v>
      </c>
      <c r="FN62" s="239">
        <f t="shared" si="428"/>
        <v>7698.4519660586529</v>
      </c>
      <c r="FO62" s="239">
        <f t="shared" si="428"/>
        <v>8121.061616940764</v>
      </c>
      <c r="FP62" s="239">
        <f t="shared" si="429"/>
        <v>8566.8705964419423</v>
      </c>
      <c r="FQ62" s="239">
        <f t="shared" si="430"/>
        <v>9037.152441139624</v>
      </c>
      <c r="FR62" s="239">
        <f t="shared" si="431"/>
        <v>9533.2505989194833</v>
      </c>
      <c r="FS62" s="239">
        <f t="shared" si="432"/>
        <v>10056.58226678513</v>
      </c>
      <c r="FT62" s="239">
        <f t="shared" si="433"/>
        <v>10608.64243934592</v>
      </c>
      <c r="FU62" s="239">
        <f t="shared" si="434"/>
        <v>11191.00817954816</v>
      </c>
      <c r="FV62" s="239">
        <f t="shared" si="435"/>
        <v>11805.343123849827</v>
      </c>
      <c r="FW62" s="239">
        <f t="shared" si="436"/>
        <v>12453.402234708699</v>
      </c>
      <c r="FX62" s="239">
        <f t="shared" si="437"/>
        <v>13137.036813960247</v>
      </c>
      <c r="FY62" s="239">
        <f t="shared" si="438"/>
        <v>13858.199791406938</v>
      </c>
      <c r="FZ62" s="239">
        <f t="shared" si="439"/>
        <v>14618.951303726813</v>
      </c>
      <c r="GA62" s="239">
        <f t="shared" si="440"/>
        <v>15421.46457963851</v>
      </c>
      <c r="GB62" s="239">
        <f t="shared" si="441"/>
        <v>16268.032148134816</v>
      </c>
      <c r="GC62" s="239">
        <f t="shared" si="442"/>
        <v>17161.072387519722</v>
      </c>
      <c r="GD62" s="239">
        <f t="shared" si="443"/>
        <v>18103.136433957534</v>
      </c>
      <c r="GE62" s="239">
        <f t="shared" si="444"/>
        <v>19096.915469269596</v>
      </c>
      <c r="GF62" s="239">
        <f t="shared" si="445"/>
        <v>20145.248408797575</v>
      </c>
      <c r="GG62" s="239">
        <f t="shared" si="445"/>
        <v>21251.130011295125</v>
      </c>
      <c r="GH62" s="239">
        <f t="shared" si="445"/>
        <v>22417.719434015355</v>
      </c>
      <c r="GI62" s="239">
        <f t="shared" si="445"/>
        <v>23648.349257433307</v>
      </c>
      <c r="GJ62" s="239">
        <f t="shared" si="445"/>
        <v>24946.535005384234</v>
      </c>
      <c r="GK62" s="239">
        <f t="shared" si="445"/>
        <v>26315.985187813738</v>
      </c>
      <c r="GL62" s="239">
        <f t="shared" si="445"/>
        <v>27760.61189482878</v>
      </c>
      <c r="GM62" s="239">
        <f t="shared" si="445"/>
        <v>29284.5419723134</v>
      </c>
      <c r="GN62" s="239">
        <f t="shared" si="445"/>
        <v>30892.128811034429</v>
      </c>
      <c r="GO62" s="239">
        <f t="shared" si="445"/>
        <v>32587.964782914936</v>
      </c>
      <c r="GP62" s="239">
        <f t="shared" si="445"/>
        <v>34376.894360001977</v>
      </c>
      <c r="GQ62" s="239">
        <f t="shared" si="445"/>
        <v>36264.027953605408</v>
      </c>
      <c r="GR62" s="239">
        <f t="shared" si="445"/>
        <v>38254.756513141838</v>
      </c>
      <c r="GS62" s="239">
        <f t="shared" si="445"/>
        <v>40354.766926388067</v>
      </c>
      <c r="GT62" s="239">
        <f t="shared" si="445"/>
        <v>42570.058265137704</v>
      </c>
      <c r="GU62" s="239">
        <f t="shared" si="445"/>
        <v>44906.958922669706</v>
      </c>
      <c r="GV62" s="239">
        <f t="shared" si="446"/>
        <v>47372.14469198521</v>
      </c>
      <c r="GW62" s="239">
        <f t="shared" si="447"/>
        <v>49972.65783645655</v>
      </c>
      <c r="GX62" s="239">
        <f t="shared" si="448"/>
        <v>52715.927207367269</v>
      </c>
      <c r="GY62" s="239">
        <f t="shared" si="449"/>
        <v>55609.789465812719</v>
      </c>
      <c r="GZ62" s="239">
        <f t="shared" si="450"/>
        <v>58662.511469585472</v>
      </c>
      <c r="HA62" s="239">
        <f t="shared" si="451"/>
        <v>61882.813888997945</v>
      </c>
      <c r="HB62" s="239">
        <f t="shared" si="452"/>
        <v>65279.8961191052</v>
      </c>
      <c r="HC62" s="239">
        <f t="shared" si="453"/>
        <v>68863.462559494335</v>
      </c>
      <c r="HD62" s="239">
        <f t="shared" si="454"/>
        <v>72643.750336713609</v>
      </c>
      <c r="HE62" s="239">
        <f t="shared" si="455"/>
        <v>76631.558548535599</v>
      </c>
      <c r="HF62" s="239">
        <f t="shared" si="456"/>
        <v>80838.279113596014</v>
      </c>
      <c r="HG62" s="239">
        <f t="shared" si="457"/>
        <v>85275.929314536057</v>
      </c>
      <c r="HH62" s="239">
        <f t="shared" si="458"/>
        <v>89957.186127613779</v>
      </c>
      <c r="HI62" s="239">
        <f t="shared" si="459"/>
        <v>94895.422436853405</v>
      </c>
    </row>
    <row r="63" spans="1:217" s="278" customFormat="1" ht="12.75" customHeight="1">
      <c r="A63" s="10" t="str">
        <f>'JJR-4 Constant DCF'!A57</f>
        <v>Hawaiian Electric Industries, Inc.</v>
      </c>
      <c r="B63" s="389" t="str">
        <f>'JJR-4 Constant DCF'!B57</f>
        <v>HE</v>
      </c>
      <c r="C63" s="239">
        <f>'JJR-4 Constant DCF'!D57</f>
        <v>36.491555555555543</v>
      </c>
      <c r="D63" s="10">
        <f>'JJR-4 Constant DCF'!C57</f>
        <v>1.36</v>
      </c>
      <c r="E63" s="3">
        <f>'JJR-4 Constant DCF'!G57</f>
        <v>1.4999999999999999E-2</v>
      </c>
      <c r="F63" s="3">
        <f>'JJR-4 Constant DCF'!H57</f>
        <v>1.2999999999999999E-2</v>
      </c>
      <c r="G63" s="3">
        <f>'JJR-4 Constant DCF'!I57</f>
        <v>2.5000000000000001E-2</v>
      </c>
      <c r="H63" s="3">
        <f t="shared" si="460"/>
        <v>1.2999999999999999E-2</v>
      </c>
      <c r="I63" s="3">
        <f t="shared" si="344"/>
        <v>1.9982567766986044E-2</v>
      </c>
      <c r="J63" s="3">
        <f t="shared" si="345"/>
        <v>2.696513553397209E-2</v>
      </c>
      <c r="K63" s="3">
        <f t="shared" si="346"/>
        <v>3.3947703300958136E-2</v>
      </c>
      <c r="L63" s="3">
        <f t="shared" si="347"/>
        <v>4.0930271067944182E-2</v>
      </c>
      <c r="M63" s="3">
        <f t="shared" si="348"/>
        <v>4.7912838834930228E-2</v>
      </c>
      <c r="N63" s="3">
        <f>'JJR-5.4 GDP Growth'!$D$25</f>
        <v>5.4895406601916275E-2</v>
      </c>
      <c r="O63" s="3">
        <f t="shared" si="461"/>
        <v>8.5933288931846624E-2</v>
      </c>
      <c r="Q63" s="239">
        <f t="shared" si="349"/>
        <v>-36.491555555555543</v>
      </c>
      <c r="R63" s="239">
        <f t="shared" si="350"/>
        <v>1.37768</v>
      </c>
      <c r="S63" s="239">
        <f t="shared" si="351"/>
        <v>1.39558984</v>
      </c>
      <c r="T63" s="239">
        <f t="shared" si="352"/>
        <v>1.4137325079199998</v>
      </c>
      <c r="U63" s="239">
        <f t="shared" si="353"/>
        <v>1.4321110305229596</v>
      </c>
      <c r="V63" s="239">
        <f t="shared" si="354"/>
        <v>1.4507284739197579</v>
      </c>
      <c r="W63" s="239">
        <f t="shared" si="355"/>
        <v>1.4797177539613557</v>
      </c>
      <c r="X63" s="239">
        <f t="shared" si="356"/>
        <v>1.5196185437489487</v>
      </c>
      <c r="Y63" s="239">
        <f t="shared" si="357"/>
        <v>1.571206103202772</v>
      </c>
      <c r="Z63" s="239">
        <f t="shared" si="358"/>
        <v>1.6355159949104698</v>
      </c>
      <c r="AA63" s="239">
        <f t="shared" si="359"/>
        <v>1.7138782091865656</v>
      </c>
      <c r="AB63" s="239">
        <f t="shared" si="360"/>
        <v>1.8079622503460262</v>
      </c>
      <c r="AC63" s="239">
        <f t="shared" si="360"/>
        <v>1.9072110731996867</v>
      </c>
      <c r="AD63" s="239">
        <f t="shared" si="360"/>
        <v>2.0119082005386608</v>
      </c>
      <c r="AE63" s="239">
        <f t="shared" si="360"/>
        <v>2.1223527192529601</v>
      </c>
      <c r="AF63" s="239">
        <f t="shared" si="360"/>
        <v>2.238860134729034</v>
      </c>
      <c r="AG63" s="239">
        <f t="shared" si="360"/>
        <v>2.3617632721498052</v>
      </c>
      <c r="AH63" s="239">
        <f t="shared" si="360"/>
        <v>2.4914132272719409</v>
      </c>
      <c r="AI63" s="239">
        <f t="shared" si="360"/>
        <v>2.6281803693964267</v>
      </c>
      <c r="AJ63" s="239">
        <f t="shared" si="360"/>
        <v>2.772455399397618</v>
      </c>
      <c r="AK63" s="239">
        <f t="shared" si="360"/>
        <v>2.9246504658332282</v>
      </c>
      <c r="AL63" s="239">
        <f t="shared" si="360"/>
        <v>3.0852003423236272</v>
      </c>
      <c r="AM63" s="239">
        <f t="shared" si="360"/>
        <v>3.2545636695638538</v>
      </c>
      <c r="AN63" s="239">
        <f t="shared" si="360"/>
        <v>3.4332242655163863</v>
      </c>
      <c r="AO63" s="239">
        <f t="shared" si="360"/>
        <v>3.6216925075274737</v>
      </c>
      <c r="AP63" s="239">
        <f t="shared" si="360"/>
        <v>3.8205067903153083</v>
      </c>
      <c r="AQ63" s="239">
        <f t="shared" si="360"/>
        <v>4.0302350639950495</v>
      </c>
      <c r="AR63" s="239">
        <f t="shared" si="361"/>
        <v>4.2514764565343581</v>
      </c>
      <c r="AS63" s="239">
        <f t="shared" si="362"/>
        <v>4.4848629852742858</v>
      </c>
      <c r="AT63" s="239">
        <f t="shared" si="363"/>
        <v>4.7310613624048017</v>
      </c>
      <c r="AU63" s="239">
        <f t="shared" si="364"/>
        <v>4.9907748995526289</v>
      </c>
      <c r="AV63" s="239">
        <f t="shared" si="365"/>
        <v>5.2647455169222086</v>
      </c>
      <c r="AW63" s="239">
        <f t="shared" si="366"/>
        <v>5.5537558627292691</v>
      </c>
      <c r="AX63" s="239">
        <f t="shared" si="367"/>
        <v>5.8586315489815686</v>
      </c>
      <c r="AY63" s="239">
        <f t="shared" si="368"/>
        <v>6.1802435099937263</v>
      </c>
      <c r="AZ63" s="239">
        <f t="shared" si="369"/>
        <v>6.519510490373686</v>
      </c>
      <c r="BA63" s="239">
        <f t="shared" si="370"/>
        <v>6.8774016695882079</v>
      </c>
      <c r="BB63" s="239">
        <f t="shared" si="371"/>
        <v>7.2549394306049502</v>
      </c>
      <c r="BC63" s="239">
        <f t="shared" si="372"/>
        <v>7.6532022805202837</v>
      </c>
      <c r="BD63" s="239">
        <f t="shared" si="373"/>
        <v>8.0733279315161575</v>
      </c>
      <c r="BE63" s="239">
        <f t="shared" si="374"/>
        <v>8.5165165509473439</v>
      </c>
      <c r="BF63" s="239">
        <f t="shared" si="375"/>
        <v>8.9840341898435483</v>
      </c>
      <c r="BG63" s="239">
        <f t="shared" si="376"/>
        <v>9.4772163996205272</v>
      </c>
      <c r="BH63" s="239">
        <f t="shared" si="377"/>
        <v>9.9974720473320442</v>
      </c>
      <c r="BI63" s="239">
        <f t="shared" si="377"/>
        <v>10.54628734036163</v>
      </c>
      <c r="BJ63" s="239">
        <f t="shared" si="377"/>
        <v>11.125230072051425</v>
      </c>
      <c r="BK63" s="239">
        <f t="shared" si="377"/>
        <v>11.735954100396555</v>
      </c>
      <c r="BL63" s="239">
        <f t="shared" si="377"/>
        <v>12.38020407259925</v>
      </c>
      <c r="BM63" s="239">
        <f t="shared" si="377"/>
        <v>13.059820408979286</v>
      </c>
      <c r="BN63" s="239">
        <f t="shared" si="377"/>
        <v>13.776744560478209</v>
      </c>
      <c r="BO63" s="239">
        <f t="shared" si="377"/>
        <v>14.533024554776398</v>
      </c>
      <c r="BP63" s="239">
        <f t="shared" si="377"/>
        <v>15.330820846866482</v>
      </c>
      <c r="BQ63" s="239">
        <f t="shared" si="377"/>
        <v>16.172412490796351</v>
      </c>
      <c r="BR63" s="239">
        <f t="shared" si="377"/>
        <v>17.060203650212525</v>
      </c>
      <c r="BS63" s="239">
        <f t="shared" si="377"/>
        <v>17.996730466302438</v>
      </c>
      <c r="BT63" s="239">
        <f t="shared" si="377"/>
        <v>18.984668302755203</v>
      </c>
      <c r="BU63" s="239">
        <f t="shared" si="377"/>
        <v>20.026839388437462</v>
      </c>
      <c r="BV63" s="239">
        <f t="shared" si="377"/>
        <v>21.126220879617009</v>
      </c>
      <c r="BW63" s="239">
        <f t="shared" si="377"/>
        <v>22.285953364765479</v>
      </c>
      <c r="BX63" s="239">
        <f t="shared" si="378"/>
        <v>23.509349836235625</v>
      </c>
      <c r="BY63" s="239">
        <f t="shared" si="379"/>
        <v>24.799905154442474</v>
      </c>
      <c r="BZ63" s="239">
        <f t="shared" si="380"/>
        <v>26.161306031584552</v>
      </c>
      <c r="CA63" s="239">
        <f t="shared" si="381"/>
        <v>27.597441563425551</v>
      </c>
      <c r="CB63" s="239">
        <f t="shared" si="382"/>
        <v>29.112414339222422</v>
      </c>
      <c r="CC63" s="239">
        <f t="shared" si="383"/>
        <v>30.710552161537496</v>
      </c>
      <c r="CD63" s="239">
        <f t="shared" si="384"/>
        <v>32.396420409414453</v>
      </c>
      <c r="CE63" s="239">
        <f t="shared" si="385"/>
        <v>34.17483508023588</v>
      </c>
      <c r="CF63" s="239">
        <f t="shared" si="386"/>
        <v>36.050876547518861</v>
      </c>
      <c r="CG63" s="239">
        <f t="shared" si="387"/>
        <v>38.029904073950398</v>
      </c>
      <c r="CH63" s="239">
        <f t="shared" si="388"/>
        <v>40.117571121121777</v>
      </c>
      <c r="CI63" s="239">
        <f t="shared" si="389"/>
        <v>42.319841499697048</v>
      </c>
      <c r="CJ63" s="239">
        <f t="shared" si="390"/>
        <v>44.643006406151571</v>
      </c>
      <c r="CK63" s="239">
        <f t="shared" si="391"/>
        <v>47.093702394749215</v>
      </c>
      <c r="CL63" s="239">
        <f t="shared" si="392"/>
        <v>49.67893033609861</v>
      </c>
      <c r="CM63" s="239">
        <f t="shared" si="393"/>
        <v>52.406075416447017</v>
      </c>
      <c r="CN63" s="239">
        <f t="shared" si="394"/>
        <v>55.282928234843567</v>
      </c>
      <c r="CO63" s="239">
        <f t="shared" si="394"/>
        <v>58.317707058439865</v>
      </c>
      <c r="CP63" s="239">
        <f t="shared" si="394"/>
        <v>61.519081299504364</v>
      </c>
      <c r="CQ63" s="239">
        <f t="shared" si="394"/>
        <v>64.896196281217001</v>
      </c>
      <c r="CR63" s="239">
        <f t="shared" si="394"/>
        <v>68.458699362992178</v>
      </c>
      <c r="CS63" s="239">
        <f t="shared" si="394"/>
        <v>72.216767499961975</v>
      </c>
      <c r="CT63" s="239">
        <f t="shared" si="394"/>
        <v>76.181136315348439</v>
      </c>
      <c r="CU63" s="239">
        <f t="shared" si="394"/>
        <v>80.363130768775505</v>
      </c>
      <c r="CV63" s="239">
        <f t="shared" si="394"/>
        <v>84.774697508130402</v>
      </c>
      <c r="CW63" s="239">
        <f t="shared" si="394"/>
        <v>89.428438997393684</v>
      </c>
      <c r="CX63" s="239">
        <f t="shared" si="394"/>
        <v>94.337649517930274</v>
      </c>
      <c r="CY63" s="239">
        <f t="shared" si="394"/>
        <v>99.516353146086132</v>
      </c>
      <c r="CZ63" s="239">
        <f t="shared" si="394"/>
        <v>104.97934381558042</v>
      </c>
      <c r="DA63" s="239">
        <f t="shared" si="394"/>
        <v>110.74222757913907</v>
      </c>
      <c r="DB63" s="239">
        <f t="shared" si="394"/>
        <v>116.82146719009785</v>
      </c>
      <c r="DC63" s="239">
        <f t="shared" si="394"/>
        <v>123.23442913133069</v>
      </c>
      <c r="DD63" s="239">
        <f t="shared" si="395"/>
        <v>129.99943322585011</v>
      </c>
      <c r="DE63" s="239">
        <f t="shared" si="396"/>
        <v>137.13580497080181</v>
      </c>
      <c r="DF63" s="239">
        <f t="shared" si="397"/>
        <v>144.66393074435507</v>
      </c>
      <c r="DG63" s="239">
        <f t="shared" si="398"/>
        <v>152.60531604319789</v>
      </c>
      <c r="DH63" s="239">
        <f t="shared" si="399"/>
        <v>160.98264691700317</v>
      </c>
      <c r="DI63" s="239">
        <f t="shared" si="400"/>
        <v>169.81985477536477</v>
      </c>
      <c r="DJ63" s="239">
        <f t="shared" si="401"/>
        <v>179.14218475233679</v>
      </c>
      <c r="DK63" s="239">
        <f t="shared" si="402"/>
        <v>188.97626782387192</v>
      </c>
      <c r="DL63" s="239">
        <f t="shared" si="403"/>
        <v>199.350196884176</v>
      </c>
      <c r="DM63" s="239">
        <f t="shared" si="404"/>
        <v>210.29360699830491</v>
      </c>
      <c r="DN63" s="239">
        <f t="shared" si="405"/>
        <v>221.83776006026045</v>
      </c>
      <c r="DO63" s="239">
        <f t="shared" si="406"/>
        <v>234.0156340984268</v>
      </c>
      <c r="DP63" s="239">
        <f t="shared" si="407"/>
        <v>246.86201748346519</v>
      </c>
      <c r="DQ63" s="239">
        <f t="shared" si="408"/>
        <v>260.41360830778939</v>
      </c>
      <c r="DR63" s="239">
        <f t="shared" si="409"/>
        <v>274.70911922051766</v>
      </c>
      <c r="DS63" s="239">
        <f t="shared" si="410"/>
        <v>289.78938801738229</v>
      </c>
      <c r="DT63" s="239">
        <f t="shared" si="411"/>
        <v>305.697494301517</v>
      </c>
      <c r="DU63" s="239">
        <f t="shared" si="411"/>
        <v>322.47888254838574</v>
      </c>
      <c r="DV63" s="239">
        <f t="shared" si="411"/>
        <v>340.18149192641096</v>
      </c>
      <c r="DW63" s="239">
        <f t="shared" si="411"/>
        <v>358.85589324415781</v>
      </c>
      <c r="DX63" s="239">
        <f t="shared" si="411"/>
        <v>378.55543341528971</v>
      </c>
      <c r="DY63" s="239">
        <f t="shared" si="411"/>
        <v>399.33638785398671</v>
      </c>
      <c r="DZ63" s="239">
        <f t="shared" si="411"/>
        <v>421.25812123617186</v>
      </c>
      <c r="EA63" s="239">
        <f t="shared" si="411"/>
        <v>444.38325708579083</v>
      </c>
      <c r="EB63" s="239">
        <f t="shared" si="411"/>
        <v>468.77785667059919</v>
      </c>
      <c r="EC63" s="239">
        <f t="shared" si="411"/>
        <v>494.51160771850658</v>
      </c>
      <c r="ED63" s="239">
        <f t="shared" si="411"/>
        <v>521.65802349358137</v>
      </c>
      <c r="EE63" s="239">
        <f t="shared" si="411"/>
        <v>550.29465280041347</v>
      </c>
      <c r="EF63" s="239">
        <f t="shared" si="411"/>
        <v>580.50330151675257</v>
      </c>
      <c r="EG63" s="239">
        <f t="shared" si="411"/>
        <v>612.37026628726949</v>
      </c>
      <c r="EH63" s="239">
        <f t="shared" si="411"/>
        <v>645.98658104603294</v>
      </c>
      <c r="EI63" s="239">
        <f t="shared" si="411"/>
        <v>681.44827707193667</v>
      </c>
      <c r="EJ63" s="239">
        <f t="shared" si="412"/>
        <v>718.85665731997597</v>
      </c>
      <c r="EK63" s="239">
        <f t="shared" si="413"/>
        <v>758.3185858120504</v>
      </c>
      <c r="EL63" s="239">
        <f t="shared" si="414"/>
        <v>799.94679291399302</v>
      </c>
      <c r="EM63" s="239">
        <f t="shared" si="415"/>
        <v>843.86019737090555</v>
      </c>
      <c r="EN63" s="239">
        <f t="shared" si="416"/>
        <v>890.1842460207547</v>
      </c>
      <c r="EO63" s="239">
        <f t="shared" si="417"/>
        <v>939.05127215668426</v>
      </c>
      <c r="EP63" s="239">
        <f t="shared" si="418"/>
        <v>990.60087356177223</v>
      </c>
      <c r="EQ63" s="239">
        <f t="shared" si="419"/>
        <v>1044.9803112961592</v>
      </c>
      <c r="ER63" s="239">
        <f t="shared" si="420"/>
        <v>1102.3449303757588</v>
      </c>
      <c r="ES63" s="239">
        <f t="shared" si="421"/>
        <v>1162.8586035442972</v>
      </c>
      <c r="ET63" s="239">
        <f t="shared" si="422"/>
        <v>1226.694199406398</v>
      </c>
      <c r="EU63" s="239">
        <f t="shared" si="423"/>
        <v>1294.0340762590242</v>
      </c>
      <c r="EV63" s="239">
        <f t="shared" si="424"/>
        <v>1365.0706030319984</v>
      </c>
      <c r="EW63" s="239">
        <f t="shared" si="425"/>
        <v>1440.0067088257631</v>
      </c>
      <c r="EX63" s="239">
        <f t="shared" si="426"/>
        <v>1519.0564626162407</v>
      </c>
      <c r="EY63" s="239">
        <f t="shared" si="427"/>
        <v>1602.4456847828278</v>
      </c>
      <c r="EZ63" s="239">
        <f t="shared" si="428"/>
        <v>1690.4125922064673</v>
      </c>
      <c r="FA63" s="239">
        <f t="shared" si="428"/>
        <v>1783.2084787806405</v>
      </c>
      <c r="FB63" s="239">
        <f t="shared" si="428"/>
        <v>1881.0984332792882</v>
      </c>
      <c r="FC63" s="239">
        <f t="shared" si="428"/>
        <v>1984.3620966323824</v>
      </c>
      <c r="FD63" s="239">
        <f t="shared" si="428"/>
        <v>2093.294460772448</v>
      </c>
      <c r="FE63" s="239">
        <f t="shared" si="428"/>
        <v>2208.2067113340904</v>
      </c>
      <c r="FF63" s="239">
        <f t="shared" si="428"/>
        <v>2329.4271166138556</v>
      </c>
      <c r="FG63" s="239">
        <f t="shared" si="428"/>
        <v>2457.3019653299025</v>
      </c>
      <c r="FH63" s="239">
        <f t="shared" si="428"/>
        <v>2592.1965558603756</v>
      </c>
      <c r="FI63" s="239">
        <f t="shared" si="428"/>
        <v>2734.4962397864178</v>
      </c>
      <c r="FJ63" s="239">
        <f t="shared" si="428"/>
        <v>2884.6075227209044</v>
      </c>
      <c r="FK63" s="239">
        <f t="shared" si="428"/>
        <v>3042.9592255676148</v>
      </c>
      <c r="FL63" s="239">
        <f t="shared" si="428"/>
        <v>3210.0037095282014</v>
      </c>
      <c r="FM63" s="239">
        <f t="shared" si="428"/>
        <v>3386.2181683564118</v>
      </c>
      <c r="FN63" s="239">
        <f t="shared" si="428"/>
        <v>3572.1059915511332</v>
      </c>
      <c r="FO63" s="239">
        <f t="shared" si="428"/>
        <v>3768.1982023824739</v>
      </c>
      <c r="FP63" s="239">
        <f t="shared" si="429"/>
        <v>3975.0549748588696</v>
      </c>
      <c r="FQ63" s="239">
        <f t="shared" si="430"/>
        <v>4193.2672339687169</v>
      </c>
      <c r="FR63" s="239">
        <f t="shared" si="431"/>
        <v>4423.4583437679221</v>
      </c>
      <c r="FS63" s="239">
        <f t="shared" si="432"/>
        <v>4666.2858881357015</v>
      </c>
      <c r="FT63" s="239">
        <f t="shared" si="433"/>
        <v>4922.4435492856946</v>
      </c>
      <c r="FU63" s="239">
        <f t="shared" si="434"/>
        <v>5192.6630893987131</v>
      </c>
      <c r="FV63" s="239">
        <f t="shared" si="435"/>
        <v>5477.7164410380183</v>
      </c>
      <c r="FW63" s="239">
        <f t="shared" si="436"/>
        <v>5778.4179123188023</v>
      </c>
      <c r="FX63" s="239">
        <f t="shared" si="437"/>
        <v>6095.6265131313394</v>
      </c>
      <c r="FY63" s="239">
        <f t="shared" si="438"/>
        <v>6430.2484090631051</v>
      </c>
      <c r="FZ63" s="239">
        <f t="shared" si="439"/>
        <v>6783.2395100299491</v>
      </c>
      <c r="GA63" s="239">
        <f t="shared" si="440"/>
        <v>7155.6082010112268</v>
      </c>
      <c r="GB63" s="239">
        <f t="shared" si="441"/>
        <v>7548.4182226897447</v>
      </c>
      <c r="GC63" s="239">
        <f t="shared" si="442"/>
        <v>7962.7917102256124</v>
      </c>
      <c r="GD63" s="239">
        <f t="shared" si="443"/>
        <v>8399.9123988448155</v>
      </c>
      <c r="GE63" s="239">
        <f t="shared" si="444"/>
        <v>8861.0290053998797</v>
      </c>
      <c r="GF63" s="239">
        <f t="shared" si="445"/>
        <v>9347.4587955626794</v>
      </c>
      <c r="GG63" s="239">
        <f t="shared" si="445"/>
        <v>9860.5913468397521</v>
      </c>
      <c r="GH63" s="239">
        <f t="shared" si="445"/>
        <v>10401.892518159857</v>
      </c>
      <c r="GI63" s="239">
        <f t="shared" si="445"/>
        <v>10972.908637373674</v>
      </c>
      <c r="GJ63" s="239">
        <f t="shared" si="445"/>
        <v>11575.270918627981</v>
      </c>
      <c r="GK63" s="239">
        <f t="shared" si="445"/>
        <v>12210.7001222334</v>
      </c>
      <c r="GL63" s="239">
        <f t="shared" si="445"/>
        <v>12881.011470337471</v>
      </c>
      <c r="GM63" s="239">
        <f t="shared" si="445"/>
        <v>13588.119832445595</v>
      </c>
      <c r="GN63" s="239">
        <f t="shared" si="445"/>
        <v>14334.045195603258</v>
      </c>
      <c r="GO63" s="239">
        <f t="shared" si="445"/>
        <v>15120.918434866142</v>
      </c>
      <c r="GP63" s="239">
        <f t="shared" si="445"/>
        <v>15950.98740054253</v>
      </c>
      <c r="GQ63" s="239">
        <f t="shared" si="445"/>
        <v>16826.623339597354</v>
      </c>
      <c r="GR63" s="239">
        <f t="shared" si="445"/>
        <v>17750.327669561844</v>
      </c>
      <c r="GS63" s="239">
        <f t="shared" si="445"/>
        <v>18724.739124299685</v>
      </c>
      <c r="GT63" s="239">
        <f t="shared" si="445"/>
        <v>19752.641292042925</v>
      </c>
      <c r="GU63" s="239">
        <f t="shared" si="445"/>
        <v>20836.970567231423</v>
      </c>
      <c r="GV63" s="239">
        <f t="shared" si="446"/>
        <v>21980.824538871755</v>
      </c>
      <c r="GW63" s="239">
        <f t="shared" si="447"/>
        <v>23187.4708393785</v>
      </c>
      <c r="GX63" s="239">
        <f t="shared" si="448"/>
        <v>24460.356479176258</v>
      </c>
      <c r="GY63" s="239">
        <f t="shared" si="449"/>
        <v>25803.117693728454</v>
      </c>
      <c r="GZ63" s="239">
        <f t="shared" si="450"/>
        <v>27219.590331122778</v>
      </c>
      <c r="HA63" s="239">
        <f t="shared" si="451"/>
        <v>28713.820809887351</v>
      </c>
      <c r="HB63" s="239">
        <f t="shared" si="452"/>
        <v>30290.077678340684</v>
      </c>
      <c r="HC63" s="239">
        <f t="shared" si="453"/>
        <v>31952.863808496822</v>
      </c>
      <c r="HD63" s="239">
        <f t="shared" si="454"/>
        <v>33706.929259359909</v>
      </c>
      <c r="HE63" s="239">
        <f t="shared" si="455"/>
        <v>35557.284846354501</v>
      </c>
      <c r="HF63" s="239">
        <f t="shared" si="456"/>
        <v>37509.216455655289</v>
      </c>
      <c r="HG63" s="239">
        <f t="shared" si="457"/>
        <v>39568.300144307774</v>
      </c>
      <c r="HH63" s="239">
        <f t="shared" si="458"/>
        <v>41740.418069276209</v>
      </c>
      <c r="HI63" s="239">
        <f t="shared" si="459"/>
        <v>44031.775290923099</v>
      </c>
    </row>
    <row r="64" spans="1:217" s="278" customFormat="1" ht="12.75" customHeight="1">
      <c r="A64" s="10" t="str">
        <f>'JJR-4 Constant DCF'!A58</f>
        <v>IDACORP, Inc.</v>
      </c>
      <c r="B64" s="389" t="str">
        <f>'JJR-4 Constant DCF'!B58</f>
        <v>IDA</v>
      </c>
      <c r="C64" s="239">
        <f>'JJR-4 Constant DCF'!D58</f>
        <v>92.053666666666672</v>
      </c>
      <c r="D64" s="10">
        <f>'JJR-4 Constant DCF'!C58</f>
        <v>2.84</v>
      </c>
      <c r="E64" s="3">
        <f>'JJR-4 Constant DCF'!G58</f>
        <v>4.4999999999999998E-2</v>
      </c>
      <c r="F64" s="3">
        <f>'JJR-4 Constant DCF'!H58</f>
        <v>2.5999999999999999E-2</v>
      </c>
      <c r="G64" s="3">
        <f>'JJR-4 Constant DCF'!I58</f>
        <v>2.5999999999999999E-2</v>
      </c>
      <c r="H64" s="3">
        <f t="shared" si="460"/>
        <v>2.5999999999999999E-2</v>
      </c>
      <c r="I64" s="3">
        <f t="shared" si="344"/>
        <v>3.0815901100319378E-2</v>
      </c>
      <c r="J64" s="3">
        <f t="shared" si="345"/>
        <v>3.563180220063876E-2</v>
      </c>
      <c r="K64" s="3">
        <f t="shared" si="346"/>
        <v>4.0447703300958142E-2</v>
      </c>
      <c r="L64" s="3">
        <f t="shared" si="347"/>
        <v>4.5263604401277524E-2</v>
      </c>
      <c r="M64" s="3">
        <f t="shared" si="348"/>
        <v>5.0079505501596906E-2</v>
      </c>
      <c r="N64" s="3">
        <f>'JJR-5.4 GDP Growth'!$D$25</f>
        <v>5.4895406601916275E-2</v>
      </c>
      <c r="O64" s="3">
        <f t="shared" si="461"/>
        <v>8.2705363631248488E-2</v>
      </c>
      <c r="Q64" s="239">
        <f t="shared" si="349"/>
        <v>-92.053666666666672</v>
      </c>
      <c r="R64" s="239">
        <f t="shared" si="350"/>
        <v>2.91384</v>
      </c>
      <c r="S64" s="239">
        <f t="shared" si="351"/>
        <v>2.9895998399999999</v>
      </c>
      <c r="T64" s="239">
        <f t="shared" si="352"/>
        <v>3.0673294358400001</v>
      </c>
      <c r="U64" s="239">
        <f t="shared" si="353"/>
        <v>3.1470800011718403</v>
      </c>
      <c r="V64" s="239">
        <f t="shared" si="354"/>
        <v>3.228904081202308</v>
      </c>
      <c r="W64" s="239">
        <f t="shared" si="355"/>
        <v>3.3284056700310556</v>
      </c>
      <c r="X64" s="239">
        <f t="shared" si="356"/>
        <v>3.4470027625090869</v>
      </c>
      <c r="Y64" s="239">
        <f t="shared" si="357"/>
        <v>3.5864261075246371</v>
      </c>
      <c r="Z64" s="239">
        <f t="shared" si="358"/>
        <v>3.7487606800700459</v>
      </c>
      <c r="AA64" s="239">
        <f t="shared" si="359"/>
        <v>3.9364967611717843</v>
      </c>
      <c r="AB64" s="239">
        <f t="shared" si="360"/>
        <v>4.1525923514634355</v>
      </c>
      <c r="AC64" s="239">
        <f t="shared" si="360"/>
        <v>4.3805505970490284</v>
      </c>
      <c r="AD64" s="239">
        <f t="shared" si="360"/>
        <v>4.6210227032143019</v>
      </c>
      <c r="AE64" s="239">
        <f t="shared" si="360"/>
        <v>4.8746956234239374</v>
      </c>
      <c r="AF64" s="239">
        <f t="shared" si="360"/>
        <v>5.1422940217323765</v>
      </c>
      <c r="AG64" s="239">
        <f t="shared" si="360"/>
        <v>5.4245823429219788</v>
      </c>
      <c r="AH64" s="239">
        <f t="shared" si="360"/>
        <v>5.7223669962822568</v>
      </c>
      <c r="AI64" s="239">
        <f t="shared" si="360"/>
        <v>6.0364986592685579</v>
      </c>
      <c r="AJ64" s="239">
        <f t="shared" si="360"/>
        <v>6.367874707621028</v>
      </c>
      <c r="AK64" s="239">
        <f t="shared" si="360"/>
        <v>6.7174417788859433</v>
      </c>
      <c r="AL64" s="239">
        <f t="shared" si="360"/>
        <v>7.0861984766625872</v>
      </c>
      <c r="AM64" s="239">
        <f t="shared" si="360"/>
        <v>7.4751982233008594</v>
      </c>
      <c r="AN64" s="239">
        <f t="shared" si="360"/>
        <v>7.8855522691988824</v>
      </c>
      <c r="AO64" s="239">
        <f t="shared" si="360"/>
        <v>8.3184328672972185</v>
      </c>
      <c r="AP64" s="239">
        <f t="shared" si="360"/>
        <v>8.7750766218382434</v>
      </c>
      <c r="AQ64" s="239">
        <f t="shared" si="360"/>
        <v>9.256788020957023</v>
      </c>
      <c r="AR64" s="239">
        <f t="shared" si="361"/>
        <v>9.7649431631952073</v>
      </c>
      <c r="AS64" s="239">
        <f t="shared" si="362"/>
        <v>10.300993688583411</v>
      </c>
      <c r="AT64" s="239">
        <f t="shared" si="363"/>
        <v>10.86647092552197</v>
      </c>
      <c r="AU64" s="239">
        <f t="shared" si="364"/>
        <v>11.4629902653064</v>
      </c>
      <c r="AV64" s="239">
        <f t="shared" si="365"/>
        <v>12.092255776794204</v>
      </c>
      <c r="AW64" s="239">
        <f t="shared" si="366"/>
        <v>12.756065074395693</v>
      </c>
      <c r="AX64" s="239">
        <f t="shared" si="367"/>
        <v>13.456314453295148</v>
      </c>
      <c r="AY64" s="239">
        <f t="shared" si="368"/>
        <v>14.195004306572027</v>
      </c>
      <c r="AZ64" s="239">
        <f t="shared" si="369"/>
        <v>14.974244839697251</v>
      </c>
      <c r="BA64" s="239">
        <f t="shared" si="370"/>
        <v>15.796262098729079</v>
      </c>
      <c r="BB64" s="239">
        <f t="shared" si="371"/>
        <v>16.663404329429252</v>
      </c>
      <c r="BC64" s="239">
        <f t="shared" si="372"/>
        <v>17.578148685465404</v>
      </c>
      <c r="BD64" s="239">
        <f t="shared" si="373"/>
        <v>18.543108304862969</v>
      </c>
      <c r="BE64" s="239">
        <f t="shared" si="374"/>
        <v>19.561039774921792</v>
      </c>
      <c r="BF64" s="239">
        <f t="shared" si="375"/>
        <v>20.634851006922379</v>
      </c>
      <c r="BG64" s="239">
        <f t="shared" si="376"/>
        <v>21.767609543117345</v>
      </c>
      <c r="BH64" s="239">
        <f t="shared" si="377"/>
        <v>22.962551319738523</v>
      </c>
      <c r="BI64" s="239">
        <f t="shared" si="377"/>
        <v>24.223089911052938</v>
      </c>
      <c r="BJ64" s="239">
        <f t="shared" si="377"/>
        <v>25.552826280874964</v>
      </c>
      <c r="BK64" s="239">
        <f t="shared" si="377"/>
        <v>26.955559069391725</v>
      </c>
      <c r="BL64" s="239">
        <f t="shared" si="377"/>
        <v>28.435295444687956</v>
      </c>
      <c r="BM64" s="239">
        <f t="shared" si="377"/>
        <v>29.996262549969718</v>
      </c>
      <c r="BN64" s="239">
        <f t="shared" si="377"/>
        <v>31.642919579188138</v>
      </c>
      <c r="BO64" s="239">
        <f t="shared" si="377"/>
        <v>33.379970515559407</v>
      </c>
      <c r="BP64" s="239">
        <f t="shared" si="377"/>
        <v>35.212377569371014</v>
      </c>
      <c r="BQ64" s="239">
        <f t="shared" si="377"/>
        <v>37.14537535346183</v>
      </c>
      <c r="BR64" s="239">
        <f t="shared" si="377"/>
        <v>39.18448583687092</v>
      </c>
      <c r="BS64" s="239">
        <f t="shared" si="377"/>
        <v>41.33553411937298</v>
      </c>
      <c r="BT64" s="239">
        <f t="shared" si="377"/>
        <v>43.604665071963346</v>
      </c>
      <c r="BU64" s="239">
        <f t="shared" si="377"/>
        <v>45.998360890829154</v>
      </c>
      <c r="BV64" s="239">
        <f t="shared" si="377"/>
        <v>48.523459614952905</v>
      </c>
      <c r="BW64" s="239">
        <f t="shared" si="377"/>
        <v>51.187174660247408</v>
      </c>
      <c r="BX64" s="239">
        <f t="shared" si="378"/>
        <v>53.997115426024997</v>
      </c>
      <c r="BY64" s="239">
        <f t="shared" si="379"/>
        <v>56.961309032667245</v>
      </c>
      <c r="BZ64" s="239">
        <f t="shared" si="380"/>
        <v>60.088223252592918</v>
      </c>
      <c r="CA64" s="239">
        <f t="shared" si="381"/>
        <v>63.38679070003073</v>
      </c>
      <c r="CB64" s="239">
        <f t="shared" si="382"/>
        <v>66.866434348699485</v>
      </c>
      <c r="CC64" s="239">
        <f t="shared" si="383"/>
        <v>70.53709445029169</v>
      </c>
      <c r="CD64" s="239">
        <f t="shared" si="384"/>
        <v>74.409256930658231</v>
      </c>
      <c r="CE64" s="239">
        <f t="shared" si="385"/>
        <v>78.493983344813174</v>
      </c>
      <c r="CF64" s="239">
        <f t="shared" si="386"/>
        <v>82.802942476330742</v>
      </c>
      <c r="CG64" s="239">
        <f t="shared" si="387"/>
        <v>87.348443671403999</v>
      </c>
      <c r="CH64" s="239">
        <f t="shared" si="388"/>
        <v>92.143472002790304</v>
      </c>
      <c r="CI64" s="239">
        <f t="shared" si="389"/>
        <v>97.201725364095765</v>
      </c>
      <c r="CJ64" s="239">
        <f t="shared" si="390"/>
        <v>102.5376536003656</v>
      </c>
      <c r="CK64" s="239">
        <f t="shared" si="391"/>
        <v>108.16649978676412</v>
      </c>
      <c r="CL64" s="239">
        <f t="shared" si="392"/>
        <v>114.10434377326463</v>
      </c>
      <c r="CM64" s="239">
        <f t="shared" si="393"/>
        <v>120.36814811974283</v>
      </c>
      <c r="CN64" s="239">
        <f t="shared" si="394"/>
        <v>126.97580655269579</v>
      </c>
      <c r="CO64" s="239">
        <f t="shared" si="394"/>
        <v>133.94619508201228</v>
      </c>
      <c r="CP64" s="239">
        <f t="shared" si="394"/>
        <v>141.29922592381894</v>
      </c>
      <c r="CQ64" s="239">
        <f t="shared" si="394"/>
        <v>149.05590438344299</v>
      </c>
      <c r="CR64" s="239">
        <f t="shared" si="394"/>
        <v>157.23838886098844</v>
      </c>
      <c r="CS64" s="239">
        <f t="shared" si="394"/>
        <v>165.87005415094262</v>
      </c>
      <c r="CT64" s="239">
        <f t="shared" si="394"/>
        <v>174.97555821664048</v>
      </c>
      <c r="CU64" s="239">
        <f t="shared" si="394"/>
        <v>184.58091263034024</v>
      </c>
      <c r="CV64" s="239">
        <f t="shared" si="394"/>
        <v>194.71355688013554</v>
      </c>
      <c r="CW64" s="239">
        <f t="shared" si="394"/>
        <v>205.40243675597594</v>
      </c>
      <c r="CX64" s="239">
        <f t="shared" si="394"/>
        <v>216.67808703871964</v>
      </c>
      <c r="CY64" s="239">
        <f t="shared" si="394"/>
        <v>228.57271872843555</v>
      </c>
      <c r="CZ64" s="239">
        <f t="shared" si="394"/>
        <v>241.12031106113847</v>
      </c>
      <c r="DA64" s="239">
        <f t="shared" si="394"/>
        <v>254.35670857682018</v>
      </c>
      <c r="DB64" s="239">
        <f t="shared" si="394"/>
        <v>268.31972351606987</v>
      </c>
      <c r="DC64" s="239">
        <f t="shared" si="394"/>
        <v>283.04924383779826</v>
      </c>
      <c r="DD64" s="239">
        <f t="shared" si="395"/>
        <v>298.58734716663912</v>
      </c>
      <c r="DE64" s="239">
        <f t="shared" si="396"/>
        <v>314.9784209955393</v>
      </c>
      <c r="DF64" s="239">
        <f t="shared" si="397"/>
        <v>332.26928948691898</v>
      </c>
      <c r="DG64" s="239">
        <f t="shared" si="398"/>
        <v>350.5093472346332</v>
      </c>
      <c r="DH64" s="239">
        <f t="shared" si="399"/>
        <v>369.75070036885063</v>
      </c>
      <c r="DI64" s="239">
        <f t="shared" si="400"/>
        <v>390.04831540694198</v>
      </c>
      <c r="DJ64" s="239">
        <f t="shared" si="401"/>
        <v>411.46017627559854</v>
      </c>
      <c r="DK64" s="239">
        <f t="shared" si="402"/>
        <v>434.04744995274365</v>
      </c>
      <c r="DL64" s="239">
        <f t="shared" si="403"/>
        <v>457.87466120242442</v>
      </c>
      <c r="DM64" s="239">
        <f t="shared" si="404"/>
        <v>483.00987690184616</v>
      </c>
      <c r="DN64" s="239">
        <f t="shared" si="405"/>
        <v>509.52490048711451</v>
      </c>
      <c r="DO64" s="239">
        <f t="shared" si="406"/>
        <v>537.4954770731556</v>
      </c>
      <c r="DP64" s="239">
        <f t="shared" si="407"/>
        <v>567.00150983377739</v>
      </c>
      <c r="DQ64" s="239">
        <f t="shared" si="408"/>
        <v>598.12728826000307</v>
      </c>
      <c r="DR64" s="239">
        <f t="shared" si="409"/>
        <v>630.96172894873757</v>
      </c>
      <c r="DS64" s="239">
        <f t="shared" si="410"/>
        <v>665.59862960962664</v>
      </c>
      <c r="DT64" s="239">
        <f t="shared" si="411"/>
        <v>702.13693701572538</v>
      </c>
      <c r="DU64" s="239">
        <f t="shared" si="411"/>
        <v>740.68102966342769</v>
      </c>
      <c r="DV64" s="239">
        <f t="shared" si="411"/>
        <v>781.34101594912761</v>
      </c>
      <c r="DW64" s="239">
        <f t="shared" si="411"/>
        <v>824.23304871440928</v>
      </c>
      <c r="DX64" s="239">
        <f t="shared" si="411"/>
        <v>869.47965705832382</v>
      </c>
      <c r="DY64" s="239">
        <f t="shared" si="411"/>
        <v>917.21009636463521</v>
      </c>
      <c r="DZ64" s="239">
        <f t="shared" si="411"/>
        <v>967.56071754395464</v>
      </c>
      <c r="EA64" s="239">
        <f t="shared" si="411"/>
        <v>1020.6753565455718</v>
      </c>
      <c r="EB64" s="239">
        <f t="shared" si="411"/>
        <v>1076.705745251697</v>
      </c>
      <c r="EC64" s="239">
        <f t="shared" si="411"/>
        <v>1135.8119449279081</v>
      </c>
      <c r="ED64" s="239">
        <f t="shared" si="411"/>
        <v>1198.1628034680391</v>
      </c>
      <c r="EE64" s="239">
        <f t="shared" si="411"/>
        <v>1263.9364377397089</v>
      </c>
      <c r="EF64" s="239">
        <f t="shared" si="411"/>
        <v>1333.3207424084078</v>
      </c>
      <c r="EG64" s="239">
        <f t="shared" si="411"/>
        <v>1406.5139266936862</v>
      </c>
      <c r="EH64" s="239">
        <f t="shared" si="411"/>
        <v>1483.7250805907941</v>
      </c>
      <c r="EI64" s="239">
        <f t="shared" si="411"/>
        <v>1565.1747721752868</v>
      </c>
      <c r="EJ64" s="239">
        <f t="shared" si="412"/>
        <v>1651.0956776969108</v>
      </c>
      <c r="EK64" s="239">
        <f t="shared" si="413"/>
        <v>1741.7332462627492</v>
      </c>
      <c r="EL64" s="239">
        <f t="shared" si="414"/>
        <v>1837.3464010084183</v>
      </c>
      <c r="EM64" s="239">
        <f t="shared" si="415"/>
        <v>1938.2082787603429</v>
      </c>
      <c r="EN64" s="239">
        <f t="shared" si="416"/>
        <v>2044.6070103020922</v>
      </c>
      <c r="EO64" s="239">
        <f t="shared" si="417"/>
        <v>2156.8465434737541</v>
      </c>
      <c r="EP64" s="239">
        <f t="shared" si="418"/>
        <v>2275.2475114556837</v>
      </c>
      <c r="EQ64" s="239">
        <f t="shared" si="419"/>
        <v>2400.1481487170417</v>
      </c>
      <c r="ER64" s="239">
        <f t="shared" si="420"/>
        <v>2531.9052572457003</v>
      </c>
      <c r="ES64" s="239">
        <f t="shared" si="421"/>
        <v>2670.8952258197323</v>
      </c>
      <c r="ET64" s="239">
        <f t="shared" si="422"/>
        <v>2817.5151052322235</v>
      </c>
      <c r="EU64" s="239">
        <f t="shared" si="423"/>
        <v>2972.1837425409872</v>
      </c>
      <c r="EV64" s="239">
        <f t="shared" si="424"/>
        <v>3135.3429775833797</v>
      </c>
      <c r="EW64" s="239">
        <f t="shared" si="425"/>
        <v>3307.4589051742823</v>
      </c>
      <c r="EX64" s="239">
        <f t="shared" si="426"/>
        <v>3489.0232065929536</v>
      </c>
      <c r="EY64" s="239">
        <f t="shared" si="427"/>
        <v>3680.5545541623956</v>
      </c>
      <c r="EZ64" s="239">
        <f t="shared" si="428"/>
        <v>3882.6000929336751</v>
      </c>
      <c r="FA64" s="239">
        <f t="shared" si="428"/>
        <v>4095.7370037079072</v>
      </c>
      <c r="FB64" s="239">
        <f t="shared" si="428"/>
        <v>4320.5741518609666</v>
      </c>
      <c r="FC64" s="239">
        <f t="shared" si="428"/>
        <v>4557.7538266811043</v>
      </c>
      <c r="FD64" s="239">
        <f t="shared" si="428"/>
        <v>4807.9535761882034</v>
      </c>
      <c r="FE64" s="239">
        <f t="shared" si="428"/>
        <v>5071.8881426761927</v>
      </c>
      <c r="FF64" s="239">
        <f t="shared" si="428"/>
        <v>5350.3115045078403</v>
      </c>
      <c r="FG64" s="239">
        <f t="shared" si="428"/>
        <v>5644.0190299947089</v>
      </c>
      <c r="FH64" s="239">
        <f t="shared" si="428"/>
        <v>5953.8497495152214</v>
      </c>
      <c r="FI64" s="239">
        <f t="shared" si="428"/>
        <v>6280.6887523615769</v>
      </c>
      <c r="FJ64" s="239">
        <f t="shared" si="428"/>
        <v>6625.4697151625478</v>
      </c>
      <c r="FK64" s="239">
        <f t="shared" si="428"/>
        <v>6989.177569105078</v>
      </c>
      <c r="FL64" s="239">
        <f t="shared" si="428"/>
        <v>7372.8513135740941</v>
      </c>
      <c r="FM64" s="239">
        <f t="shared" si="428"/>
        <v>7777.5869842482161</v>
      </c>
      <c r="FN64" s="239">
        <f t="shared" si="428"/>
        <v>8204.5407841302931</v>
      </c>
      <c r="FO64" s="239">
        <f t="shared" si="428"/>
        <v>8654.9323864571306</v>
      </c>
      <c r="FP64" s="239">
        <f t="shared" si="429"/>
        <v>9130.0484189237886</v>
      </c>
      <c r="FQ64" s="239">
        <f t="shared" si="430"/>
        <v>9631.2461391757934</v>
      </c>
      <c r="FR64" s="239">
        <f t="shared" si="431"/>
        <v>10159.957312068986</v>
      </c>
      <c r="FS64" s="239">
        <f t="shared" si="432"/>
        <v>10717.692299773125</v>
      </c>
      <c r="FT64" s="239">
        <f t="shared" si="433"/>
        <v>11306.044376403399</v>
      </c>
      <c r="FU64" s="239">
        <f t="shared" si="434"/>
        <v>11926.694279505373</v>
      </c>
      <c r="FV64" s="239">
        <f t="shared" si="435"/>
        <v>12581.415011395569</v>
      </c>
      <c r="FW64" s="239">
        <f t="shared" si="436"/>
        <v>13272.076904073581</v>
      </c>
      <c r="FX64" s="239">
        <f t="shared" si="437"/>
        <v>14000.652962174603</v>
      </c>
      <c r="FY64" s="239">
        <f t="shared" si="438"/>
        <v>14769.224499225502</v>
      </c>
      <c r="FZ64" s="239">
        <f t="shared" si="439"/>
        <v>15579.987083305468</v>
      </c>
      <c r="GA64" s="239">
        <f t="shared" si="440"/>
        <v>16435.256809096125</v>
      </c>
      <c r="GB64" s="239">
        <f t="shared" si="441"/>
        <v>17337.47691423837</v>
      </c>
      <c r="GC64" s="239">
        <f t="shared" si="442"/>
        <v>18289.224758896824</v>
      </c>
      <c r="GD64" s="239">
        <f t="shared" si="443"/>
        <v>19293.219188470299</v>
      </c>
      <c r="GE64" s="239">
        <f t="shared" si="444"/>
        <v>20352.328300481269</v>
      </c>
      <c r="GF64" s="239">
        <f t="shared" si="445"/>
        <v>21469.577637831877</v>
      </c>
      <c r="GG64" s="239">
        <f t="shared" si="445"/>
        <v>22648.158831832068</v>
      </c>
      <c r="GH64" s="239">
        <f t="shared" si="445"/>
        <v>23891.438719690272</v>
      </c>
      <c r="GI64" s="239">
        <f t="shared" si="445"/>
        <v>25202.968962512434</v>
      </c>
      <c r="GJ64" s="239">
        <f t="shared" si="445"/>
        <v>26586.49619128503</v>
      </c>
      <c r="GK64" s="239">
        <f t="shared" si="445"/>
        <v>28045.972709825921</v>
      </c>
      <c r="GL64" s="239">
        <f t="shared" si="445"/>
        <v>29585.567785278061</v>
      </c>
      <c r="GM64" s="239">
        <f t="shared" si="445"/>
        <v>31209.679558399457</v>
      </c>
      <c r="GN64" s="239">
        <f t="shared" si="445"/>
        <v>32922.947607673312</v>
      </c>
      <c r="GO64" s="239">
        <f t="shared" si="445"/>
        <v>34730.266203130122</v>
      </c>
      <c r="GP64" s="239">
        <f t="shared" si="445"/>
        <v>36636.798287743739</v>
      </c>
      <c r="GQ64" s="239">
        <f t="shared" si="445"/>
        <v>38647.990226341819</v>
      </c>
      <c r="GR64" s="239">
        <f t="shared" si="445"/>
        <v>40769.587364163737</v>
      </c>
      <c r="GS64" s="239">
        <f t="shared" si="445"/>
        <v>43007.650439511854</v>
      </c>
      <c r="GT64" s="239">
        <f t="shared" si="445"/>
        <v>45368.572897381942</v>
      </c>
      <c r="GU64" s="239">
        <f t="shared" si="445"/>
        <v>47859.099153532399</v>
      </c>
      <c r="GV64" s="239">
        <f t="shared" si="446"/>
        <v>50486.343861166984</v>
      </c>
      <c r="GW64" s="239">
        <f t="shared" si="447"/>
        <v>53257.812235269907</v>
      </c>
      <c r="GX64" s="239">
        <f t="shared" si="448"/>
        <v>56181.421492653557</v>
      </c>
      <c r="GY64" s="239">
        <f t="shared" si="449"/>
        <v>59265.523468966414</v>
      </c>
      <c r="GZ64" s="239">
        <f t="shared" si="450"/>
        <v>62518.92847727074</v>
      </c>
      <c r="HA64" s="239">
        <f t="shared" si="451"/>
        <v>65950.930476346635</v>
      </c>
      <c r="HB64" s="239">
        <f t="shared" si="452"/>
        <v>69571.333620620397</v>
      </c>
      <c r="HC64" s="239">
        <f t="shared" si="453"/>
        <v>73390.480267561928</v>
      </c>
      <c r="HD64" s="239">
        <f t="shared" si="454"/>
        <v>77419.280522559653</v>
      </c>
      <c r="HE64" s="239">
        <f t="shared" si="455"/>
        <v>81669.243405673376</v>
      </c>
      <c r="HF64" s="239">
        <f t="shared" si="456"/>
        <v>86152.50972929869</v>
      </c>
      <c r="HG64" s="239">
        <f t="shared" si="457"/>
        <v>90881.886780664092</v>
      </c>
      <c r="HH64" s="239">
        <f t="shared" si="458"/>
        <v>95870.88490823796</v>
      </c>
      <c r="HI64" s="239">
        <f t="shared" si="459"/>
        <v>101133.7561165612</v>
      </c>
    </row>
    <row r="65" spans="1:217" s="278" customFormat="1" ht="12.75" customHeight="1">
      <c r="A65" s="10" t="str">
        <f>'JJR-4 Constant DCF'!A59</f>
        <v>NextEra Energy, Inc.</v>
      </c>
      <c r="B65" s="389" t="str">
        <f>'JJR-4 Constant DCF'!B59</f>
        <v>NEE</v>
      </c>
      <c r="C65" s="239">
        <f>'JJR-4 Constant DCF'!D59</f>
        <v>76.916222222222217</v>
      </c>
      <c r="D65" s="10">
        <f>'JJR-4 Constant DCF'!C59</f>
        <v>1.54</v>
      </c>
      <c r="E65" s="3">
        <f>'JJR-4 Constant DCF'!G59</f>
        <v>0.105</v>
      </c>
      <c r="F65" s="3">
        <f>'JJR-4 Constant DCF'!H59</f>
        <v>8.5900000000000004E-2</v>
      </c>
      <c r="G65" s="3">
        <f>'JJR-4 Constant DCF'!I59</f>
        <v>7.8E-2</v>
      </c>
      <c r="H65" s="3">
        <f t="shared" si="460"/>
        <v>7.8E-2</v>
      </c>
      <c r="I65" s="3">
        <f t="shared" si="344"/>
        <v>7.4149234433652705E-2</v>
      </c>
      <c r="J65" s="3">
        <f t="shared" si="345"/>
        <v>7.0298468867305425E-2</v>
      </c>
      <c r="K65" s="3">
        <f t="shared" si="346"/>
        <v>6.6447703300958144E-2</v>
      </c>
      <c r="L65" s="3">
        <f t="shared" si="347"/>
        <v>6.2596937734610864E-2</v>
      </c>
      <c r="M65" s="3">
        <f t="shared" si="348"/>
        <v>5.8746172168263576E-2</v>
      </c>
      <c r="N65" s="3">
        <f>'JJR-5.4 GDP Growth'!$D$25</f>
        <v>5.4895406601916275E-2</v>
      </c>
      <c r="O65" s="3">
        <f t="shared" si="461"/>
        <v>8.0134412646293687E-2</v>
      </c>
      <c r="Q65" s="239">
        <f t="shared" si="349"/>
        <v>-76.916222222222217</v>
      </c>
      <c r="R65" s="239">
        <f t="shared" si="350"/>
        <v>1.66012</v>
      </c>
      <c r="S65" s="239">
        <f t="shared" si="351"/>
        <v>1.7896093600000003</v>
      </c>
      <c r="T65" s="239">
        <f t="shared" si="352"/>
        <v>1.9291988900800003</v>
      </c>
      <c r="U65" s="239">
        <f t="shared" si="353"/>
        <v>2.0796764035062405</v>
      </c>
      <c r="V65" s="239">
        <f t="shared" si="354"/>
        <v>2.2418911629797273</v>
      </c>
      <c r="W65" s="239">
        <f t="shared" si="355"/>
        <v>2.4081256763982455</v>
      </c>
      <c r="X65" s="239">
        <f t="shared" si="356"/>
        <v>2.5774132242890864</v>
      </c>
      <c r="Y65" s="239">
        <f t="shared" si="357"/>
        <v>2.7486764135006134</v>
      </c>
      <c r="Z65" s="239">
        <f t="shared" si="358"/>
        <v>2.9207351398091053</v>
      </c>
      <c r="AA65" s="239">
        <f t="shared" si="359"/>
        <v>3.0923171491902286</v>
      </c>
      <c r="AB65" s="239">
        <f t="shared" si="360"/>
        <v>3.2620711564371048</v>
      </c>
      <c r="AC65" s="239">
        <f t="shared" si="360"/>
        <v>3.4411438789341027</v>
      </c>
      <c r="AD65" s="239">
        <f t="shared" si="360"/>
        <v>3.6300468713438856</v>
      </c>
      <c r="AE65" s="239">
        <f t="shared" si="360"/>
        <v>3.8293197703303221</v>
      </c>
      <c r="AF65" s="239">
        <f t="shared" si="360"/>
        <v>4.0395318361313617</v>
      </c>
      <c r="AG65" s="239">
        <f t="shared" si="360"/>
        <v>4.2612835787571779</v>
      </c>
      <c r="AH65" s="239">
        <f t="shared" si="360"/>
        <v>4.4952084734591224</v>
      </c>
      <c r="AI65" s="239">
        <f t="shared" si="360"/>
        <v>4.7419747703700406</v>
      </c>
      <c r="AJ65" s="239">
        <f t="shared" si="360"/>
        <v>5.0022874034855329</v>
      </c>
      <c r="AK65" s="239">
        <f t="shared" si="360"/>
        <v>5.2768900044395153</v>
      </c>
      <c r="AL65" s="239">
        <f t="shared" si="360"/>
        <v>5.5665670268268101</v>
      </c>
      <c r="AM65" s="239">
        <f t="shared" si="360"/>
        <v>5.8721459871412884</v>
      </c>
      <c r="AN65" s="239">
        <f t="shared" si="360"/>
        <v>6.1944998287312201</v>
      </c>
      <c r="AO65" s="239">
        <f t="shared" si="360"/>
        <v>6.5345494155249213</v>
      </c>
      <c r="AP65" s="239">
        <f t="shared" si="360"/>
        <v>6.8932661626504759</v>
      </c>
      <c r="AQ65" s="239">
        <f t="shared" si="360"/>
        <v>7.271674811464405</v>
      </c>
      <c r="AR65" s="239">
        <f t="shared" si="361"/>
        <v>7.6708563569166568</v>
      </c>
      <c r="AS65" s="239">
        <f t="shared" si="362"/>
        <v>8.0919511356144902</v>
      </c>
      <c r="AT65" s="239">
        <f t="shared" si="363"/>
        <v>8.5361620834068859</v>
      </c>
      <c r="AU65" s="239">
        <f t="shared" si="364"/>
        <v>9.004758171795368</v>
      </c>
      <c r="AV65" s="239">
        <f t="shared" si="365"/>
        <v>9.4990780329880025</v>
      </c>
      <c r="AW65" s="239">
        <f t="shared" si="366"/>
        <v>10.02053378395221</v>
      </c>
      <c r="AX65" s="239">
        <f t="shared" si="367"/>
        <v>10.570615060390505</v>
      </c>
      <c r="AY65" s="239">
        <f t="shared" si="368"/>
        <v>11.150893272162982</v>
      </c>
      <c r="AZ65" s="239">
        <f t="shared" si="369"/>
        <v>11.763026092312941</v>
      </c>
      <c r="BA65" s="239">
        <f t="shared" si="370"/>
        <v>12.408762192519411</v>
      </c>
      <c r="BB65" s="239">
        <f t="shared" si="371"/>
        <v>13.08994623850425</v>
      </c>
      <c r="BC65" s="239">
        <f t="shared" si="372"/>
        <v>13.808524159664167</v>
      </c>
      <c r="BD65" s="239">
        <f t="shared" si="373"/>
        <v>14.566548707981315</v>
      </c>
      <c r="BE65" s="239">
        <f t="shared" si="374"/>
        <v>15.366185322092567</v>
      </c>
      <c r="BF65" s="239">
        <f t="shared" si="375"/>
        <v>16.209718313269235</v>
      </c>
      <c r="BG65" s="239">
        <f t="shared" si="376"/>
        <v>17.099557390978678</v>
      </c>
      <c r="BH65" s="239">
        <f t="shared" si="377"/>
        <v>18.038244546669254</v>
      </c>
      <c r="BI65" s="239">
        <f t="shared" si="377"/>
        <v>19.028461315443462</v>
      </c>
      <c r="BJ65" s="239">
        <f t="shared" si="377"/>
        <v>20.073036436363566</v>
      </c>
      <c r="BK65" s="239">
        <f t="shared" si="377"/>
        <v>21.174953933272825</v>
      </c>
      <c r="BL65" s="239">
        <f t="shared" si="377"/>
        <v>22.337361639216684</v>
      </c>
      <c r="BM65" s="239">
        <f t="shared" si="377"/>
        <v>23.563580188815532</v>
      </c>
      <c r="BN65" s="239">
        <f t="shared" si="377"/>
        <v>24.857112504277421</v>
      </c>
      <c r="BO65" s="239">
        <f t="shared" si="377"/>
        <v>26.221653802149309</v>
      </c>
      <c r="BP65" s="239">
        <f t="shared" si="377"/>
        <v>27.661102149392978</v>
      </c>
      <c r="BQ65" s="239">
        <f t="shared" si="377"/>
        <v>29.179569598941047</v>
      </c>
      <c r="BR65" s="239">
        <f t="shared" si="377"/>
        <v>30.781393936543832</v>
      </c>
      <c r="BS65" s="239">
        <f t="shared" si="377"/>
        <v>32.471151072464167</v>
      </c>
      <c r="BT65" s="239">
        <f t="shared" si="377"/>
        <v>34.253668113419337</v>
      </c>
      <c r="BU65" s="239">
        <f t="shared" si="377"/>
        <v>36.134037152112583</v>
      </c>
      <c r="BV65" s="239">
        <f t="shared" si="377"/>
        <v>38.117629813746554</v>
      </c>
      <c r="BW65" s="239">
        <f t="shared" si="377"/>
        <v>40.210112601073497</v>
      </c>
      <c r="BX65" s="239">
        <f t="shared" si="378"/>
        <v>42.417463081818262</v>
      </c>
      <c r="BY65" s="239">
        <f t="shared" si="379"/>
        <v>44.745986964716451</v>
      </c>
      <c r="BZ65" s="239">
        <f t="shared" si="380"/>
        <v>47.202336112948608</v>
      </c>
      <c r="CA65" s="239">
        <f t="shared" si="381"/>
        <v>49.793527546429239</v>
      </c>
      <c r="CB65" s="239">
        <f t="shared" si="382"/>
        <v>52.526963487234191</v>
      </c>
      <c r="CC65" s="239">
        <f t="shared" si="383"/>
        <v>55.410452505429923</v>
      </c>
      <c r="CD65" s="239">
        <f t="shared" si="384"/>
        <v>58.452231825711671</v>
      </c>
      <c r="CE65" s="239">
        <f t="shared" si="385"/>
        <v>61.660990858573584</v>
      </c>
      <c r="CF65" s="239">
        <f t="shared" si="386"/>
        <v>65.045896023232018</v>
      </c>
      <c r="CG65" s="239">
        <f t="shared" si="387"/>
        <v>68.616616933213308</v>
      </c>
      <c r="CH65" s="239">
        <f t="shared" si="388"/>
        <v>72.383354019409992</v>
      </c>
      <c r="CI65" s="239">
        <f t="shared" si="389"/>
        <v>76.35686766951595</v>
      </c>
      <c r="CJ65" s="239">
        <f t="shared" si="390"/>
        <v>80.548508967082739</v>
      </c>
      <c r="CK65" s="239">
        <f t="shared" si="391"/>
        <v>84.970252118008844</v>
      </c>
      <c r="CL65" s="239">
        <f t="shared" si="392"/>
        <v>89.634728657094271</v>
      </c>
      <c r="CM65" s="239">
        <f t="shared" si="393"/>
        <v>94.555263532377893</v>
      </c>
      <c r="CN65" s="239">
        <f t="shared" si="394"/>
        <v>99.745913170339122</v>
      </c>
      <c r="CO65" s="239">
        <f t="shared" si="394"/>
        <v>105.22150563070433</v>
      </c>
      <c r="CP65" s="239">
        <f t="shared" si="394"/>
        <v>110.99768296556766</v>
      </c>
      <c r="CQ65" s="239">
        <f t="shared" si="394"/>
        <v>117.0909459038331</v>
      </c>
      <c r="CR65" s="239">
        <f t="shared" si="394"/>
        <v>123.518700988627</v>
      </c>
      <c r="CS65" s="239">
        <f t="shared" si="394"/>
        <v>130.2993103023382</v>
      </c>
      <c r="CT65" s="239">
        <f t="shared" si="394"/>
        <v>137.45214392133431</v>
      </c>
      <c r="CU65" s="239">
        <f t="shared" si="394"/>
        <v>144.99763525020109</v>
      </c>
      <c r="CV65" s="239">
        <f t="shared" si="394"/>
        <v>152.95733939357723</v>
      </c>
      <c r="CW65" s="239">
        <f t="shared" si="394"/>
        <v>161.35399473233497</v>
      </c>
      <c r="CX65" s="239">
        <f t="shared" si="394"/>
        <v>170.21158788000994</v>
      </c>
      <c r="CY65" s="239">
        <f t="shared" si="394"/>
        <v>179.55542220504088</v>
      </c>
      <c r="CZ65" s="239">
        <f t="shared" si="394"/>
        <v>189.41219011456536</v>
      </c>
      <c r="DA65" s="239">
        <f t="shared" si="394"/>
        <v>199.81004930626389</v>
      </c>
      <c r="DB65" s="239">
        <f t="shared" si="394"/>
        <v>210.77870320608019</v>
      </c>
      <c r="DC65" s="239">
        <f t="shared" si="394"/>
        <v>222.3494858216026</v>
      </c>
      <c r="DD65" s="239">
        <f t="shared" si="395"/>
        <v>234.5554512535065</v>
      </c>
      <c r="DE65" s="239">
        <f t="shared" si="396"/>
        <v>247.4314681207637</v>
      </c>
      <c r="DF65" s="239">
        <f t="shared" si="397"/>
        <v>261.01431916936212</v>
      </c>
      <c r="DG65" s="239">
        <f t="shared" si="398"/>
        <v>275.34280634908663</v>
      </c>
      <c r="DH65" s="239">
        <f t="shared" si="399"/>
        <v>290.45786165853241</v>
      </c>
      <c r="DI65" s="239">
        <f t="shared" si="400"/>
        <v>306.4026640750007</v>
      </c>
      <c r="DJ65" s="239">
        <f t="shared" si="401"/>
        <v>323.22276290330825</v>
      </c>
      <c r="DK65" s="239">
        <f t="shared" si="402"/>
        <v>340.96620789588013</v>
      </c>
      <c r="DL65" s="239">
        <f t="shared" si="403"/>
        <v>359.68368651583796</v>
      </c>
      <c r="DM65" s="239">
        <f t="shared" si="404"/>
        <v>379.42866873520109</v>
      </c>
      <c r="DN65" s="239">
        <f t="shared" si="405"/>
        <v>400.25755978184372</v>
      </c>
      <c r="DO65" s="239">
        <f t="shared" si="406"/>
        <v>422.22986127155883</v>
      </c>
      <c r="DP65" s="239">
        <f t="shared" si="407"/>
        <v>445.40834118553175</v>
      </c>
      <c r="DQ65" s="239">
        <f t="shared" si="408"/>
        <v>469.85921317879655</v>
      </c>
      <c r="DR65" s="239">
        <f t="shared" si="409"/>
        <v>495.65232573190303</v>
      </c>
      <c r="DS65" s="239">
        <f t="shared" si="410"/>
        <v>522.86136168614132</v>
      </c>
      <c r="DT65" s="239">
        <f t="shared" si="411"/>
        <v>551.56404873233362</v>
      </c>
      <c r="DU65" s="239">
        <f t="shared" si="411"/>
        <v>581.84238145449422</v>
      </c>
      <c r="DV65" s="239">
        <f t="shared" si="411"/>
        <v>613.78285556266599</v>
      </c>
      <c r="DW65" s="239">
        <f t="shared" si="411"/>
        <v>647.47671498406373</v>
      </c>
      <c r="DX65" s="239">
        <f t="shared" si="411"/>
        <v>683.02021251838698</v>
      </c>
      <c r="DY65" s="239">
        <f t="shared" si="411"/>
        <v>720.51488480191108</v>
      </c>
      <c r="DZ65" s="239">
        <f t="shared" si="411"/>
        <v>760.06784236584485</v>
      </c>
      <c r="EA65" s="239">
        <f t="shared" si="411"/>
        <v>801.79207561755914</v>
      </c>
      <c r="EB65" s="239">
        <f t="shared" si="411"/>
        <v>845.80677761877939</v>
      </c>
      <c r="EC65" s="239">
        <f t="shared" si="411"/>
        <v>892.23768458281882</v>
      </c>
      <c r="ED65" s="239">
        <f t="shared" si="411"/>
        <v>941.21743506354494</v>
      </c>
      <c r="EE65" s="239">
        <f t="shared" si="411"/>
        <v>992.88594886217095</v>
      </c>
      <c r="EF65" s="239">
        <f t="shared" si="411"/>
        <v>1047.3908267342892</v>
      </c>
      <c r="EG65" s="239">
        <f t="shared" si="411"/>
        <v>1104.8877720389853</v>
      </c>
      <c r="EH65" s="239">
        <f t="shared" si="411"/>
        <v>1165.5410355345507</v>
      </c>
      <c r="EI65" s="239">
        <f t="shared" si="411"/>
        <v>1229.5238845914384</v>
      </c>
      <c r="EJ65" s="239">
        <f t="shared" si="412"/>
        <v>1297.019098162853</v>
      </c>
      <c r="EK65" s="239">
        <f t="shared" si="413"/>
        <v>1368.2194889269535</v>
      </c>
      <c r="EL65" s="239">
        <f t="shared" si="414"/>
        <v>1443.3284540922648</v>
      </c>
      <c r="EM65" s="239">
        <f t="shared" si="415"/>
        <v>1522.5605564397749</v>
      </c>
      <c r="EN65" s="239">
        <f t="shared" si="416"/>
        <v>1606.1421372615762</v>
      </c>
      <c r="EO65" s="239">
        <f t="shared" si="417"/>
        <v>1694.3119629470211</v>
      </c>
      <c r="EP65" s="239">
        <f t="shared" si="418"/>
        <v>1787.3219070634887</v>
      </c>
      <c r="EQ65" s="239">
        <f t="shared" si="419"/>
        <v>1885.4376698802512</v>
      </c>
      <c r="ER65" s="239">
        <f t="shared" si="420"/>
        <v>1988.9395373908972</v>
      </c>
      <c r="ES65" s="239">
        <f t="shared" si="421"/>
        <v>2098.1231820025978</v>
      </c>
      <c r="ET65" s="239">
        <f t="shared" si="422"/>
        <v>2213.3005071795369</v>
      </c>
      <c r="EU65" s="239">
        <f t="shared" si="423"/>
        <v>2334.8005384533849</v>
      </c>
      <c r="EV65" s="239">
        <f t="shared" si="424"/>
        <v>2462.9703633461563</v>
      </c>
      <c r="EW65" s="239">
        <f t="shared" si="425"/>
        <v>2598.1761228905129</v>
      </c>
      <c r="EX65" s="239">
        <f t="shared" si="426"/>
        <v>2740.8040575799782</v>
      </c>
      <c r="EY65" s="239">
        <f t="shared" si="427"/>
        <v>2891.2616107370131</v>
      </c>
      <c r="EZ65" s="239">
        <f t="shared" si="428"/>
        <v>3049.9785924509329</v>
      </c>
      <c r="FA65" s="239">
        <f t="shared" si="428"/>
        <v>3217.4084074106672</v>
      </c>
      <c r="FB65" s="239">
        <f t="shared" si="428"/>
        <v>3394.0293501398996</v>
      </c>
      <c r="FC65" s="239">
        <f t="shared" si="428"/>
        <v>3580.345971334667</v>
      </c>
      <c r="FD65" s="239">
        <f t="shared" si="428"/>
        <v>3776.8905192066163</v>
      </c>
      <c r="FE65" s="239">
        <f t="shared" si="428"/>
        <v>3984.2244599493861</v>
      </c>
      <c r="FF65" s="239">
        <f t="shared" si="428"/>
        <v>4202.9400816716079</v>
      </c>
      <c r="FG65" s="239">
        <f t="shared" si="428"/>
        <v>4433.6621863784621</v>
      </c>
      <c r="FH65" s="239">
        <f t="shared" si="428"/>
        <v>4677.0498748352493</v>
      </c>
      <c r="FI65" s="239">
        <f t="shared" si="428"/>
        <v>4933.7984294117723</v>
      </c>
      <c r="FJ65" s="239">
        <f t="shared" si="428"/>
        <v>5204.6413002862273</v>
      </c>
      <c r="FK65" s="239">
        <f t="shared" si="428"/>
        <v>5490.352200682566</v>
      </c>
      <c r="FL65" s="239">
        <f t="shared" si="428"/>
        <v>5791.7473171267611</v>
      </c>
      <c r="FM65" s="239">
        <f t="shared" si="428"/>
        <v>6109.6876410359928</v>
      </c>
      <c r="FN65" s="239">
        <f t="shared" si="428"/>
        <v>6445.081428301366</v>
      </c>
      <c r="FO65" s="239">
        <f t="shared" si="428"/>
        <v>6798.8867938904286</v>
      </c>
      <c r="FP65" s="239">
        <f t="shared" si="429"/>
        <v>7172.1144488814425</v>
      </c>
      <c r="FQ65" s="239">
        <f t="shared" si="430"/>
        <v>7565.830587748268</v>
      </c>
      <c r="FR65" s="239">
        <f t="shared" si="431"/>
        <v>7981.1599341439241</v>
      </c>
      <c r="FS65" s="239">
        <f t="shared" si="432"/>
        <v>8419.2889538836789</v>
      </c>
      <c r="FT65" s="239">
        <f t="shared" si="433"/>
        <v>8881.4692443061449</v>
      </c>
      <c r="FU65" s="239">
        <f t="shared" si="434"/>
        <v>9369.0211096947442</v>
      </c>
      <c r="FV65" s="239">
        <f t="shared" si="435"/>
        <v>9883.3373329733731</v>
      </c>
      <c r="FW65" s="239">
        <f t="shared" si="436"/>
        <v>10425.887154450846</v>
      </c>
      <c r="FX65" s="239">
        <f t="shared" si="437"/>
        <v>10998.22046898012</v>
      </c>
      <c r="FY65" s="239">
        <f t="shared" si="438"/>
        <v>11601.972253522303</v>
      </c>
      <c r="FZ65" s="239">
        <f t="shared" si="439"/>
        <v>12238.867237763561</v>
      </c>
      <c r="GA65" s="239">
        <f t="shared" si="440"/>
        <v>12910.724831127463</v>
      </c>
      <c r="GB65" s="239">
        <f t="shared" si="441"/>
        <v>13619.464320257663</v>
      </c>
      <c r="GC65" s="239">
        <f t="shared" si="442"/>
        <v>14367.110351818499</v>
      </c>
      <c r="GD65" s="239">
        <f t="shared" si="443"/>
        <v>15155.798716276176</v>
      </c>
      <c r="GE65" s="239">
        <f t="shared" si="444"/>
        <v>15987.782449182958</v>
      </c>
      <c r="GF65" s="239">
        <f t="shared" si="445"/>
        <v>16865.438267393838</v>
      </c>
      <c r="GG65" s="239">
        <f t="shared" si="445"/>
        <v>17791.273358601942</v>
      </c>
      <c r="GH65" s="239">
        <f t="shared" si="445"/>
        <v>18767.932543588235</v>
      </c>
      <c r="GI65" s="239">
        <f t="shared" si="445"/>
        <v>19798.205831645846</v>
      </c>
      <c r="GJ65" s="239">
        <f t="shared" si="445"/>
        <v>20885.036390762474</v>
      </c>
      <c r="GK65" s="239">
        <f t="shared" si="445"/>
        <v>22031.528955329199</v>
      </c>
      <c r="GL65" s="239">
        <f t="shared" si="445"/>
        <v>23240.958695393885</v>
      </c>
      <c r="GM65" s="239">
        <f t="shared" si="445"/>
        <v>24516.780572795873</v>
      </c>
      <c r="GN65" s="239">
        <f t="shared" si="445"/>
        <v>25862.639210909463</v>
      </c>
      <c r="GO65" s="239">
        <f t="shared" si="445"/>
        <v>27282.379306191</v>
      </c>
      <c r="GP65" s="239">
        <f t="shared" si="445"/>
        <v>28780.056611272063</v>
      </c>
      <c r="GQ65" s="239">
        <f t="shared" si="445"/>
        <v>30359.949520974013</v>
      </c>
      <c r="GR65" s="239">
        <f t="shared" si="445"/>
        <v>32026.571294341535</v>
      </c>
      <c r="GS65" s="239">
        <f t="shared" si="445"/>
        <v>33784.682947609675</v>
      </c>
      <c r="GT65" s="239">
        <f t="shared" si="445"/>
        <v>35639.306854935538</v>
      </c>
      <c r="GU65" s="239">
        <f t="shared" si="445"/>
        <v>37595.741095747682</v>
      </c>
      <c r="GV65" s="239">
        <f t="shared" si="446"/>
        <v>39659.574589699121</v>
      </c>
      <c r="GW65" s="239">
        <f t="shared" si="447"/>
        <v>41836.703062459681</v>
      </c>
      <c r="GX65" s="239">
        <f t="shared" si="448"/>
        <v>44133.345887957039</v>
      </c>
      <c r="GY65" s="239">
        <f t="shared" si="449"/>
        <v>46556.063855179447</v>
      </c>
      <c r="GZ65" s="239">
        <f t="shared" si="450"/>
        <v>49111.777910294302</v>
      </c>
      <c r="HA65" s="239">
        <f t="shared" si="451"/>
        <v>51807.788927622918</v>
      </c>
      <c r="HB65" s="239">
        <f t="shared" si="452"/>
        <v>54651.79856595103</v>
      </c>
      <c r="HC65" s="239">
        <f t="shared" si="453"/>
        <v>57651.931269754939</v>
      </c>
      <c r="HD65" s="239">
        <f t="shared" si="454"/>
        <v>60816.757478193867</v>
      </c>
      <c r="HE65" s="239">
        <f t="shared" si="455"/>
        <v>64155.318108169449</v>
      </c>
      <c r="HF65" s="239">
        <f t="shared" si="456"/>
        <v>67677.150381392697</v>
      </c>
      <c r="HG65" s="239">
        <f t="shared" si="457"/>
        <v>71392.315069238277</v>
      </c>
      <c r="HH65" s="239">
        <f t="shared" si="458"/>
        <v>75311.425233216229</v>
      </c>
      <c r="HI65" s="239">
        <f t="shared" si="459"/>
        <v>79445.676543163456</v>
      </c>
    </row>
    <row r="66" spans="1:217" s="278" customFormat="1" ht="12.75" customHeight="1">
      <c r="A66" s="10" t="str">
        <f>'JJR-4 Constant DCF'!A60</f>
        <v>NorthWestern Corporation</v>
      </c>
      <c r="B66" s="389" t="str">
        <f>'JJR-4 Constant DCF'!B60</f>
        <v>NWE</v>
      </c>
      <c r="C66" s="239">
        <f>'JJR-4 Constant DCF'!D60</f>
        <v>58.619611111111126</v>
      </c>
      <c r="D66" s="10">
        <f>'JJR-4 Constant DCF'!C60</f>
        <v>2.48</v>
      </c>
      <c r="E66" s="3">
        <f>'JJR-4 Constant DCF'!G60</f>
        <v>2.5000000000000001E-2</v>
      </c>
      <c r="F66" s="3">
        <f>'JJR-4 Constant DCF'!H60</f>
        <v>4.5699999999999998E-2</v>
      </c>
      <c r="G66" s="3">
        <f>'JJR-4 Constant DCF'!I60</f>
        <v>4.3999999999999997E-2</v>
      </c>
      <c r="H66" s="3">
        <f t="shared" si="460"/>
        <v>2.5000000000000001E-2</v>
      </c>
      <c r="I66" s="3">
        <f t="shared" si="344"/>
        <v>2.9982567766986046E-2</v>
      </c>
      <c r="J66" s="3">
        <f t="shared" si="345"/>
        <v>3.496513553397209E-2</v>
      </c>
      <c r="K66" s="3">
        <f t="shared" si="346"/>
        <v>3.9947703300958134E-2</v>
      </c>
      <c r="L66" s="3">
        <f t="shared" si="347"/>
        <v>4.4930271067944179E-2</v>
      </c>
      <c r="M66" s="3">
        <f t="shared" si="348"/>
        <v>4.9912838834930223E-2</v>
      </c>
      <c r="N66" s="3">
        <f>'JJR-5.4 GDP Growth'!$D$25</f>
        <v>5.4895406601916275E-2</v>
      </c>
      <c r="O66" s="3">
        <f t="shared" si="461"/>
        <v>9.340640008449555E-2</v>
      </c>
      <c r="Q66" s="239">
        <f t="shared" si="349"/>
        <v>-58.619611111111126</v>
      </c>
      <c r="R66" s="239">
        <f t="shared" si="350"/>
        <v>2.5419999999999998</v>
      </c>
      <c r="S66" s="239">
        <f t="shared" si="351"/>
        <v>2.6055499999999996</v>
      </c>
      <c r="T66" s="239">
        <f t="shared" si="352"/>
        <v>2.6706887499999992</v>
      </c>
      <c r="U66" s="239">
        <f t="shared" si="353"/>
        <v>2.7374559687499991</v>
      </c>
      <c r="V66" s="239">
        <f t="shared" si="354"/>
        <v>2.8058923679687489</v>
      </c>
      <c r="W66" s="239">
        <f t="shared" si="355"/>
        <v>2.8900202260382408</v>
      </c>
      <c r="X66" s="239">
        <f t="shared" si="356"/>
        <v>2.991070174937589</v>
      </c>
      <c r="Y66" s="239">
        <f t="shared" si="357"/>
        <v>3.1105565588383408</v>
      </c>
      <c r="Z66" s="239">
        <f t="shared" si="358"/>
        <v>3.2503147081991193</v>
      </c>
      <c r="AA66" s="239">
        <f t="shared" si="359"/>
        <v>3.4125471423922651</v>
      </c>
      <c r="AB66" s="239">
        <f t="shared" si="360"/>
        <v>3.5998803053220958</v>
      </c>
      <c r="AC66" s="239">
        <f t="shared" si="360"/>
        <v>3.7974971984009827</v>
      </c>
      <c r="AD66" s="239">
        <f t="shared" si="360"/>
        <v>4.0059623511768425</v>
      </c>
      <c r="AE66" s="239">
        <f t="shared" si="360"/>
        <v>4.2258712832766641</v>
      </c>
      <c r="AF66" s="239">
        <f t="shared" si="360"/>
        <v>4.4578522056194982</v>
      </c>
      <c r="AG66" s="239">
        <f t="shared" si="360"/>
        <v>4.70256781501823</v>
      </c>
      <c r="AH66" s="239">
        <f t="shared" si="360"/>
        <v>4.9607171872967406</v>
      </c>
      <c r="AI66" s="239">
        <f t="shared" si="360"/>
        <v>5.2330377743305094</v>
      </c>
      <c r="AJ66" s="239">
        <f t="shared" si="360"/>
        <v>5.5203075107155701</v>
      </c>
      <c r="AK66" s="239">
        <f t="shared" si="360"/>
        <v>5.8233470360839137</v>
      </c>
      <c r="AL66" s="239">
        <f t="shared" si="360"/>
        <v>6.143022039413804</v>
      </c>
      <c r="AM66" s="239">
        <f t="shared" si="360"/>
        <v>6.4802457320319578</v>
      </c>
      <c r="AN66" s="239">
        <f t="shared" si="360"/>
        <v>6.8359814563721848</v>
      </c>
      <c r="AO66" s="239">
        <f t="shared" si="360"/>
        <v>7.2112454379428961</v>
      </c>
      <c r="AP66" s="239">
        <f t="shared" si="360"/>
        <v>7.6071096883649849</v>
      </c>
      <c r="AQ66" s="239">
        <f t="shared" si="360"/>
        <v>8.0247050677731568</v>
      </c>
      <c r="AR66" s="239">
        <f t="shared" si="361"/>
        <v>8.4652245153290231</v>
      </c>
      <c r="AS66" s="239">
        <f t="shared" si="362"/>
        <v>8.9299264570745187</v>
      </c>
      <c r="AT66" s="239">
        <f t="shared" si="363"/>
        <v>9.420138400860834</v>
      </c>
      <c r="AU66" s="239">
        <f t="shared" si="364"/>
        <v>9.9372607286224142</v>
      </c>
      <c r="AV66" s="239">
        <f t="shared" si="365"/>
        <v>10.482770696829396</v>
      </c>
      <c r="AW66" s="239">
        <f t="shared" si="366"/>
        <v>11.058226656546498</v>
      </c>
      <c r="AX66" s="239">
        <f t="shared" si="367"/>
        <v>11.665272505153768</v>
      </c>
      <c r="AY66" s="239">
        <f t="shared" si="368"/>
        <v>12.305642382446338</v>
      </c>
      <c r="AZ66" s="239">
        <f t="shared" si="369"/>
        <v>12.981165624528504</v>
      </c>
      <c r="BA66" s="239">
        <f t="shared" si="370"/>
        <v>13.693771989653815</v>
      </c>
      <c r="BB66" s="239">
        <f t="shared" si="371"/>
        <v>14.445497170939793</v>
      </c>
      <c r="BC66" s="239">
        <f t="shared" si="372"/>
        <v>15.238488611705364</v>
      </c>
      <c r="BD66" s="239">
        <f t="shared" si="373"/>
        <v>16.075011640043602</v>
      </c>
      <c r="BE66" s="239">
        <f t="shared" si="374"/>
        <v>16.957455940154333</v>
      </c>
      <c r="BF66" s="239">
        <f t="shared" si="375"/>
        <v>17.888342378923184</v>
      </c>
      <c r="BG66" s="239">
        <f t="shared" si="376"/>
        <v>18.870330207248461</v>
      </c>
      <c r="BH66" s="239">
        <f t="shared" si="377"/>
        <v>19.906224656687787</v>
      </c>
      <c r="BI66" s="239">
        <f t="shared" si="377"/>
        <v>20.998984953125753</v>
      </c>
      <c r="BJ66" s="239">
        <f t="shared" si="377"/>
        <v>22.151732770355114</v>
      </c>
      <c r="BK66" s="239">
        <f t="shared" si="377"/>
        <v>23.367761147720753</v>
      </c>
      <c r="BL66" s="239">
        <f t="shared" si="377"/>
        <v>24.650543897301347</v>
      </c>
      <c r="BM66" s="239">
        <f t="shared" si="377"/>
        <v>26.00374552750209</v>
      </c>
      <c r="BN66" s="239">
        <f t="shared" si="377"/>
        <v>27.431231711407079</v>
      </c>
      <c r="BO66" s="239">
        <f t="shared" si="377"/>
        <v>28.937080329796149</v>
      </c>
      <c r="BP66" s="239">
        <f t="shared" si="377"/>
        <v>30.525593120372623</v>
      </c>
      <c r="BQ66" s="239">
        <f t="shared" si="377"/>
        <v>32.201307966480137</v>
      </c>
      <c r="BR66" s="239">
        <f t="shared" si="377"/>
        <v>33.969011860413588</v>
      </c>
      <c r="BS66" s="239">
        <f t="shared" si="377"/>
        <v>35.833754578356306</v>
      </c>
      <c r="BT66" s="239">
        <f t="shared" si="377"/>
        <v>37.800863106008457</v>
      </c>
      <c r="BU66" s="239">
        <f t="shared" si="377"/>
        <v>39.875956856116169</v>
      </c>
      <c r="BV66" s="239">
        <f t="shared" si="377"/>
        <v>42.06496372137314</v>
      </c>
      <c r="BW66" s="239">
        <f t="shared" si="377"/>
        <v>44.374137008552772</v>
      </c>
      <c r="BX66" s="239">
        <f t="shared" si="378"/>
        <v>46.810073302246415</v>
      </c>
      <c r="BY66" s="239">
        <f t="shared" si="379"/>
        <v>49.379731309238736</v>
      </c>
      <c r="BZ66" s="239">
        <f t="shared" si="380"/>
        <v>52.090451737352772</v>
      </c>
      <c r="CA66" s="239">
        <f t="shared" si="381"/>
        <v>54.949978265552247</v>
      </c>
      <c r="CB66" s="239">
        <f t="shared" si="382"/>
        <v>57.966479665206201</v>
      </c>
      <c r="CC66" s="239">
        <f t="shared" si="383"/>
        <v>61.148573135709405</v>
      </c>
      <c r="CD66" s="239">
        <f t="shared" si="384"/>
        <v>64.505348921121183</v>
      </c>
      <c r="CE66" s="239">
        <f t="shared" si="385"/>
        <v>68.046396278144613</v>
      </c>
      <c r="CF66" s="239">
        <f t="shared" si="386"/>
        <v>71.781830869628479</v>
      </c>
      <c r="CG66" s="239">
        <f t="shared" si="387"/>
        <v>75.722323661846715</v>
      </c>
      <c r="CH66" s="239">
        <f t="shared" si="388"/>
        <v>79.879131408105692</v>
      </c>
      <c r="CI66" s="239">
        <f t="shared" si="389"/>
        <v>84.264128805761558</v>
      </c>
      <c r="CJ66" s="239">
        <f t="shared" si="390"/>
        <v>88.889842418510085</v>
      </c>
      <c r="CK66" s="239">
        <f t="shared" si="391"/>
        <v>93.769486460854466</v>
      </c>
      <c r="CL66" s="239">
        <f t="shared" si="392"/>
        <v>98.917000546975956</v>
      </c>
      <c r="CM66" s="239">
        <f t="shared" si="393"/>
        <v>104.34708951184417</v>
      </c>
      <c r="CN66" s="239">
        <f t="shared" si="394"/>
        <v>110.07526541832341</v>
      </c>
      <c r="CO66" s="239">
        <f t="shared" si="394"/>
        <v>116.11789187027613</v>
      </c>
      <c r="CP66" s="239">
        <f t="shared" si="394"/>
        <v>122.49223075825228</v>
      </c>
      <c r="CQ66" s="239">
        <f t="shared" si="394"/>
        <v>129.2164915713023</v>
      </c>
      <c r="CR66" s="239">
        <f t="shared" si="394"/>
        <v>136.30988341578202</v>
      </c>
      <c r="CS66" s="239">
        <f t="shared" si="394"/>
        <v>143.79266988975118</v>
      </c>
      <c r="CT66" s="239">
        <f t="shared" si="394"/>
        <v>151.6862269697242</v>
      </c>
      <c r="CU66" s="239">
        <f t="shared" si="394"/>
        <v>160.01310407513776</v>
      </c>
      <c r="CV66" s="239">
        <f t="shared" si="394"/>
        <v>168.79708848497719</v>
      </c>
      <c r="CW66" s="239">
        <f t="shared" si="394"/>
        <v>178.06327329057964</v>
      </c>
      <c r="CX66" s="239">
        <f t="shared" si="394"/>
        <v>187.83812907873414</v>
      </c>
      <c r="CY66" s="239">
        <f t="shared" si="394"/>
        <v>198.14957954985448</v>
      </c>
      <c r="CZ66" s="239">
        <f t="shared" si="394"/>
        <v>209.02708128724248</v>
      </c>
      <c r="DA66" s="239">
        <f t="shared" si="394"/>
        <v>220.50170790531746</v>
      </c>
      <c r="DB66" s="239">
        <f t="shared" si="394"/>
        <v>232.60623881719684</v>
      </c>
      <c r="DC66" s="239">
        <f t="shared" si="394"/>
        <v>245.3752528752093</v>
      </c>
      <c r="DD66" s="239">
        <f t="shared" si="395"/>
        <v>258.84522715184193</v>
      </c>
      <c r="DE66" s="239">
        <f t="shared" si="396"/>
        <v>273.05464114330766</v>
      </c>
      <c r="DF66" s="239">
        <f t="shared" si="397"/>
        <v>288.04408669340989</v>
      </c>
      <c r="DG66" s="239">
        <f t="shared" si="398"/>
        <v>303.85638395172225</v>
      </c>
      <c r="DH66" s="239">
        <f t="shared" si="399"/>
        <v>320.53670369734004</v>
      </c>
      <c r="DI66" s="239">
        <f t="shared" si="400"/>
        <v>338.13269637764347</v>
      </c>
      <c r="DJ66" s="239">
        <f t="shared" si="401"/>
        <v>356.69462823069654</v>
      </c>
      <c r="DK66" s="239">
        <f t="shared" si="402"/>
        <v>376.27552488013998</v>
      </c>
      <c r="DL66" s="239">
        <f t="shared" si="403"/>
        <v>396.93132281278474</v>
      </c>
      <c r="DM66" s="239">
        <f t="shared" si="404"/>
        <v>418.72102917162903</v>
      </c>
      <c r="DN66" s="239">
        <f t="shared" si="405"/>
        <v>441.70689032077843</v>
      </c>
      <c r="DO66" s="239">
        <f t="shared" si="406"/>
        <v>465.95456966380561</v>
      </c>
      <c r="DP66" s="239">
        <f t="shared" si="407"/>
        <v>491.53333522352114</v>
      </c>
      <c r="DQ66" s="239">
        <f t="shared" si="408"/>
        <v>518.51625751901236</v>
      </c>
      <c r="DR66" s="239">
        <f t="shared" si="409"/>
        <v>546.98041830522243</v>
      </c>
      <c r="DS66" s="239">
        <f t="shared" si="410"/>
        <v>577.00713077137391</v>
      </c>
      <c r="DT66" s="239">
        <f t="shared" si="411"/>
        <v>608.68217182727358</v>
      </c>
      <c r="DU66" s="239">
        <f t="shared" si="411"/>
        <v>642.09602714106927</v>
      </c>
      <c r="DV66" s="239">
        <f t="shared" si="411"/>
        <v>677.34414962845335</v>
      </c>
      <c r="DW66" s="239">
        <f t="shared" si="411"/>
        <v>714.52723213173647</v>
      </c>
      <c r="DX66" s="239">
        <f t="shared" si="411"/>
        <v>753.75149506774994</v>
      </c>
      <c r="DY66" s="239">
        <f t="shared" si="411"/>
        <v>795.12898986629637</v>
      </c>
      <c r="DZ66" s="239">
        <f t="shared" si="411"/>
        <v>838.7779190659777</v>
      </c>
      <c r="EA66" s="239">
        <f t="shared" si="411"/>
        <v>884.82297398181379</v>
      </c>
      <c r="EB66" s="239">
        <f t="shared" si="411"/>
        <v>933.39569090926227</v>
      </c>
      <c r="EC66" s="239">
        <f t="shared" si="411"/>
        <v>984.63482688220279</v>
      </c>
      <c r="ED66" s="239">
        <f t="shared" si="411"/>
        <v>1038.6867560583087</v>
      </c>
      <c r="EE66" s="239">
        <f t="shared" si="411"/>
        <v>1095.7058878641549</v>
      </c>
      <c r="EF66" s="239">
        <f t="shared" si="411"/>
        <v>1155.8551080945713</v>
      </c>
      <c r="EG66" s="239">
        <f t="shared" si="411"/>
        <v>1219.3062442263247</v>
      </c>
      <c r="EH66" s="239">
        <f t="shared" si="411"/>
        <v>1286.2405562753843</v>
      </c>
      <c r="EI66" s="239">
        <f t="shared" si="411"/>
        <v>1356.8492545999964</v>
      </c>
      <c r="EJ66" s="239">
        <f t="shared" si="412"/>
        <v>1431.3340461287701</v>
      </c>
      <c r="EK66" s="239">
        <f t="shared" si="413"/>
        <v>1509.9077105741749</v>
      </c>
      <c r="EL66" s="239">
        <f t="shared" si="414"/>
        <v>1592.7947082775127</v>
      </c>
      <c r="EM66" s="239">
        <f t="shared" si="415"/>
        <v>1680.2318214217873</v>
      </c>
      <c r="EN66" s="239">
        <f t="shared" si="416"/>
        <v>1772.4688304442147</v>
      </c>
      <c r="EO66" s="239">
        <f t="shared" si="417"/>
        <v>1869.7692275806728</v>
      </c>
      <c r="EP66" s="239">
        <f t="shared" si="418"/>
        <v>1972.4109695804648</v>
      </c>
      <c r="EQ66" s="239">
        <f t="shared" si="419"/>
        <v>2080.6872717416645</v>
      </c>
      <c r="ER66" s="239">
        <f t="shared" si="420"/>
        <v>2194.9074455353552</v>
      </c>
      <c r="ES66" s="239">
        <f t="shared" si="421"/>
        <v>2315.3977822115921</v>
      </c>
      <c r="ET66" s="239">
        <f t="shared" si="422"/>
        <v>2442.5024849112729</v>
      </c>
      <c r="EU66" s="239">
        <f t="shared" si="423"/>
        <v>2576.5846519466681</v>
      </c>
      <c r="EV66" s="239">
        <f t="shared" si="424"/>
        <v>2718.0273140595373</v>
      </c>
      <c r="EW66" s="239">
        <f t="shared" si="425"/>
        <v>2867.2345286199497</v>
      </c>
      <c r="EX66" s="239">
        <f t="shared" si="426"/>
        <v>3024.6325338915958</v>
      </c>
      <c r="EY66" s="239">
        <f t="shared" si="427"/>
        <v>3190.6709666609595</v>
      </c>
      <c r="EZ66" s="239">
        <f t="shared" si="428"/>
        <v>3365.8241467087423</v>
      </c>
      <c r="FA66" s="239">
        <f t="shared" si="428"/>
        <v>3550.5924317928666</v>
      </c>
      <c r="FB66" s="239">
        <f t="shared" si="428"/>
        <v>3745.5036470138225</v>
      </c>
      <c r="FC66" s="239">
        <f t="shared" si="428"/>
        <v>3951.1145926456065</v>
      </c>
      <c r="FD66" s="239">
        <f t="shared" si="428"/>
        <v>4168.0126347396517</v>
      </c>
      <c r="FE66" s="239">
        <f t="shared" si="428"/>
        <v>4396.8173830456089</v>
      </c>
      <c r="FF66" s="239">
        <f t="shared" si="428"/>
        <v>4638.1824610422709</v>
      </c>
      <c r="FG66" s="239">
        <f t="shared" si="428"/>
        <v>4892.797373135063</v>
      </c>
      <c r="FH66" s="239">
        <f t="shared" si="428"/>
        <v>5161.3894743541005</v>
      </c>
      <c r="FI66" s="239">
        <f t="shared" si="428"/>
        <v>5444.7260481796193</v>
      </c>
      <c r="FJ66" s="239">
        <f t="shared" si="428"/>
        <v>5743.6164984304842</v>
      </c>
      <c r="FK66" s="239">
        <f t="shared" si="428"/>
        <v>6058.9146614772999</v>
      </c>
      <c r="FL66" s="239">
        <f t="shared" si="428"/>
        <v>6391.5212453854083</v>
      </c>
      <c r="FM66" s="239">
        <f t="shared" si="428"/>
        <v>6742.3864029556262</v>
      </c>
      <c r="FN66" s="239">
        <f t="shared" si="428"/>
        <v>7112.5124460131074</v>
      </c>
      <c r="FO66" s="239">
        <f t="shared" si="428"/>
        <v>7502.956708698187</v>
      </c>
      <c r="FP66" s="239">
        <f t="shared" si="429"/>
        <v>7914.8345679387494</v>
      </c>
      <c r="FQ66" s="239">
        <f t="shared" si="430"/>
        <v>8349.3226297326491</v>
      </c>
      <c r="FR66" s="239">
        <f t="shared" si="431"/>
        <v>8807.6620903424046</v>
      </c>
      <c r="FS66" s="239">
        <f t="shared" si="432"/>
        <v>9291.1622820040338</v>
      </c>
      <c r="FT66" s="239">
        <f t="shared" si="433"/>
        <v>9801.2044132790343</v>
      </c>
      <c r="FU66" s="239">
        <f t="shared" si="434"/>
        <v>10339.245514734483</v>
      </c>
      <c r="FV66" s="239">
        <f t="shared" si="435"/>
        <v>10906.822601222872</v>
      </c>
      <c r="FW66" s="239">
        <f t="shared" si="436"/>
        <v>11505.557062651971</v>
      </c>
      <c r="FX66" s="239">
        <f t="shared" si="437"/>
        <v>12137.1592957878</v>
      </c>
      <c r="FY66" s="239">
        <f t="shared" si="438"/>
        <v>12803.4335903223</v>
      </c>
      <c r="FZ66" s="239">
        <f t="shared" si="439"/>
        <v>13506.283283163675</v>
      </c>
      <c r="GA66" s="239">
        <f t="shared" si="440"/>
        <v>14247.716195673609</v>
      </c>
      <c r="GB66" s="239">
        <f t="shared" si="441"/>
        <v>15029.850369383819</v>
      </c>
      <c r="GC66" s="239">
        <f t="shared" si="442"/>
        <v>15854.920116577105</v>
      </c>
      <c r="GD66" s="239">
        <f t="shared" si="443"/>
        <v>16725.282403017507</v>
      </c>
      <c r="GE66" s="239">
        <f t="shared" si="444"/>
        <v>17643.423581063027</v>
      </c>
      <c r="GF66" s="239">
        <f t="shared" si="445"/>
        <v>18611.966492395321</v>
      </c>
      <c r="GG66" s="239">
        <f t="shared" si="445"/>
        <v>19633.677960656601</v>
      </c>
      <c r="GH66" s="239">
        <f t="shared" si="445"/>
        <v>20711.476695397927</v>
      </c>
      <c r="GI66" s="239">
        <f t="shared" si="445"/>
        <v>21848.44162991791</v>
      </c>
      <c r="GJ66" s="239">
        <f t="shared" si="445"/>
        <v>23047.820716810489</v>
      </c>
      <c r="GK66" s="239">
        <f t="shared" si="445"/>
        <v>24313.040206347869</v>
      </c>
      <c r="GL66" s="239">
        <f t="shared" si="445"/>
        <v>25647.714434204074</v>
      </c>
      <c r="GM66" s="239">
        <f t="shared" si="445"/>
        <v>27055.656146479545</v>
      </c>
      <c r="GN66" s="239">
        <f t="shared" si="445"/>
        <v>28540.887391522174</v>
      </c>
      <c r="GO66" s="239">
        <f t="shared" si="445"/>
        <v>30107.65100965929</v>
      </c>
      <c r="GP66" s="239">
        <f t="shared" si="445"/>
        <v>31760.422753663133</v>
      </c>
      <c r="GQ66" s="239">
        <f t="shared" si="445"/>
        <v>33503.924074574221</v>
      </c>
      <c r="GR66" s="239">
        <f t="shared" si="445"/>
        <v>35343.135609407705</v>
      </c>
      <c r="GS66" s="239">
        <f t="shared" si="445"/>
        <v>37283.311409272806</v>
      </c>
      <c r="GT66" s="239">
        <f t="shared" si="445"/>
        <v>39329.993948550698</v>
      </c>
      <c r="GU66" s="239">
        <f t="shared" si="445"/>
        <v>41489.029958007297</v>
      </c>
      <c r="GV66" s="239">
        <f t="shared" si="446"/>
        <v>43766.587127071194</v>
      </c>
      <c r="GW66" s="239">
        <f t="shared" si="447"/>
        <v>46169.171722989959</v>
      </c>
      <c r="GX66" s="239">
        <f t="shared" si="448"/>
        <v>48703.647177197185</v>
      </c>
      <c r="GY66" s="239">
        <f t="shared" si="449"/>
        <v>51377.253691985694</v>
      </c>
      <c r="GZ66" s="239">
        <f t="shared" si="450"/>
        <v>54197.628923497054</v>
      </c>
      <c r="HA66" s="239">
        <f t="shared" si="451"/>
        <v>57172.829800112202</v>
      </c>
      <c r="HB66" s="239">
        <f t="shared" si="452"/>
        <v>60311.355538571515</v>
      </c>
      <c r="HC66" s="239">
        <f t="shared" si="453"/>
        <v>63622.171923574133</v>
      </c>
      <c r="HD66" s="239">
        <f t="shared" si="454"/>
        <v>67114.736920215757</v>
      </c>
      <c r="HE66" s="239">
        <f t="shared" si="455"/>
        <v>70799.027692431642</v>
      </c>
      <c r="HF66" s="239">
        <f t="shared" si="456"/>
        <v>74685.569104628012</v>
      </c>
      <c r="HG66" s="239">
        <f t="shared" si="457"/>
        <v>78785.463787922083</v>
      </c>
      <c r="HH66" s="239">
        <f t="shared" si="458"/>
        <v>83110.423856880618</v>
      </c>
      <c r="HI66" s="239">
        <f t="shared" si="459"/>
        <v>87672.804367361678</v>
      </c>
    </row>
    <row r="67" spans="1:217" s="278" customFormat="1" ht="12.75" customHeight="1">
      <c r="A67" s="10" t="str">
        <f>'JJR-4 Constant DCF'!A61</f>
        <v>OGE Energy Corp.</v>
      </c>
      <c r="B67" s="389" t="str">
        <f>'JJR-4 Constant DCF'!B61</f>
        <v>OGE</v>
      </c>
      <c r="C67" s="239">
        <f>'JJR-4 Constant DCF'!D61</f>
        <v>31.794111111111103</v>
      </c>
      <c r="D67" s="10">
        <f>'JJR-4 Constant DCF'!C61</f>
        <v>1.61</v>
      </c>
      <c r="E67" s="3">
        <f>'JJR-4 Constant DCF'!G61</f>
        <v>0.04</v>
      </c>
      <c r="F67" s="3">
        <f>'JJR-4 Constant DCF'!H61</f>
        <v>3.7999999999999999E-2</v>
      </c>
      <c r="G67" s="3">
        <f>'JJR-4 Constant DCF'!I61</f>
        <v>4.3999999999999997E-2</v>
      </c>
      <c r="H67" s="3">
        <f t="shared" si="460"/>
        <v>3.7999999999999999E-2</v>
      </c>
      <c r="I67" s="3">
        <f t="shared" si="344"/>
        <v>4.0815901100319379E-2</v>
      </c>
      <c r="J67" s="3">
        <f t="shared" si="345"/>
        <v>4.363180220063876E-2</v>
      </c>
      <c r="K67" s="3">
        <f t="shared" si="346"/>
        <v>4.644770330095814E-2</v>
      </c>
      <c r="L67" s="3">
        <f t="shared" si="347"/>
        <v>4.9263604401277521E-2</v>
      </c>
      <c r="M67" s="3">
        <f t="shared" si="348"/>
        <v>5.2079505501596901E-2</v>
      </c>
      <c r="N67" s="3">
        <f>'JJR-5.4 GDP Growth'!$D$25</f>
        <v>5.4895406601916275E-2</v>
      </c>
      <c r="O67" s="3">
        <f t="shared" si="461"/>
        <v>0.10547608733177188</v>
      </c>
      <c r="Q67" s="239">
        <f t="shared" si="349"/>
        <v>-31.794111111111103</v>
      </c>
      <c r="R67" s="239">
        <f t="shared" si="350"/>
        <v>1.6711800000000001</v>
      </c>
      <c r="S67" s="239">
        <f t="shared" si="351"/>
        <v>1.7346848400000001</v>
      </c>
      <c r="T67" s="239">
        <f t="shared" si="352"/>
        <v>1.8006028639200002</v>
      </c>
      <c r="U67" s="239">
        <f t="shared" si="353"/>
        <v>1.8690257727489603</v>
      </c>
      <c r="V67" s="239">
        <f t="shared" si="354"/>
        <v>1.9400487521134209</v>
      </c>
      <c r="W67" s="239">
        <f t="shared" si="355"/>
        <v>2.0192335901094802</v>
      </c>
      <c r="X67" s="239">
        <f t="shared" si="356"/>
        <v>2.1073363907100227</v>
      </c>
      <c r="Y67" s="239">
        <f t="shared" si="357"/>
        <v>2.2052173261410335</v>
      </c>
      <c r="Z67" s="239">
        <f t="shared" si="358"/>
        <v>2.3138542801148883</v>
      </c>
      <c r="AA67" s="239">
        <f t="shared" si="359"/>
        <v>2.4343586668260255</v>
      </c>
      <c r="AB67" s="239">
        <f t="shared" si="360"/>
        <v>2.5679937756563391</v>
      </c>
      <c r="AC67" s="239">
        <f t="shared" si="360"/>
        <v>2.708964838122184</v>
      </c>
      <c r="AD67" s="239">
        <f t="shared" si="360"/>
        <v>2.8576745643811958</v>
      </c>
      <c r="AE67" s="239">
        <f t="shared" si="360"/>
        <v>3.0145477715288553</v>
      </c>
      <c r="AF67" s="239">
        <f t="shared" si="360"/>
        <v>3.1800325971678323</v>
      </c>
      <c r="AG67" s="239">
        <f t="shared" si="360"/>
        <v>3.3546017795967082</v>
      </c>
      <c r="AH67" s="239">
        <f t="shared" si="360"/>
        <v>3.5387540082751814</v>
      </c>
      <c r="AI67" s="239">
        <f t="shared" si="360"/>
        <v>3.7330153484236086</v>
      </c>
      <c r="AJ67" s="239">
        <f t="shared" si="360"/>
        <v>3.9379407438265166</v>
      </c>
      <c r="AK67" s="239">
        <f t="shared" si="360"/>
        <v>4.1541156021331256</v>
      </c>
      <c r="AL67" s="239">
        <f t="shared" si="360"/>
        <v>4.3821574671835881</v>
      </c>
      <c r="AM67" s="239">
        <f t="shared" si="360"/>
        <v>4.6227177831382544</v>
      </c>
      <c r="AN67" s="239">
        <f t="shared" si="360"/>
        <v>4.8764837554495379</v>
      </c>
      <c r="AO67" s="239">
        <f t="shared" si="360"/>
        <v>5.1441803139925799</v>
      </c>
      <c r="AP67" s="239">
        <f t="shared" si="360"/>
        <v>5.4265721839627759</v>
      </c>
      <c r="AQ67" s="239">
        <f t="shared" si="360"/>
        <v>5.724466070456061</v>
      </c>
      <c r="AR67" s="239">
        <f t="shared" si="361"/>
        <v>6.0387129629726202</v>
      </c>
      <c r="AS67" s="239">
        <f t="shared" si="362"/>
        <v>6.3702105664272644</v>
      </c>
      <c r="AT67" s="239">
        <f t="shared" si="363"/>
        <v>6.7199058656111124</v>
      </c>
      <c r="AU67" s="239">
        <f t="shared" si="364"/>
        <v>7.0887978304304369</v>
      </c>
      <c r="AV67" s="239">
        <f t="shared" si="365"/>
        <v>7.4779402696506976</v>
      </c>
      <c r="AW67" s="239">
        <f t="shared" si="366"/>
        <v>7.8884448412980159</v>
      </c>
      <c r="AX67" s="239">
        <f t="shared" si="367"/>
        <v>8.3214842283178587</v>
      </c>
      <c r="AY67" s="239">
        <f t="shared" si="368"/>
        <v>8.7782954885628008</v>
      </c>
      <c r="AZ67" s="239">
        <f t="shared" si="369"/>
        <v>9.2601835886792223</v>
      </c>
      <c r="BA67" s="239">
        <f t="shared" si="370"/>
        <v>9.7685251319881612</v>
      </c>
      <c r="BB67" s="239">
        <f t="shared" si="371"/>
        <v>10.304772291009689</v>
      </c>
      <c r="BC67" s="239">
        <f t="shared" si="372"/>
        <v>10.870456955864826</v>
      </c>
      <c r="BD67" s="239">
        <f t="shared" si="373"/>
        <v>11.467195110405655</v>
      </c>
      <c r="BE67" s="239">
        <f t="shared" si="374"/>
        <v>12.096691448574878</v>
      </c>
      <c r="BF67" s="239">
        <f t="shared" si="375"/>
        <v>12.76074424418232</v>
      </c>
      <c r="BG67" s="239">
        <f t="shared" si="376"/>
        <v>13.461250488009771</v>
      </c>
      <c r="BH67" s="239">
        <f t="shared" si="377"/>
        <v>14.200211306919311</v>
      </c>
      <c r="BI67" s="239">
        <f t="shared" si="377"/>
        <v>14.979737680445774</v>
      </c>
      <c r="BJ67" s="239">
        <f t="shared" si="377"/>
        <v>15.802056471203892</v>
      </c>
      <c r="BK67" s="239">
        <f t="shared" si="377"/>
        <v>16.669516786337073</v>
      </c>
      <c r="BL67" s="239">
        <f t="shared" si="377"/>
        <v>17.584596688180515</v>
      </c>
      <c r="BM67" s="239">
        <f t="shared" si="377"/>
        <v>18.549910273308896</v>
      </c>
      <c r="BN67" s="239">
        <f t="shared" si="377"/>
        <v>19.568215140191253</v>
      </c>
      <c r="BO67" s="239">
        <f t="shared" si="377"/>
        <v>20.642420266785827</v>
      </c>
      <c r="BP67" s="239">
        <f t="shared" si="377"/>
        <v>21.775594320578673</v>
      </c>
      <c r="BQ67" s="239">
        <f t="shared" si="377"/>
        <v>22.970974424805217</v>
      </c>
      <c r="BR67" s="239">
        <f t="shared" si="377"/>
        <v>24.231975405897121</v>
      </c>
      <c r="BS67" s="239">
        <f t="shared" si="377"/>
        <v>25.562199548571478</v>
      </c>
      <c r="BT67" s="239">
        <f t="shared" si="377"/>
        <v>26.965446886429628</v>
      </c>
      <c r="BU67" s="239">
        <f t="shared" si="377"/>
        <v>28.445726057462561</v>
      </c>
      <c r="BV67" s="239">
        <f t="shared" si="377"/>
        <v>30.007265755473693</v>
      </c>
      <c r="BW67" s="239">
        <f t="shared" si="377"/>
        <v>31.654526810132179</v>
      </c>
      <c r="BX67" s="239">
        <f t="shared" si="378"/>
        <v>33.392214930165643</v>
      </c>
      <c r="BY67" s="239">
        <f t="shared" si="379"/>
        <v>35.225294146095663</v>
      </c>
      <c r="BZ67" s="239">
        <f t="shared" si="380"/>
        <v>37.159000990917683</v>
      </c>
      <c r="CA67" s="239">
        <f t="shared" si="381"/>
        <v>39.198859459235116</v>
      </c>
      <c r="CB67" s="239">
        <f t="shared" si="382"/>
        <v>41.350696787581199</v>
      </c>
      <c r="CC67" s="239">
        <f t="shared" si="383"/>
        <v>43.620660101008021</v>
      </c>
      <c r="CD67" s="239">
        <f t="shared" si="384"/>
        <v>46.015233973496841</v>
      </c>
      <c r="CE67" s="239">
        <f t="shared" si="385"/>
        <v>48.541258952354262</v>
      </c>
      <c r="CF67" s="239">
        <f t="shared" si="386"/>
        <v>51.20595109951266</v>
      </c>
      <c r="CG67" s="239">
        <f t="shared" si="387"/>
        <v>54.01692260555825</v>
      </c>
      <c r="CH67" s="239">
        <f t="shared" si="388"/>
        <v>56.982203535374616</v>
      </c>
      <c r="CI67" s="239">
        <f t="shared" si="389"/>
        <v>60.110264767522153</v>
      </c>
      <c r="CJ67" s="239">
        <f t="shared" si="390"/>
        <v>63.410042192884127</v>
      </c>
      <c r="CK67" s="239">
        <f t="shared" si="391"/>
        <v>66.890962241707172</v>
      </c>
      <c r="CL67" s="239">
        <f t="shared" si="392"/>
        <v>70.562968811959109</v>
      </c>
      <c r="CM67" s="239">
        <f t="shared" si="393"/>
        <v>74.436551675929948</v>
      </c>
      <c r="CN67" s="239">
        <f t="shared" si="394"/>
        <v>78.522776446224668</v>
      </c>
      <c r="CO67" s="239">
        <f t="shared" si="394"/>
        <v>82.833316186751546</v>
      </c>
      <c r="CP67" s="239">
        <f t="shared" si="394"/>
        <v>87.380484759008368</v>
      </c>
      <c r="CQ67" s="239">
        <f t="shared" si="394"/>
        <v>92.177271998926685</v>
      </c>
      <c r="CR67" s="239">
        <f t="shared" si="394"/>
        <v>97.237380824763193</v>
      </c>
      <c r="CS67" s="239">
        <f t="shared" si="394"/>
        <v>102.57526638204395</v>
      </c>
      <c r="CT67" s="239">
        <f t="shared" si="394"/>
        <v>108.20617733738612</v>
      </c>
      <c r="CU67" s="239">
        <f t="shared" si="394"/>
        <v>114.14619943916099</v>
      </c>
      <c r="CV67" s="239">
        <f t="shared" si="394"/>
        <v>120.41230146943717</v>
      </c>
      <c r="CW67" s="239">
        <f t="shared" si="394"/>
        <v>127.02238371847444</v>
      </c>
      <c r="CX67" s="239">
        <f t="shared" si="394"/>
        <v>133.99532912024472</v>
      </c>
      <c r="CY67" s="239">
        <f t="shared" si="394"/>
        <v>141.35105719505813</v>
      </c>
      <c r="CZ67" s="239">
        <f t="shared" si="394"/>
        <v>149.11058095339158</v>
      </c>
      <c r="DA67" s="239">
        <f t="shared" si="394"/>
        <v>157.29606692347596</v>
      </c>
      <c r="DB67" s="239">
        <f t="shared" si="394"/>
        <v>165.93089847412242</v>
      </c>
      <c r="DC67" s="239">
        <f t="shared" si="394"/>
        <v>175.03974261368066</v>
      </c>
      <c r="DD67" s="239">
        <f t="shared" si="395"/>
        <v>184.64862045595342</v>
      </c>
      <c r="DE67" s="239">
        <f t="shared" si="396"/>
        <v>194.78498155436588</v>
      </c>
      <c r="DF67" s="239">
        <f t="shared" si="397"/>
        <v>205.47778231673956</v>
      </c>
      <c r="DG67" s="239">
        <f t="shared" si="398"/>
        <v>216.75756872467701</v>
      </c>
      <c r="DH67" s="239">
        <f t="shared" si="399"/>
        <v>228.65656359386097</v>
      </c>
      <c r="DI67" s="239">
        <f t="shared" si="400"/>
        <v>241.2087586245429</v>
      </c>
      <c r="DJ67" s="239">
        <f t="shared" si="401"/>
        <v>254.45001150518067</v>
      </c>
      <c r="DK67" s="239">
        <f t="shared" si="402"/>
        <v>268.41814834661983</v>
      </c>
      <c r="DL67" s="239">
        <f t="shared" si="403"/>
        <v>283.15307173944103</v>
      </c>
      <c r="DM67" s="239">
        <f t="shared" si="404"/>
        <v>298.69687474315924</v>
      </c>
      <c r="DN67" s="239">
        <f t="shared" si="405"/>
        <v>315.0939611329066</v>
      </c>
      <c r="DO67" s="239">
        <f t="shared" si="406"/>
        <v>332.39117224710589</v>
      </c>
      <c r="DP67" s="239">
        <f t="shared" si="407"/>
        <v>350.63792079849833</v>
      </c>
      <c r="DQ67" s="239">
        <f t="shared" si="408"/>
        <v>369.8863320307824</v>
      </c>
      <c r="DR67" s="239">
        <f t="shared" si="409"/>
        <v>390.19139262410363</v>
      </c>
      <c r="DS67" s="239">
        <f t="shared" si="410"/>
        <v>411.61110777477177</v>
      </c>
      <c r="DT67" s="239">
        <f t="shared" si="411"/>
        <v>434.20666689793302</v>
      </c>
      <c r="DU67" s="239">
        <f t="shared" si="411"/>
        <v>458.04261842655785</v>
      </c>
      <c r="DV67" s="239">
        <f t="shared" si="411"/>
        <v>483.18705420609012</v>
      </c>
      <c r="DW67" s="239">
        <f t="shared" si="411"/>
        <v>509.7118040115156</v>
      </c>
      <c r="DX67" s="239">
        <f t="shared" si="411"/>
        <v>537.69264074252396</v>
      </c>
      <c r="DY67" s="239">
        <f t="shared" si="411"/>
        <v>567.20949688294286</v>
      </c>
      <c r="DZ67" s="239">
        <f t="shared" si="411"/>
        <v>598.34669284280039</v>
      </c>
      <c r="EA67" s="239">
        <f t="shared" si="411"/>
        <v>631.19317783531778</v>
      </c>
      <c r="EB67" s="239">
        <f t="shared" si="411"/>
        <v>665.84278397694322</v>
      </c>
      <c r="EC67" s="239">
        <f t="shared" si="411"/>
        <v>702.39449433630944</v>
      </c>
      <c r="ED67" s="239">
        <f t="shared" si="411"/>
        <v>740.95272569784856</v>
      </c>
      <c r="EE67" s="239">
        <f t="shared" si="411"/>
        <v>781.62762684783013</v>
      </c>
      <c r="EF67" s="239">
        <f t="shared" si="411"/>
        <v>824.5353932349326</v>
      </c>
      <c r="EG67" s="239">
        <f t="shared" si="411"/>
        <v>869.79859890423518</v>
      </c>
      <c r="EH67" s="239">
        <f t="shared" si="411"/>
        <v>917.54654665286023</v>
      </c>
      <c r="EI67" s="239">
        <f t="shared" si="411"/>
        <v>967.91563740755316</v>
      </c>
      <c r="EJ67" s="239">
        <f t="shared" si="412"/>
        <v>1021.0497598793937</v>
      </c>
      <c r="EK67" s="239">
        <f t="shared" si="413"/>
        <v>1077.1007016087619</v>
      </c>
      <c r="EL67" s="239">
        <f t="shared" si="414"/>
        <v>1136.2285825747842</v>
      </c>
      <c r="EM67" s="239">
        <f t="shared" si="415"/>
        <v>1198.602312607946</v>
      </c>
      <c r="EN67" s="239">
        <f t="shared" si="416"/>
        <v>1264.4000739125563</v>
      </c>
      <c r="EO67" s="239">
        <f t="shared" si="417"/>
        <v>1333.8098300774791</v>
      </c>
      <c r="EP67" s="239">
        <f t="shared" si="418"/>
        <v>1407.0298630292152</v>
      </c>
      <c r="EQ67" s="239">
        <f t="shared" si="419"/>
        <v>1484.2693394612425</v>
      </c>
      <c r="ER67" s="239">
        <f t="shared" si="420"/>
        <v>1565.748908357725</v>
      </c>
      <c r="ES67" s="239">
        <f t="shared" si="421"/>
        <v>1651.7013313185289</v>
      </c>
      <c r="ET67" s="239">
        <f t="shared" si="422"/>
        <v>1742.3721474861859</v>
      </c>
      <c r="EU67" s="239">
        <f t="shared" si="423"/>
        <v>1838.0203749742941</v>
      </c>
      <c r="EV67" s="239">
        <f t="shared" si="424"/>
        <v>1938.9192508011147</v>
      </c>
      <c r="EW67" s="239">
        <f t="shared" si="425"/>
        <v>2045.3570114421248</v>
      </c>
      <c r="EX67" s="239">
        <f t="shared" si="426"/>
        <v>2157.6377162313206</v>
      </c>
      <c r="EY67" s="239">
        <f t="shared" si="427"/>
        <v>2276.0821159634688</v>
      </c>
      <c r="EZ67" s="239">
        <f t="shared" si="428"/>
        <v>2401.0285691786335</v>
      </c>
      <c r="FA67" s="239">
        <f t="shared" si="428"/>
        <v>2532.8340087465117</v>
      </c>
      <c r="FB67" s="239">
        <f t="shared" si="428"/>
        <v>2671.8749615118131</v>
      </c>
      <c r="FC67" s="239">
        <f t="shared" si="428"/>
        <v>2818.5486239134834</v>
      </c>
      <c r="FD67" s="239">
        <f t="shared" si="428"/>
        <v>2973.2739966504855</v>
      </c>
      <c r="FE67" s="239">
        <f t="shared" si="428"/>
        <v>3136.4930816355186</v>
      </c>
      <c r="FF67" s="239">
        <f t="shared" si="428"/>
        <v>3308.6721446559977</v>
      </c>
      <c r="FG67" s="239">
        <f t="shared" si="428"/>
        <v>3490.3030473493232</v>
      </c>
      <c r="FH67" s="239">
        <f t="shared" si="428"/>
        <v>3681.9046522974718</v>
      </c>
      <c r="FI67" s="239">
        <f t="shared" si="428"/>
        <v>3884.0243052548285</v>
      </c>
      <c r="FJ67" s="239">
        <f t="shared" si="428"/>
        <v>4097.239398743518</v>
      </c>
      <c r="FK67" s="239">
        <f t="shared" si="428"/>
        <v>4322.1590214829348</v>
      </c>
      <c r="FL67" s="239">
        <f t="shared" si="428"/>
        <v>4559.4256983653813</v>
      </c>
      <c r="FM67" s="239">
        <f t="shared" si="428"/>
        <v>4809.717225948375</v>
      </c>
      <c r="FN67" s="239">
        <f t="shared" si="428"/>
        <v>5073.748608707052</v>
      </c>
      <c r="FO67" s="239">
        <f t="shared" si="428"/>
        <v>5352.2741015779329</v>
      </c>
      <c r="FP67" s="239">
        <f t="shared" si="429"/>
        <v>5646.0893646289596</v>
      </c>
      <c r="FQ67" s="239">
        <f t="shared" si="430"/>
        <v>5956.0337360110216</v>
      </c>
      <c r="FR67" s="239">
        <f t="shared" si="431"/>
        <v>6282.9926296840767</v>
      </c>
      <c r="FS67" s="239">
        <f t="shared" si="432"/>
        <v>6627.9000647674275</v>
      </c>
      <c r="FT67" s="239">
        <f t="shared" si="433"/>
        <v>6991.7413337397029</v>
      </c>
      <c r="FU67" s="239">
        <f t="shared" si="434"/>
        <v>7375.5558171107687</v>
      </c>
      <c r="FV67" s="239">
        <f t="shared" si="435"/>
        <v>7780.4399526061934</v>
      </c>
      <c r="FW67" s="239">
        <f t="shared" si="436"/>
        <v>8207.5503673463045</v>
      </c>
      <c r="FX67" s="239">
        <f t="shared" si="437"/>
        <v>8658.1071819674871</v>
      </c>
      <c r="FY67" s="239">
        <f t="shared" si="438"/>
        <v>9133.397496124564</v>
      </c>
      <c r="FZ67" s="239">
        <f t="shared" si="439"/>
        <v>9634.7790653312459</v>
      </c>
      <c r="GA67" s="239">
        <f t="shared" si="440"/>
        <v>10163.684179642236</v>
      </c>
      <c r="GB67" s="239">
        <f t="shared" si="441"/>
        <v>10721.62375525716</v>
      </c>
      <c r="GC67" s="239">
        <f t="shared" si="442"/>
        <v>11310.191650734767</v>
      </c>
      <c r="GD67" s="239">
        <f t="shared" si="443"/>
        <v>11931.06922014745</v>
      </c>
      <c r="GE67" s="239">
        <f t="shared" si="444"/>
        <v>12586.030116183052</v>
      </c>
      <c r="GF67" s="239">
        <f t="shared" si="445"/>
        <v>13276.945356914885</v>
      </c>
      <c r="GG67" s="239">
        <f t="shared" si="445"/>
        <v>14005.788670714152</v>
      </c>
      <c r="GH67" s="239">
        <f t="shared" si="445"/>
        <v>14774.642134573518</v>
      </c>
      <c r="GI67" s="239">
        <f t="shared" si="445"/>
        <v>15585.702121948736</v>
      </c>
      <c r="GJ67" s="239">
        <f t="shared" si="445"/>
        <v>16441.285577109462</v>
      </c>
      <c r="GK67" s="239">
        <f t="shared" si="445"/>
        <v>17343.836633923107</v>
      </c>
      <c r="GL67" s="239">
        <f t="shared" si="445"/>
        <v>18295.933597979525</v>
      </c>
      <c r="GM67" s="239">
        <f t="shared" si="445"/>
        <v>19300.296312002272</v>
      </c>
      <c r="GN67" s="239">
        <f t="shared" si="445"/>
        <v>20359.793925587102</v>
      </c>
      <c r="GO67" s="239">
        <f t="shared" si="445"/>
        <v>21477.453091463431</v>
      </c>
      <c r="GP67" s="239">
        <f t="shared" si="445"/>
        <v>22656.4666116929</v>
      </c>
      <c r="GQ67" s="239">
        <f t="shared" si="445"/>
        <v>23900.202558504523</v>
      </c>
      <c r="GR67" s="239">
        <f t="shared" si="445"/>
        <v>25212.213895821787</v>
      </c>
      <c r="GS67" s="239">
        <f t="shared" si="445"/>
        <v>26596.248628967409</v>
      </c>
      <c r="GT67" s="239">
        <f t="shared" si="445"/>
        <v>28056.260511540233</v>
      </c>
      <c r="GU67" s="239">
        <f t="shared" si="445"/>
        <v>29596.420340050521</v>
      </c>
      <c r="GV67" s="239">
        <f t="shared" si="446"/>
        <v>31221.12786857882</v>
      </c>
      <c r="GW67" s="239">
        <f t="shared" si="447"/>
        <v>32935.024377494876</v>
      </c>
      <c r="GX67" s="239">
        <f t="shared" si="448"/>
        <v>34743.005932141481</v>
      </c>
      <c r="GY67" s="239">
        <f t="shared" si="449"/>
        <v>36650.23736935918</v>
      </c>
      <c r="GZ67" s="239">
        <f t="shared" si="450"/>
        <v>38662.1670518069</v>
      </c>
      <c r="HA67" s="239">
        <f t="shared" si="451"/>
        <v>40784.542432227048</v>
      </c>
      <c r="HB67" s="239">
        <f t="shared" si="452"/>
        <v>43023.426472117259</v>
      </c>
      <c r="HC67" s="239">
        <f t="shared" si="453"/>
        <v>45385.214961711783</v>
      </c>
      <c r="HD67" s="239">
        <f t="shared" si="454"/>
        <v>47876.654790750326</v>
      </c>
      <c r="HE67" s="239">
        <f t="shared" si="455"/>
        <v>50504.863222228145</v>
      </c>
      <c r="HF67" s="239">
        <f t="shared" si="456"/>
        <v>53277.348224186528</v>
      </c>
      <c r="HG67" s="239">
        <f t="shared" si="457"/>
        <v>56202.029917625128</v>
      </c>
      <c r="HH67" s="239">
        <f t="shared" si="458"/>
        <v>59287.263201806221</v>
      </c>
      <c r="HI67" s="239">
        <f t="shared" si="459"/>
        <v>62541.861621584205</v>
      </c>
    </row>
    <row r="68" spans="1:217" s="278" customFormat="1" ht="12.75" customHeight="1">
      <c r="A68" s="10" t="str">
        <f>'JJR-4 Constant DCF'!A62</f>
        <v>Otter Tail Corporation</v>
      </c>
      <c r="B68" s="389" t="str">
        <f>'JJR-4 Constant DCF'!B62</f>
        <v>OTTR</v>
      </c>
      <c r="C68" s="239">
        <f>'JJR-4 Constant DCF'!D62</f>
        <v>42.510166666666663</v>
      </c>
      <c r="D68" s="10">
        <f>'JJR-4 Constant DCF'!C62</f>
        <v>1.56</v>
      </c>
      <c r="E68" s="3">
        <f>'JJR-4 Constant DCF'!G62</f>
        <v>7.0000000000000007E-2</v>
      </c>
      <c r="F68" s="3">
        <f>'JJR-4 Constant DCF'!H62</f>
        <v>0.09</v>
      </c>
      <c r="G68" s="3" t="str">
        <f>'JJR-4 Constant DCF'!I62</f>
        <v>NA%</v>
      </c>
      <c r="H68" s="3">
        <f t="shared" si="460"/>
        <v>7.0000000000000007E-2</v>
      </c>
      <c r="I68" s="3">
        <f t="shared" si="344"/>
        <v>6.7482567766986051E-2</v>
      </c>
      <c r="J68" s="3">
        <f t="shared" si="345"/>
        <v>6.4965135533972096E-2</v>
      </c>
      <c r="K68" s="3">
        <f t="shared" si="346"/>
        <v>6.2447703300958141E-2</v>
      </c>
      <c r="L68" s="3">
        <f t="shared" si="347"/>
        <v>5.9930271067944185E-2</v>
      </c>
      <c r="M68" s="3">
        <f t="shared" si="348"/>
        <v>5.741283883493023E-2</v>
      </c>
      <c r="N68" s="3">
        <f>'JJR-5.4 GDP Growth'!$D$25</f>
        <v>5.4895406601916275E-2</v>
      </c>
      <c r="O68" s="3">
        <f t="shared" si="461"/>
        <v>9.937316775321961E-2</v>
      </c>
      <c r="Q68" s="239">
        <f t="shared" si="349"/>
        <v>-42.510166666666663</v>
      </c>
      <c r="R68" s="239">
        <f t="shared" si="350"/>
        <v>1.6692000000000002</v>
      </c>
      <c r="S68" s="239">
        <f t="shared" si="351"/>
        <v>1.7860440000000004</v>
      </c>
      <c r="T68" s="239">
        <f t="shared" si="352"/>
        <v>1.9110670800000005</v>
      </c>
      <c r="U68" s="239">
        <f t="shared" si="353"/>
        <v>2.0448417756000006</v>
      </c>
      <c r="V68" s="239">
        <f t="shared" si="354"/>
        <v>2.1879806998920008</v>
      </c>
      <c r="W68" s="239">
        <f t="shared" si="355"/>
        <v>2.3356312557453207</v>
      </c>
      <c r="X68" s="239">
        <f t="shared" si="356"/>
        <v>2.4873658568321968</v>
      </c>
      <c r="Y68" s="239">
        <f t="shared" si="357"/>
        <v>2.6426961418605872</v>
      </c>
      <c r="Z68" s="239">
        <f t="shared" si="358"/>
        <v>2.8010736379925025</v>
      </c>
      <c r="AA68" s="239">
        <f t="shared" si="359"/>
        <v>2.9618912273353377</v>
      </c>
      <c r="AB68" s="239">
        <f t="shared" si="360"/>
        <v>3.1244854505705599</v>
      </c>
      <c r="AC68" s="239">
        <f t="shared" si="360"/>
        <v>3.2960053498014026</v>
      </c>
      <c r="AD68" s="239">
        <f t="shared" si="360"/>
        <v>3.4769409036408421</v>
      </c>
      <c r="AE68" s="239">
        <f t="shared" si="360"/>
        <v>3.6678089882770402</v>
      </c>
      <c r="AF68" s="239">
        <f t="shared" si="360"/>
        <v>3.8691548540266716</v>
      </c>
      <c r="AG68" s="239">
        <f t="shared" si="360"/>
        <v>4.0815536829442438</v>
      </c>
      <c r="AH68" s="239">
        <f t="shared" si="360"/>
        <v>4.3056122319370171</v>
      </c>
      <c r="AI68" s="239">
        <f t="shared" si="360"/>
        <v>4.5419705660793843</v>
      </c>
      <c r="AJ68" s="239">
        <f t="shared" si="360"/>
        <v>4.7913038870782483</v>
      </c>
      <c r="AK68" s="239">
        <f t="shared" si="360"/>
        <v>5.054324462112751</v>
      </c>
      <c r="AL68" s="239">
        <f t="shared" si="360"/>
        <v>5.3317836585584422</v>
      </c>
      <c r="AM68" s="239">
        <f t="shared" si="360"/>
        <v>5.6244740904084605</v>
      </c>
      <c r="AN68" s="239">
        <f t="shared" si="360"/>
        <v>5.9332318825233763</v>
      </c>
      <c r="AO68" s="239">
        <f t="shared" si="360"/>
        <v>6.2589390591779503</v>
      </c>
      <c r="AP68" s="239">
        <f t="shared" si="360"/>
        <v>6.6025260637281393</v>
      </c>
      <c r="AQ68" s="239">
        <f t="shared" si="360"/>
        <v>6.9649744165962453</v>
      </c>
      <c r="AR68" s="239">
        <f t="shared" si="361"/>
        <v>7.3473195191672405</v>
      </c>
      <c r="AS68" s="239">
        <f t="shared" si="362"/>
        <v>7.750653611606122</v>
      </c>
      <c r="AT68" s="239">
        <f t="shared" si="363"/>
        <v>8.1761288930458509</v>
      </c>
      <c r="AU68" s="239">
        <f t="shared" si="364"/>
        <v>8.6249608130592783</v>
      </c>
      <c r="AV68" s="239">
        <f t="shared" si="365"/>
        <v>9.0984315438177621</v>
      </c>
      <c r="AW68" s="239">
        <f t="shared" si="366"/>
        <v>9.5978936428553396</v>
      </c>
      <c r="AX68" s="239">
        <f t="shared" si="367"/>
        <v>10.12477391690183</v>
      </c>
      <c r="AY68" s="239">
        <f t="shared" si="368"/>
        <v>10.680577497822632</v>
      </c>
      <c r="AZ68" s="239">
        <f t="shared" si="369"/>
        <v>11.266892142308883</v>
      </c>
      <c r="BA68" s="239">
        <f t="shared" si="370"/>
        <v>11.885392767600864</v>
      </c>
      <c r="BB68" s="239">
        <f t="shared" si="371"/>
        <v>12.537846236201789</v>
      </c>
      <c r="BC68" s="239">
        <f t="shared" si="372"/>
        <v>13.226116403250392</v>
      </c>
      <c r="BD68" s="239">
        <f t="shared" si="373"/>
        <v>13.952169440971097</v>
      </c>
      <c r="BE68" s="239">
        <f t="shared" si="374"/>
        <v>14.718079455412036</v>
      </c>
      <c r="BF68" s="239">
        <f t="shared" si="375"/>
        <v>15.526034411516191</v>
      </c>
      <c r="BG68" s="239">
        <f t="shared" si="376"/>
        <v>16.378342383451717</v>
      </c>
      <c r="BH68" s="239">
        <f t="shared" si="377"/>
        <v>17.277438148056696</v>
      </c>
      <c r="BI68" s="239">
        <f t="shared" si="377"/>
        <v>18.225890140233727</v>
      </c>
      <c r="BJ68" s="239">
        <f t="shared" si="377"/>
        <v>19.226407790163712</v>
      </c>
      <c r="BK68" s="239">
        <f t="shared" si="377"/>
        <v>20.281849263299002</v>
      </c>
      <c r="BL68" s="239">
        <f t="shared" si="377"/>
        <v>21.395229625246575</v>
      </c>
      <c r="BM68" s="239">
        <f t="shared" si="377"/>
        <v>22.56972945486585</v>
      </c>
      <c r="BN68" s="239">
        <f t="shared" si="377"/>
        <v>23.808703930185956</v>
      </c>
      <c r="BO68" s="239">
        <f t="shared" si="377"/>
        <v>25.115692413098156</v>
      </c>
      <c r="BP68" s="239">
        <f t="shared" si="377"/>
        <v>26.494428560203843</v>
      </c>
      <c r="BQ68" s="239">
        <f t="shared" si="377"/>
        <v>27.948850988701658</v>
      </c>
      <c r="BR68" s="239">
        <f t="shared" si="377"/>
        <v>29.483114527782806</v>
      </c>
      <c r="BS68" s="239">
        <f t="shared" si="377"/>
        <v>31.101602087676309</v>
      </c>
      <c r="BT68" s="239">
        <f t="shared" si="377"/>
        <v>32.808937180250311</v>
      </c>
      <c r="BU68" s="239">
        <f t="shared" si="377"/>
        <v>34.609997126936882</v>
      </c>
      <c r="BV68" s="239">
        <f t="shared" si="377"/>
        <v>36.509926991711239</v>
      </c>
      <c r="BW68" s="239">
        <f t="shared" si="377"/>
        <v>38.514154278927506</v>
      </c>
      <c r="BX68" s="239">
        <f t="shared" si="378"/>
        <v>40.628404437998164</v>
      </c>
      <c r="BY68" s="239">
        <f t="shared" si="379"/>
        <v>42.858717219209176</v>
      </c>
      <c r="BZ68" s="239">
        <f t="shared" si="380"/>
        <v>45.211463927394213</v>
      </c>
      <c r="CA68" s="239">
        <f t="shared" si="381"/>
        <v>47.693365622756389</v>
      </c>
      <c r="CB68" s="239">
        <f t="shared" si="382"/>
        <v>50.311512320831454</v>
      </c>
      <c r="CC68" s="239">
        <f t="shared" si="383"/>
        <v>53.07338324644082</v>
      </c>
      <c r="CD68" s="239">
        <f t="shared" si="384"/>
        <v>55.986868199493522</v>
      </c>
      <c r="CE68" s="239">
        <f t="shared" si="385"/>
        <v>59.060290093672613</v>
      </c>
      <c r="CF68" s="239">
        <f t="shared" si="386"/>
        <v>62.302428732391895</v>
      </c>
      <c r="CG68" s="239">
        <f t="shared" si="387"/>
        <v>65.722545889943461</v>
      </c>
      <c r="CH68" s="239">
        <f t="shared" si="388"/>
        <v>69.330411769485011</v>
      </c>
      <c r="CI68" s="239">
        <f t="shared" si="389"/>
        <v>73.136332913449166</v>
      </c>
      <c r="CJ68" s="239">
        <f t="shared" si="390"/>
        <v>77.151181646106068</v>
      </c>
      <c r="CK68" s="239">
        <f t="shared" si="391"/>
        <v>81.386427132387354</v>
      </c>
      <c r="CL68" s="239">
        <f t="shared" si="392"/>
        <v>85.854168141696988</v>
      </c>
      <c r="CM68" s="239">
        <f t="shared" si="393"/>
        <v>90.567167610304736</v>
      </c>
      <c r="CN68" s="239">
        <f t="shared" si="394"/>
        <v>95.538889101056313</v>
      </c>
      <c r="CO68" s="239">
        <f t="shared" si="394"/>
        <v>100.78353526455419</v>
      </c>
      <c r="CP68" s="239">
        <f t="shared" si="394"/>
        <v>106.31608841168045</v>
      </c>
      <c r="CQ68" s="239">
        <f t="shared" si="394"/>
        <v>112.15235331336493</v>
      </c>
      <c r="CR68" s="239">
        <f t="shared" si="394"/>
        <v>118.30900234986386</v>
      </c>
      <c r="CS68" s="239">
        <f t="shared" si="394"/>
        <v>124.8036231385267</v>
      </c>
      <c r="CT68" s="239">
        <f t="shared" si="394"/>
        <v>131.65476877610845</v>
      </c>
      <c r="CU68" s="239">
        <f t="shared" si="394"/>
        <v>138.88201083915419</v>
      </c>
      <c r="CV68" s="239">
        <f t="shared" si="394"/>
        <v>146.5059952938613</v>
      </c>
      <c r="CW68" s="239">
        <f t="shared" si="394"/>
        <v>154.54850147513625</v>
      </c>
      <c r="CX68" s="239">
        <f t="shared" si="394"/>
        <v>163.03250430333071</v>
      </c>
      <c r="CY68" s="239">
        <f t="shared" si="394"/>
        <v>171.98223991639071</v>
      </c>
      <c r="CZ68" s="239">
        <f t="shared" si="394"/>
        <v>181.42327490490931</v>
      </c>
      <c r="DA68" s="239">
        <f t="shared" si="394"/>
        <v>191.38257934786554</v>
      </c>
      <c r="DB68" s="239">
        <f t="shared" si="394"/>
        <v>201.88860385769013</v>
      </c>
      <c r="DC68" s="239">
        <f t="shared" si="394"/>
        <v>212.97136085475123</v>
      </c>
      <c r="DD68" s="239">
        <f t="shared" si="395"/>
        <v>224.66251030343622</v>
      </c>
      <c r="DE68" s="239">
        <f t="shared" si="396"/>
        <v>236.99545015475056</v>
      </c>
      <c r="DF68" s="239">
        <f t="shared" si="397"/>
        <v>250.00541175379976</v>
      </c>
      <c r="DG68" s="239">
        <f t="shared" si="398"/>
        <v>263.72956048470411</v>
      </c>
      <c r="DH68" s="239">
        <f t="shared" si="399"/>
        <v>278.2071019404566</v>
      </c>
      <c r="DI68" s="239">
        <f t="shared" si="400"/>
        <v>293.47939392101875</v>
      </c>
      <c r="DJ68" s="239">
        <f t="shared" si="401"/>
        <v>309.59006457959703</v>
      </c>
      <c r="DK68" s="239">
        <f t="shared" si="402"/>
        <v>326.58513705460751</v>
      </c>
      <c r="DL68" s="239">
        <f t="shared" si="403"/>
        <v>344.51316094336272</v>
      </c>
      <c r="DM68" s="239">
        <f t="shared" si="404"/>
        <v>363.42535099306002</v>
      </c>
      <c r="DN68" s="239">
        <f t="shared" si="405"/>
        <v>383.37573340526819</v>
      </c>
      <c r="DO68" s="239">
        <f t="shared" si="406"/>
        <v>404.42130017185826</v>
      </c>
      <c r="DP68" s="239">
        <f t="shared" si="407"/>
        <v>426.62217188326804</v>
      </c>
      <c r="DQ68" s="239">
        <f t="shared" si="408"/>
        <v>450.04176947419268</v>
      </c>
      <c r="DR68" s="239">
        <f t="shared" si="409"/>
        <v>474.74699539732438</v>
      </c>
      <c r="DS68" s="239">
        <f t="shared" si="410"/>
        <v>500.80842474269861</v>
      </c>
      <c r="DT68" s="239">
        <f t="shared" si="411"/>
        <v>528.30050684861419</v>
      </c>
      <c r="DU68" s="239">
        <f t="shared" si="411"/>
        <v>557.3017779800673</v>
      </c>
      <c r="DV68" s="239">
        <f t="shared" si="411"/>
        <v>587.89508568225392</v>
      </c>
      <c r="DW68" s="239">
        <f t="shared" si="411"/>
        <v>620.16782545004969</v>
      </c>
      <c r="DX68" s="239">
        <f t="shared" si="411"/>
        <v>654.21219038955644</v>
      </c>
      <c r="DY68" s="239">
        <f t="shared" si="411"/>
        <v>690.12543458492144</v>
      </c>
      <c r="DZ68" s="239">
        <f t="shared" si="411"/>
        <v>728.01015092278487</v>
      </c>
      <c r="EA68" s="239">
        <f t="shared" si="411"/>
        <v>767.97456416801356</v>
      </c>
      <c r="EB68" s="239">
        <f t="shared" si="411"/>
        <v>810.13284012794611</v>
      </c>
      <c r="EC68" s="239">
        <f t="shared" si="411"/>
        <v>854.60541178833489</v>
      </c>
      <c r="ED68" s="239">
        <f t="shared" si="411"/>
        <v>901.5193233526536</v>
      </c>
      <c r="EE68" s="239">
        <f t="shared" si="411"/>
        <v>951.00859316758192</v>
      </c>
      <c r="EF68" s="239">
        <f t="shared" si="411"/>
        <v>1003.2145965714327</v>
      </c>
      <c r="EG68" s="239">
        <f t="shared" si="411"/>
        <v>1058.286469759199</v>
      </c>
      <c r="EH68" s="239">
        <f t="shared" si="411"/>
        <v>1116.3815358179368</v>
      </c>
      <c r="EI68" s="239">
        <f t="shared" si="411"/>
        <v>1177.6657541495342</v>
      </c>
      <c r="EJ68" s="239">
        <f t="shared" si="412"/>
        <v>1242.3141945647253</v>
      </c>
      <c r="EK68" s="239">
        <f t="shared" si="413"/>
        <v>1310.511537402688</v>
      </c>
      <c r="EL68" s="239">
        <f t="shared" si="414"/>
        <v>1382.4526011049109</v>
      </c>
      <c r="EM68" s="239">
        <f t="shared" si="415"/>
        <v>1458.3428987504417</v>
      </c>
      <c r="EN68" s="239">
        <f t="shared" si="416"/>
        <v>1538.3992251423645</v>
      </c>
      <c r="EO68" s="239">
        <f t="shared" si="417"/>
        <v>1622.8502761226275</v>
      </c>
      <c r="EP68" s="239">
        <f t="shared" si="418"/>
        <v>1711.9373018844112</v>
      </c>
      <c r="EQ68" s="239">
        <f t="shared" si="419"/>
        <v>1805.9147961483434</v>
      </c>
      <c r="ER68" s="239">
        <f t="shared" si="420"/>
        <v>1905.0512231713235</v>
      </c>
      <c r="ES68" s="239">
        <f t="shared" si="421"/>
        <v>2009.6297846647913</v>
      </c>
      <c r="ET68" s="239">
        <f t="shared" si="422"/>
        <v>2119.9492288132865</v>
      </c>
      <c r="EU68" s="239">
        <f t="shared" si="423"/>
        <v>2236.3247037044107</v>
      </c>
      <c r="EV68" s="239">
        <f t="shared" si="424"/>
        <v>2359.0886576081743</v>
      </c>
      <c r="EW68" s="239">
        <f t="shared" si="425"/>
        <v>2488.5917886775437</v>
      </c>
      <c r="EX68" s="239">
        <f t="shared" si="426"/>
        <v>2625.2040467831876</v>
      </c>
      <c r="EY68" s="239">
        <f t="shared" si="427"/>
        <v>2769.3156903443469</v>
      </c>
      <c r="EZ68" s="239">
        <f t="shared" si="428"/>
        <v>2921.3384011748662</v>
      </c>
      <c r="FA68" s="239">
        <f t="shared" si="428"/>
        <v>3081.7064605291525</v>
      </c>
      <c r="FB68" s="239">
        <f t="shared" si="428"/>
        <v>3250.8779897076524</v>
      </c>
      <c r="FC68" s="239">
        <f t="shared" si="428"/>
        <v>3429.3362587658744</v>
      </c>
      <c r="FD68" s="239">
        <f t="shared" si="428"/>
        <v>3617.5910670655217</v>
      </c>
      <c r="FE68" s="239">
        <f t="shared" si="428"/>
        <v>3816.1801996115437</v>
      </c>
      <c r="FF68" s="239">
        <f t="shared" si="428"/>
        <v>4025.6709633354012</v>
      </c>
      <c r="FG68" s="239">
        <f t="shared" si="428"/>
        <v>4246.6618077132262</v>
      </c>
      <c r="FH68" s="239">
        <f t="shared" si="428"/>
        <v>4479.7840343484722</v>
      </c>
      <c r="FI68" s="239">
        <f t="shared" si="428"/>
        <v>4725.7036004028041</v>
      </c>
      <c r="FJ68" s="239">
        <f t="shared" si="428"/>
        <v>4985.123021027056</v>
      </c>
      <c r="FK68" s="239">
        <f t="shared" si="428"/>
        <v>5258.7833762269092</v>
      </c>
      <c r="FL68" s="239">
        <f t="shared" si="428"/>
        <v>5547.4664278962837</v>
      </c>
      <c r="FM68" s="239">
        <f t="shared" si="428"/>
        <v>5851.9968530661299</v>
      </c>
      <c r="FN68" s="239">
        <f t="shared" si="428"/>
        <v>6173.2445997483292</v>
      </c>
      <c r="FO68" s="239">
        <f t="shared" si="428"/>
        <v>6512.1273721045973</v>
      </c>
      <c r="FP68" s="239">
        <f t="shared" si="429"/>
        <v>6869.6132520397477</v>
      </c>
      <c r="FQ68" s="239">
        <f t="shared" si="430"/>
        <v>7246.7234647083824</v>
      </c>
      <c r="FR68" s="239">
        <f t="shared" si="431"/>
        <v>7644.5352958351968</v>
      </c>
      <c r="FS68" s="239">
        <f t="shared" si="432"/>
        <v>8064.1851691827706</v>
      </c>
      <c r="FT68" s="239">
        <f t="shared" si="433"/>
        <v>8506.871892958201</v>
      </c>
      <c r="FU68" s="239">
        <f t="shared" si="434"/>
        <v>8973.8600844325538</v>
      </c>
      <c r="FV68" s="239">
        <f t="shared" si="435"/>
        <v>9466.4837825561863</v>
      </c>
      <c r="FW68" s="239">
        <f t="shared" si="436"/>
        <v>9986.1502588900548</v>
      </c>
      <c r="FX68" s="239">
        <f t="shared" si="437"/>
        <v>10534.344037739656</v>
      </c>
      <c r="FY68" s="239">
        <f t="shared" si="438"/>
        <v>11112.631136975848</v>
      </c>
      <c r="FZ68" s="239">
        <f t="shared" si="439"/>
        <v>11722.663541657252</v>
      </c>
      <c r="GA68" s="239">
        <f t="shared" si="440"/>
        <v>12366.183923233986</v>
      </c>
      <c r="GB68" s="239">
        <f t="shared" si="441"/>
        <v>13045.030617813996</v>
      </c>
      <c r="GC68" s="239">
        <f t="shared" si="442"/>
        <v>13761.142877713342</v>
      </c>
      <c r="GD68" s="239">
        <f t="shared" si="443"/>
        <v>14516.566411292481</v>
      </c>
      <c r="GE68" s="239">
        <f t="shared" si="444"/>
        <v>15313.459226904102</v>
      </c>
      <c r="GF68" s="239">
        <f t="shared" si="445"/>
        <v>16154.097797646869</v>
      </c>
      <c r="GG68" s="239">
        <f t="shared" si="445"/>
        <v>17040.883564535816</v>
      </c>
      <c r="GH68" s="239">
        <f t="shared" si="445"/>
        <v>17976.34979666692</v>
      </c>
      <c r="GI68" s="239">
        <f t="shared" si="445"/>
        <v>18963.168827973226</v>
      </c>
      <c r="GJ68" s="239">
        <f t="shared" si="445"/>
        <v>20004.159691245601</v>
      </c>
      <c r="GK68" s="239">
        <f t="shared" si="445"/>
        <v>21102.296171226193</v>
      </c>
      <c r="GL68" s="239">
        <f t="shared" si="445"/>
        <v>22260.715299779717</v>
      </c>
      <c r="GM68" s="239">
        <f t="shared" si="445"/>
        <v>23482.726317410623</v>
      </c>
      <c r="GN68" s="239">
        <f t="shared" si="445"/>
        <v>24771.820126726398</v>
      </c>
      <c r="GO68" s="239">
        <f t="shared" si="445"/>
        <v>26131.679264852577</v>
      </c>
      <c r="GP68" s="239">
        <f t="shared" si="445"/>
        <v>27566.188423287524</v>
      </c>
      <c r="GQ68" s="239">
        <f t="shared" si="445"/>
        <v>29079.445545248931</v>
      </c>
      <c r="GR68" s="239">
        <f t="shared" si="445"/>
        <v>30675.773532213654</v>
      </c>
      <c r="GS68" s="239">
        <f t="shared" si="445"/>
        <v>32359.732593092824</v>
      </c>
      <c r="GT68" s="239">
        <f t="shared" si="445"/>
        <v>34136.133271319937</v>
      </c>
      <c r="GU68" s="239">
        <f t="shared" si="445"/>
        <v>36010.050187066248</v>
      </c>
      <c r="GV68" s="239">
        <f t="shared" si="446"/>
        <v>37986.836533840658</v>
      </c>
      <c r="GW68" s="239">
        <f t="shared" si="447"/>
        <v>40072.139370886369</v>
      </c>
      <c r="GX68" s="239">
        <f t="shared" si="448"/>
        <v>42271.915755059832</v>
      </c>
      <c r="GY68" s="239">
        <f t="shared" si="449"/>
        <v>44592.44975827579</v>
      </c>
      <c r="GZ68" s="239">
        <f t="shared" si="450"/>
        <v>47040.370419131861</v>
      </c>
      <c r="HA68" s="239">
        <f t="shared" si="451"/>
        <v>49622.670679994859</v>
      </c>
      <c r="HB68" s="239">
        <f t="shared" si="452"/>
        <v>52346.727363646169</v>
      </c>
      <c r="HC68" s="239">
        <f t="shared" si="453"/>
        <v>55220.32224655318</v>
      </c>
      <c r="HD68" s="239">
        <f t="shared" si="454"/>
        <v>58251.66428896656</v>
      </c>
      <c r="HE68" s="239">
        <f t="shared" si="455"/>
        <v>61449.413085347704</v>
      </c>
      <c r="HF68" s="239">
        <f t="shared" si="456"/>
        <v>64822.703602116977</v>
      </c>
      <c r="HG68" s="239">
        <f t="shared" si="457"/>
        <v>68381.172273390694</v>
      </c>
      <c r="HH68" s="239">
        <f t="shared" si="458"/>
        <v>72134.984529254158</v>
      </c>
      <c r="HI68" s="239">
        <f t="shared" si="459"/>
        <v>76094.863835210504</v>
      </c>
    </row>
    <row r="69" spans="1:217" s="278" customFormat="1" ht="12.75" customHeight="1">
      <c r="A69" s="10" t="str">
        <f>'JJR-4 Constant DCF'!A63</f>
        <v>Pinnacle West Capital Corporation</v>
      </c>
      <c r="B69" s="389" t="str">
        <f>'JJR-4 Constant DCF'!B63</f>
        <v>PNW</v>
      </c>
      <c r="C69" s="239">
        <f>'JJR-4 Constant DCF'!D63</f>
        <v>78.494555555555522</v>
      </c>
      <c r="D69" s="10">
        <f>'JJR-4 Constant DCF'!C63</f>
        <v>3.32</v>
      </c>
      <c r="E69" s="3">
        <f>'JJR-4 Constant DCF'!G63</f>
        <v>4.4999999999999998E-2</v>
      </c>
      <c r="F69" s="3">
        <f>'JJR-4 Constant DCF'!H63</f>
        <v>3.5000000000000003E-2</v>
      </c>
      <c r="G69" s="3">
        <f>'JJR-4 Constant DCF'!I63</f>
        <v>3.4000000000000002E-2</v>
      </c>
      <c r="H69" s="3">
        <f t="shared" si="460"/>
        <v>3.4000000000000002E-2</v>
      </c>
      <c r="I69" s="3">
        <f t="shared" si="344"/>
        <v>3.7482567766986045E-2</v>
      </c>
      <c r="J69" s="3">
        <f t="shared" si="345"/>
        <v>4.0965135533972089E-2</v>
      </c>
      <c r="K69" s="3">
        <f t="shared" si="346"/>
        <v>4.4447703300958132E-2</v>
      </c>
      <c r="L69" s="3">
        <f t="shared" si="347"/>
        <v>4.7930271067944175E-2</v>
      </c>
      <c r="M69" s="3">
        <f t="shared" si="348"/>
        <v>5.1412838834930218E-2</v>
      </c>
      <c r="N69" s="3">
        <f>'JJR-5.4 GDP Growth'!$D$25</f>
        <v>5.4895406601916275E-2</v>
      </c>
      <c r="O69" s="3">
        <f t="shared" si="461"/>
        <v>9.5762315392494204E-2</v>
      </c>
      <c r="Q69" s="239">
        <f t="shared" si="349"/>
        <v>-78.494555555555522</v>
      </c>
      <c r="R69" s="239">
        <f t="shared" si="350"/>
        <v>3.4328799999999999</v>
      </c>
      <c r="S69" s="239">
        <f t="shared" si="351"/>
        <v>3.5495979200000001</v>
      </c>
      <c r="T69" s="239">
        <f t="shared" si="352"/>
        <v>3.6702842492800003</v>
      </c>
      <c r="U69" s="239">
        <f t="shared" si="353"/>
        <v>3.7950739137555205</v>
      </c>
      <c r="V69" s="239">
        <f t="shared" si="354"/>
        <v>3.9241064268232084</v>
      </c>
      <c r="W69" s="239">
        <f t="shared" si="355"/>
        <v>4.0711920118914753</v>
      </c>
      <c r="X69" s="239">
        <f t="shared" si="356"/>
        <v>4.2379689444434341</v>
      </c>
      <c r="Y69" s="239">
        <f t="shared" si="357"/>
        <v>4.4263369306847302</v>
      </c>
      <c r="Z69" s="239">
        <f t="shared" si="358"/>
        <v>4.6384924596105011</v>
      </c>
      <c r="AA69" s="239">
        <f t="shared" si="359"/>
        <v>4.8769705248734949</v>
      </c>
      <c r="AB69" s="239">
        <f t="shared" si="360"/>
        <v>5.1446938048219861</v>
      </c>
      <c r="AC69" s="239">
        <f t="shared" si="360"/>
        <v>5.4271138630800486</v>
      </c>
      <c r="AD69" s="239">
        <f t="shared" si="360"/>
        <v>5.7250374852687242</v>
      </c>
      <c r="AE69" s="239">
        <f t="shared" si="360"/>
        <v>6.039315745833763</v>
      </c>
      <c r="AF69" s="239">
        <f t="shared" si="360"/>
        <v>6.3708464392986626</v>
      </c>
      <c r="AG69" s="239">
        <f t="shared" si="360"/>
        <v>6.7205766449823328</v>
      </c>
      <c r="AH69" s="239">
        <f t="shared" si="360"/>
        <v>7.0895054325079805</v>
      </c>
      <c r="AI69" s="239">
        <f t="shared" si="360"/>
        <v>7.4786867158320005</v>
      </c>
      <c r="AJ69" s="239">
        <f t="shared" si="360"/>
        <v>7.8892322639459485</v>
      </c>
      <c r="AK69" s="239">
        <f t="shared" si="360"/>
        <v>8.3223148768522179</v>
      </c>
      <c r="AL69" s="239">
        <f t="shared" si="360"/>
        <v>8.779171735886198</v>
      </c>
      <c r="AM69" s="239">
        <f t="shared" si="360"/>
        <v>9.2611079379557228</v>
      </c>
      <c r="AN69" s="239">
        <f t="shared" si="360"/>
        <v>9.7695002237940365</v>
      </c>
      <c r="AO69" s="239">
        <f t="shared" si="360"/>
        <v>10.305800910876723</v>
      </c>
      <c r="AP69" s="239">
        <f t="shared" si="360"/>
        <v>10.871542042237699</v>
      </c>
      <c r="AQ69" s="239">
        <f t="shared" si="360"/>
        <v>11.468339763036164</v>
      </c>
      <c r="AR69" s="239">
        <f t="shared" si="361"/>
        <v>12.097898937376959</v>
      </c>
      <c r="AS69" s="239">
        <f t="shared" si="362"/>
        <v>12.762018018573158</v>
      </c>
      <c r="AT69" s="239">
        <f t="shared" si="363"/>
        <v>13.462594186763713</v>
      </c>
      <c r="AU69" s="239">
        <f t="shared" si="364"/>
        <v>14.201628768562701</v>
      </c>
      <c r="AV69" s="239">
        <f t="shared" si="365"/>
        <v>14.981232954222422</v>
      </c>
      <c r="AW69" s="239">
        <f t="shared" si="366"/>
        <v>15.803633828642489</v>
      </c>
      <c r="AX69" s="239">
        <f t="shared" si="367"/>
        <v>16.671180733453618</v>
      </c>
      <c r="AY69" s="239">
        <f t="shared" si="368"/>
        <v>17.586351978350585</v>
      </c>
      <c r="AZ69" s="239">
        <f t="shared" si="369"/>
        <v>18.551761920846555</v>
      </c>
      <c r="BA69" s="239">
        <f t="shared" si="370"/>
        <v>19.570168434673374</v>
      </c>
      <c r="BB69" s="239">
        <f t="shared" si="371"/>
        <v>20.644480788162756</v>
      </c>
      <c r="BC69" s="239">
        <f t="shared" si="372"/>
        <v>21.777767955114399</v>
      </c>
      <c r="BD69" s="239">
        <f t="shared" si="373"/>
        <v>22.973267381892587</v>
      </c>
      <c r="BE69" s="239">
        <f t="shared" si="374"/>
        <v>24.23439423579612</v>
      </c>
      <c r="BF69" s="239">
        <f t="shared" si="375"/>
        <v>25.564751161121283</v>
      </c>
      <c r="BG69" s="239">
        <f t="shared" si="376"/>
        <v>26.968138570787847</v>
      </c>
      <c r="BH69" s="239">
        <f t="shared" si="377"/>
        <v>28.448565502928066</v>
      </c>
      <c r="BI69" s="239">
        <f t="shared" si="377"/>
        <v>30.010261073452551</v>
      </c>
      <c r="BJ69" s="239">
        <f t="shared" si="377"/>
        <v>31.65768655730939</v>
      </c>
      <c r="BK69" s="239">
        <f t="shared" si="377"/>
        <v>33.39554813294891</v>
      </c>
      <c r="BL69" s="239">
        <f t="shared" si="377"/>
        <v>35.228810326401003</v>
      </c>
      <c r="BM69" s="239">
        <f t="shared" si="377"/>
        <v>37.162710193370572</v>
      </c>
      <c r="BN69" s="239">
        <f t="shared" si="377"/>
        <v>39.202772279864831</v>
      </c>
      <c r="BO69" s="239">
        <f t="shared" si="377"/>
        <v>41.354824404090344</v>
      </c>
      <c r="BP69" s="239">
        <f t="shared" si="377"/>
        <v>43.625014304703733</v>
      </c>
      <c r="BQ69" s="239">
        <f t="shared" si="377"/>
        <v>46.019827202974859</v>
      </c>
      <c r="BR69" s="239">
        <f t="shared" si="377"/>
        <v>48.54610432903209</v>
      </c>
      <c r="BS69" s="239">
        <f t="shared" si="377"/>
        <v>51.211062465113358</v>
      </c>
      <c r="BT69" s="239">
        <f t="shared" si="377"/>
        <v>54.022314561651889</v>
      </c>
      <c r="BU69" s="239">
        <f t="shared" si="377"/>
        <v>56.987891485090394</v>
      </c>
      <c r="BV69" s="239">
        <f t="shared" si="377"/>
        <v>60.116264959550314</v>
      </c>
      <c r="BW69" s="239">
        <f t="shared" si="377"/>
        <v>63.416371767893359</v>
      </c>
      <c r="BX69" s="239">
        <f t="shared" si="378"/>
        <v>66.897639281310148</v>
      </c>
      <c r="BY69" s="239">
        <f t="shared" si="379"/>
        <v>70.570012390365989</v>
      </c>
      <c r="BZ69" s="239">
        <f t="shared" si="380"/>
        <v>74.443981914437401</v>
      </c>
      <c r="CA69" s="239">
        <f t="shared" si="381"/>
        <v>78.530614570696144</v>
      </c>
      <c r="CB69" s="239">
        <f t="shared" si="382"/>
        <v>82.841584588252886</v>
      </c>
      <c r="CC69" s="239">
        <f t="shared" si="383"/>
        <v>87.389207057772069</v>
      </c>
      <c r="CD69" s="239">
        <f t="shared" si="384"/>
        <v>92.186473111827524</v>
      </c>
      <c r="CE69" s="239">
        <f t="shared" si="385"/>
        <v>97.247087036497916</v>
      </c>
      <c r="CF69" s="239">
        <f t="shared" si="386"/>
        <v>102.58550542021841</v>
      </c>
      <c r="CG69" s="239">
        <f t="shared" si="387"/>
        <v>108.21697845172439</v>
      </c>
      <c r="CH69" s="239">
        <f t="shared" si="388"/>
        <v>114.15759348506261</v>
      </c>
      <c r="CI69" s="239">
        <f t="shared" si="389"/>
        <v>120.42432099612138</v>
      </c>
      <c r="CJ69" s="239">
        <f t="shared" si="390"/>
        <v>127.03506306196314</v>
      </c>
      <c r="CK69" s="239">
        <f t="shared" si="391"/>
        <v>134.00870450144967</v>
      </c>
      <c r="CL69" s="239">
        <f t="shared" si="392"/>
        <v>141.36516682325279</v>
      </c>
      <c r="CM69" s="239">
        <f t="shared" si="393"/>
        <v>149.12546513536299</v>
      </c>
      <c r="CN69" s="239">
        <f t="shared" si="394"/>
        <v>157.31176817866861</v>
      </c>
      <c r="CO69" s="239">
        <f t="shared" si="394"/>
        <v>165.94746165610303</v>
      </c>
      <c r="CP69" s="239">
        <f t="shared" si="394"/>
        <v>175.05721503827073</v>
      </c>
      <c r="CQ69" s="239">
        <f t="shared" si="394"/>
        <v>184.66705203639569</v>
      </c>
      <c r="CR69" s="239">
        <f t="shared" si="394"/>
        <v>194.80442494391087</v>
      </c>
      <c r="CS69" s="239">
        <f t="shared" si="394"/>
        <v>205.49829305905934</v>
      </c>
      <c r="CT69" s="239">
        <f t="shared" si="394"/>
        <v>216.77920541253616</v>
      </c>
      <c r="CU69" s="239">
        <f t="shared" si="394"/>
        <v>228.67938803649767</v>
      </c>
      <c r="CV69" s="239">
        <f t="shared" si="394"/>
        <v>241.23283602423859</v>
      </c>
      <c r="CW69" s="239">
        <f t="shared" si="394"/>
        <v>254.47541064352257</v>
      </c>
      <c r="CX69" s="239">
        <f t="shared" si="394"/>
        <v>268.44494178098836</v>
      </c>
      <c r="CY69" s="239">
        <f t="shared" si="394"/>
        <v>283.18133601028347</v>
      </c>
      <c r="CZ69" s="239">
        <f t="shared" si="394"/>
        <v>298.72669059264189</v>
      </c>
      <c r="DA69" s="239">
        <f t="shared" si="394"/>
        <v>315.12541373556979</v>
      </c>
      <c r="DB69" s="239">
        <f t="shared" si="394"/>
        <v>332.42435145318098</v>
      </c>
      <c r="DC69" s="239">
        <f t="shared" si="394"/>
        <v>350.67292139058168</v>
      </c>
      <c r="DD69" s="239">
        <f t="shared" si="395"/>
        <v>369.92325399459946</v>
      </c>
      <c r="DE69" s="239">
        <f t="shared" si="396"/>
        <v>390.23034143413696</v>
      </c>
      <c r="DF69" s="239">
        <f t="shared" si="397"/>
        <v>411.65219469556854</v>
      </c>
      <c r="DG69" s="239">
        <f t="shared" si="398"/>
        <v>434.25000930195296</v>
      </c>
      <c r="DH69" s="239">
        <f t="shared" si="399"/>
        <v>458.0883401294696</v>
      </c>
      <c r="DI69" s="239">
        <f t="shared" si="400"/>
        <v>483.23528582047373</v>
      </c>
      <c r="DJ69" s="239">
        <f t="shared" si="401"/>
        <v>509.76268331998187</v>
      </c>
      <c r="DK69" s="239">
        <f t="shared" si="402"/>
        <v>537.74631309131621</v>
      </c>
      <c r="DL69" s="239">
        <f t="shared" si="403"/>
        <v>567.26611559714536</v>
      </c>
      <c r="DM69" s="239">
        <f t="shared" si="404"/>
        <v>598.40641966434032</v>
      </c>
      <c r="DN69" s="239">
        <f t="shared" si="405"/>
        <v>631.25618338501124</v>
      </c>
      <c r="DO69" s="239">
        <f t="shared" si="406"/>
        <v>665.90924824190529</v>
      </c>
      <c r="DP69" s="239">
        <f t="shared" si="407"/>
        <v>702.46460718412106</v>
      </c>
      <c r="DQ69" s="239">
        <f t="shared" si="408"/>
        <v>741.02668741894877</v>
      </c>
      <c r="DR69" s="239">
        <f t="shared" si="409"/>
        <v>781.70564872768307</v>
      </c>
      <c r="DS69" s="239">
        <f t="shared" si="410"/>
        <v>824.61769815760397</v>
      </c>
      <c r="DT69" s="239">
        <f t="shared" si="411"/>
        <v>869.88542198910193</v>
      </c>
      <c r="DU69" s="239">
        <f t="shared" si="411"/>
        <v>917.63813592627321</v>
      </c>
      <c r="DV69" s="239">
        <f t="shared" si="411"/>
        <v>968.01225451137054</v>
      </c>
      <c r="DW69" s="239">
        <f t="shared" si="411"/>
        <v>1021.1516808184099</v>
      </c>
      <c r="DX69" s="239">
        <f t="shared" si="411"/>
        <v>1077.2082175391668</v>
      </c>
      <c r="DY69" s="239">
        <f t="shared" si="411"/>
        <v>1136.3420006359047</v>
      </c>
      <c r="DZ69" s="239">
        <f t="shared" si="411"/>
        <v>1198.7219567996476</v>
      </c>
      <c r="EA69" s="239">
        <f t="shared" si="411"/>
        <v>1264.526286020809</v>
      </c>
      <c r="EB69" s="239">
        <f t="shared" si="411"/>
        <v>1333.9429706507324</v>
      </c>
      <c r="EC69" s="239">
        <f t="shared" si="411"/>
        <v>1407.1703124083724</v>
      </c>
      <c r="ED69" s="239">
        <f t="shared" si="411"/>
        <v>1484.4174988661755</v>
      </c>
      <c r="EE69" s="239">
        <f t="shared" si="411"/>
        <v>1565.9052010334337</v>
      </c>
      <c r="EF69" s="239">
        <f t="shared" si="411"/>
        <v>1651.8662037442195</v>
      </c>
      <c r="EG69" s="239">
        <f t="shared" si="411"/>
        <v>1742.5460706507224</v>
      </c>
      <c r="EH69" s="239">
        <f t="shared" si="411"/>
        <v>1838.2038457216654</v>
      </c>
      <c r="EI69" s="239">
        <f t="shared" si="411"/>
        <v>1939.1127932497625</v>
      </c>
      <c r="EJ69" s="239">
        <f t="shared" si="412"/>
        <v>2045.5611784821858</v>
      </c>
      <c r="EK69" s="239">
        <f t="shared" si="413"/>
        <v>2157.8530911040602</v>
      </c>
      <c r="EL69" s="239">
        <f t="shared" si="414"/>
        <v>2276.3093139274197</v>
      </c>
      <c r="EM69" s="239">
        <f t="shared" si="415"/>
        <v>2401.2682392671945</v>
      </c>
      <c r="EN69" s="239">
        <f t="shared" si="416"/>
        <v>2533.0868356220349</v>
      </c>
      <c r="EO69" s="239">
        <f t="shared" si="417"/>
        <v>2672.1416674214679</v>
      </c>
      <c r="EP69" s="239">
        <f t="shared" si="418"/>
        <v>2818.829970752492</v>
      </c>
      <c r="EQ69" s="239">
        <f t="shared" si="419"/>
        <v>2973.5707881386179</v>
      </c>
      <c r="ER69" s="239">
        <f t="shared" si="420"/>
        <v>3136.8061656130681</v>
      </c>
      <c r="ES69" s="239">
        <f t="shared" si="421"/>
        <v>3309.0024155057954</v>
      </c>
      <c r="ET69" s="239">
        <f t="shared" si="422"/>
        <v>3490.6514485517091</v>
      </c>
      <c r="EU69" s="239">
        <f t="shared" si="423"/>
        <v>3682.2721791255231</v>
      </c>
      <c r="EV69" s="239">
        <f t="shared" si="424"/>
        <v>3884.4120076175427</v>
      </c>
      <c r="EW69" s="239">
        <f t="shared" si="425"/>
        <v>4097.6483841850741</v>
      </c>
      <c r="EX69" s="239">
        <f t="shared" si="426"/>
        <v>4322.590458346599</v>
      </c>
      <c r="EY69" s="239">
        <f t="shared" si="427"/>
        <v>4559.8808191310991</v>
      </c>
      <c r="EZ69" s="239">
        <f t="shared" si="428"/>
        <v>4810.19733075358</v>
      </c>
      <c r="FA69" s="239">
        <f t="shared" si="428"/>
        <v>5074.2550690607504</v>
      </c>
      <c r="FB69" s="239">
        <f t="shared" si="428"/>
        <v>5352.8083642786751</v>
      </c>
      <c r="FC69" s="239">
        <f t="shared" si="428"/>
        <v>5646.6529558978909</v>
      </c>
      <c r="FD69" s="239">
        <f t="shared" si="428"/>
        <v>5956.6282658518185</v>
      </c>
      <c r="FE69" s="239">
        <f t="shared" si="428"/>
        <v>6283.6197964822213</v>
      </c>
      <c r="FF69" s="239">
        <f t="shared" si="428"/>
        <v>6628.5616601419633</v>
      </c>
      <c r="FG69" s="239">
        <f t="shared" si="428"/>
        <v>6992.4392476613293</v>
      </c>
      <c r="FH69" s="239">
        <f t="shared" si="428"/>
        <v>7376.2920433008958</v>
      </c>
      <c r="FI69" s="239">
        <f t="shared" si="428"/>
        <v>7781.2165942323782</v>
      </c>
      <c r="FJ69" s="239">
        <f t="shared" si="428"/>
        <v>8208.3696430303426</v>
      </c>
      <c r="FK69" s="239">
        <f t="shared" si="428"/>
        <v>8658.9714321233187</v>
      </c>
      <c r="FL69" s="239">
        <f t="shared" si="428"/>
        <v>9134.3091896441056</v>
      </c>
      <c r="FM69" s="239">
        <f t="shared" si="428"/>
        <v>9635.7408066372391</v>
      </c>
      <c r="FN69" s="239">
        <f t="shared" si="428"/>
        <v>10164.698716128267</v>
      </c>
      <c r="FO69" s="239">
        <f t="shared" si="428"/>
        <v>10722.693985136104</v>
      </c>
      <c r="FP69" s="239">
        <f t="shared" si="429"/>
        <v>11311.320631318073</v>
      </c>
      <c r="FQ69" s="239">
        <f t="shared" si="430"/>
        <v>11932.260176578922</v>
      </c>
      <c r="FR69" s="239">
        <f t="shared" si="431"/>
        <v>12587.286450652076</v>
      </c>
      <c r="FS69" s="239">
        <f t="shared" si="432"/>
        <v>13278.270658375413</v>
      </c>
      <c r="FT69" s="239">
        <f t="shared" si="433"/>
        <v>14007.186725137226</v>
      </c>
      <c r="FU69" s="239">
        <f t="shared" si="434"/>
        <v>14776.116935762599</v>
      </c>
      <c r="FV69" s="239">
        <f t="shared" si="435"/>
        <v>15587.257882948748</v>
      </c>
      <c r="FW69" s="239">
        <f t="shared" si="436"/>
        <v>16442.926742242144</v>
      </c>
      <c r="FX69" s="239">
        <f t="shared" si="437"/>
        <v>17345.56789148305</v>
      </c>
      <c r="FY69" s="239">
        <f t="shared" si="438"/>
        <v>18297.759893627153</v>
      </c>
      <c r="FZ69" s="239">
        <f t="shared" si="439"/>
        <v>19302.222862892053</v>
      </c>
      <c r="GA69" s="239">
        <f t="shared" si="440"/>
        <v>20361.826235271317</v>
      </c>
      <c r="GB69" s="239">
        <f t="shared" si="441"/>
        <v>21479.596965614102</v>
      </c>
      <c r="GC69" s="239">
        <f t="shared" si="442"/>
        <v>22658.728174686774</v>
      </c>
      <c r="GD69" s="239">
        <f t="shared" si="443"/>
        <v>23902.588270918499</v>
      </c>
      <c r="GE69" s="239">
        <f t="shared" si="444"/>
        <v>25214.730572888766</v>
      </c>
      <c r="GF69" s="239">
        <f t="shared" si="445"/>
        <v>26598.903460045265</v>
      </c>
      <c r="GG69" s="239">
        <f t="shared" si="445"/>
        <v>28059.061080649568</v>
      </c>
      <c r="GH69" s="239">
        <f t="shared" si="445"/>
        <v>29599.374647539829</v>
      </c>
      <c r="GI69" s="239">
        <f t="shared" si="445"/>
        <v>31224.244353978982</v>
      </c>
      <c r="GJ69" s="239">
        <f t="shared" si="445"/>
        <v>32938.311943628243</v>
      </c>
      <c r="GK69" s="239">
        <f t="shared" si="445"/>
        <v>34746.473970554471</v>
      </c>
      <c r="GL69" s="239">
        <f t="shared" si="445"/>
        <v>36653.895787150956</v>
      </c>
      <c r="GM69" s="239">
        <f t="shared" si="445"/>
        <v>38666.026299930876</v>
      </c>
      <c r="GN69" s="239">
        <f t="shared" si="445"/>
        <v>40788.613535345969</v>
      </c>
      <c r="GO69" s="239">
        <f t="shared" si="445"/>
        <v>43027.72106009721</v>
      </c>
      <c r="GP69" s="239">
        <f t="shared" si="445"/>
        <v>45389.745302845084</v>
      </c>
      <c r="GQ69" s="239">
        <f t="shared" si="445"/>
        <v>47881.433826802182</v>
      </c>
      <c r="GR69" s="239">
        <f t="shared" si="445"/>
        <v>50509.904605407239</v>
      </c>
      <c r="GS69" s="239">
        <f t="shared" si="445"/>
        <v>53282.66635614507</v>
      </c>
      <c r="GT69" s="239">
        <f t="shared" si="445"/>
        <v>56207.639990599899</v>
      </c>
      <c r="GU69" s="239">
        <f t="shared" si="445"/>
        <v>59293.181242018007</v>
      </c>
      <c r="GV69" s="239">
        <f t="shared" si="446"/>
        <v>62548.104535019702</v>
      </c>
      <c r="GW69" s="239">
        <f t="shared" si="447"/>
        <v>65981.708165648772</v>
      </c>
      <c r="GX69" s="239">
        <f t="shared" si="448"/>
        <v>69603.800863691038</v>
      </c>
      <c r="GY69" s="239">
        <f t="shared" si="449"/>
        <v>73424.72981314217</v>
      </c>
      <c r="GZ69" s="239">
        <f t="shared" si="450"/>
        <v>77455.410210870454</v>
      </c>
      <c r="HA69" s="239">
        <f t="shared" si="451"/>
        <v>81707.356447914412</v>
      </c>
      <c r="HB69" s="239">
        <f t="shared" si="452"/>
        <v>86192.715002490382</v>
      </c>
      <c r="HC69" s="239">
        <f t="shared" si="453"/>
        <v>90924.299138675182</v>
      </c>
      <c r="HD69" s="239">
        <f t="shared" si="454"/>
        <v>95915.625509887017</v>
      </c>
      <c r="HE69" s="239">
        <f t="shared" si="455"/>
        <v>101180.9527717294</v>
      </c>
      <c r="HF69" s="239">
        <f t="shared" si="456"/>
        <v>106735.32231450277</v>
      </c>
      <c r="HG69" s="239">
        <f t="shared" si="457"/>
        <v>112594.60123174399</v>
      </c>
      <c r="HH69" s="239">
        <f t="shared" si="458"/>
        <v>118775.5276475412</v>
      </c>
      <c r="HI69" s="239">
        <f t="shared" si="459"/>
        <v>125295.75853211012</v>
      </c>
    </row>
    <row r="70" spans="1:217" s="278" customFormat="1" ht="12.75" customHeight="1">
      <c r="A70" s="10" t="str">
        <f>'JJR-4 Constant DCF'!A64</f>
        <v>Portland General Electric Company</v>
      </c>
      <c r="B70" s="389" t="str">
        <f>'JJR-4 Constant DCF'!B64</f>
        <v>POR</v>
      </c>
      <c r="C70" s="239">
        <f>'JJR-4 Constant DCF'!D64</f>
        <v>43.113000000000007</v>
      </c>
      <c r="D70" s="10">
        <f>'JJR-4 Constant DCF'!C64</f>
        <v>1.63</v>
      </c>
      <c r="E70" s="3">
        <f>'JJR-4 Constant DCF'!G64</f>
        <v>0.04</v>
      </c>
      <c r="F70" s="3">
        <f>'JJR-4 Constant DCF'!H64</f>
        <v>0.13400000000000001</v>
      </c>
      <c r="G70" s="3">
        <f>'JJR-4 Constant DCF'!I64</f>
        <v>0.13400000000000001</v>
      </c>
      <c r="H70" s="3">
        <f t="shared" si="460"/>
        <v>0.04</v>
      </c>
      <c r="I70" s="3">
        <f t="shared" si="344"/>
        <v>4.2482567766986043E-2</v>
      </c>
      <c r="J70" s="3">
        <f t="shared" si="345"/>
        <v>4.4965135533972092E-2</v>
      </c>
      <c r="K70" s="3">
        <f t="shared" si="346"/>
        <v>4.7447703300958141E-2</v>
      </c>
      <c r="L70" s="3">
        <f t="shared" si="347"/>
        <v>4.993027106794419E-2</v>
      </c>
      <c r="M70" s="3">
        <f t="shared" si="348"/>
        <v>5.2412838834930239E-2</v>
      </c>
      <c r="N70" s="3">
        <f>'JJR-5.4 GDP Growth'!$D$25</f>
        <v>5.4895406601916275E-2</v>
      </c>
      <c r="O70" s="3">
        <f t="shared" si="461"/>
        <v>9.2731991410255454E-2</v>
      </c>
      <c r="Q70" s="239">
        <f t="shared" si="349"/>
        <v>-43.113000000000007</v>
      </c>
      <c r="R70" s="239">
        <f t="shared" si="350"/>
        <v>1.6952</v>
      </c>
      <c r="S70" s="239">
        <f t="shared" si="351"/>
        <v>1.7630080000000001</v>
      </c>
      <c r="T70" s="239">
        <f t="shared" si="352"/>
        <v>1.8335283200000001</v>
      </c>
      <c r="U70" s="239">
        <f t="shared" si="353"/>
        <v>1.9068694528000001</v>
      </c>
      <c r="V70" s="239">
        <f t="shared" si="354"/>
        <v>1.9831442309120002</v>
      </c>
      <c r="W70" s="239">
        <f t="shared" si="355"/>
        <v>2.0673932900934266</v>
      </c>
      <c r="X70" s="239">
        <f t="shared" si="356"/>
        <v>2.1603539095845021</v>
      </c>
      <c r="Y70" s="239">
        <f t="shared" si="357"/>
        <v>2.2628577409115325</v>
      </c>
      <c r="Z70" s="239">
        <f t="shared" si="358"/>
        <v>2.3758428413034411</v>
      </c>
      <c r="AA70" s="239">
        <f t="shared" si="359"/>
        <v>2.5003675092418014</v>
      </c>
      <c r="AB70" s="239">
        <f t="shared" si="360"/>
        <v>2.6376262003158506</v>
      </c>
      <c r="AC70" s="239">
        <f t="shared" si="360"/>
        <v>2.7824197630460565</v>
      </c>
      <c r="AD70" s="239">
        <f t="shared" si="360"/>
        <v>2.9351618272756772</v>
      </c>
      <c r="AE70" s="239">
        <f t="shared" si="360"/>
        <v>3.0962887292263992</v>
      </c>
      <c r="AF70" s="239">
        <f t="shared" si="360"/>
        <v>3.2662607579742131</v>
      </c>
      <c r="AG70" s="239">
        <f t="shared" si="360"/>
        <v>3.4455634703510909</v>
      </c>
      <c r="AH70" s="239">
        <f t="shared" si="360"/>
        <v>3.6347090780287239</v>
      </c>
      <c r="AI70" s="239">
        <f t="shared" si="360"/>
        <v>3.8342379107467868</v>
      </c>
      <c r="AJ70" s="239">
        <f t="shared" si="360"/>
        <v>4.0447199598657138</v>
      </c>
      <c r="AK70" s="239">
        <f t="shared" si="360"/>
        <v>4.2667565066534285</v>
      </c>
      <c r="AL70" s="239">
        <f t="shared" si="360"/>
        <v>4.5009818399575403</v>
      </c>
      <c r="AM70" s="239">
        <f t="shared" si="360"/>
        <v>4.7480650681698506</v>
      </c>
      <c r="AN70" s="239">
        <f t="shared" si="360"/>
        <v>5.0087120306593897</v>
      </c>
      <c r="AO70" s="239">
        <f t="shared" si="360"/>
        <v>5.2836673141343464</v>
      </c>
      <c r="AP70" s="239">
        <f t="shared" si="360"/>
        <v>5.573716379693006</v>
      </c>
      <c r="AQ70" s="239">
        <f t="shared" ref="AQ70:AQ71" si="654">AP70*(1+$N70)</f>
        <v>5.879687806640014</v>
      </c>
      <c r="AR70" s="239">
        <f t="shared" si="361"/>
        <v>6.202455659477847</v>
      </c>
      <c r="AS70" s="239">
        <f t="shared" si="362"/>
        <v>6.5429419848352399</v>
      </c>
      <c r="AT70" s="239">
        <f t="shared" si="363"/>
        <v>6.9021194454655195</v>
      </c>
      <c r="AU70" s="239">
        <f t="shared" si="364"/>
        <v>7.2810140988393419</v>
      </c>
      <c r="AV70" s="239">
        <f t="shared" si="365"/>
        <v>7.6807083282694126</v>
      </c>
      <c r="AW70" s="239">
        <f t="shared" si="366"/>
        <v>8.1023439349404871</v>
      </c>
      <c r="AX70" s="239">
        <f t="shared" si="367"/>
        <v>8.5471253996776149</v>
      </c>
      <c r="AY70" s="239">
        <f t="shared" si="368"/>
        <v>9.0163233237704841</v>
      </c>
      <c r="AZ70" s="239">
        <f t="shared" si="369"/>
        <v>9.5112780586832066</v>
      </c>
      <c r="BA70" s="239">
        <f t="shared" si="370"/>
        <v>10.033403535018506</v>
      </c>
      <c r="BB70" s="239">
        <f t="shared" si="371"/>
        <v>10.584191301674451</v>
      </c>
      <c r="BC70" s="239">
        <f t="shared" si="372"/>
        <v>11.165214786732335</v>
      </c>
      <c r="BD70" s="239">
        <f t="shared" si="373"/>
        <v>11.778133792247734</v>
      </c>
      <c r="BE70" s="239">
        <f t="shared" si="374"/>
        <v>12.424699235784944</v>
      </c>
      <c r="BF70" s="239">
        <f t="shared" si="375"/>
        <v>13.106758152239877</v>
      </c>
      <c r="BG70" s="239">
        <f t="shared" si="376"/>
        <v>13.826258970240065</v>
      </c>
      <c r="BH70" s="239">
        <f t="shared" si="377"/>
        <v>14.585257078194786</v>
      </c>
      <c r="BI70" s="239">
        <f t="shared" si="377"/>
        <v>15.385920695895766</v>
      </c>
      <c r="BJ70" s="239">
        <f t="shared" si="377"/>
        <v>16.230537068441802</v>
      </c>
      <c r="BK70" s="239">
        <f t="shared" si="377"/>
        <v>17.12151900018139</v>
      </c>
      <c r="BL70" s="239">
        <f t="shared" si="377"/>
        <v>18.061411747338784</v>
      </c>
      <c r="BM70" s="239">
        <f t="shared" si="377"/>
        <v>19.052900289013575</v>
      </c>
      <c r="BN70" s="239">
        <f t="shared" si="377"/>
        <v>20.098816997324743</v>
      </c>
      <c r="BO70" s="239">
        <f t="shared" si="377"/>
        <v>21.20214972861039</v>
      </c>
      <c r="BP70" s="239">
        <f t="shared" si="377"/>
        <v>22.366050358797168</v>
      </c>
      <c r="BQ70" s="239">
        <f t="shared" si="377"/>
        <v>23.593843787322275</v>
      </c>
      <c r="BR70" s="239">
        <f t="shared" si="377"/>
        <v>24.889037435329428</v>
      </c>
      <c r="BS70" s="239">
        <f t="shared" si="377"/>
        <v>26.255331265272151</v>
      </c>
      <c r="BT70" s="239">
        <f t="shared" si="377"/>
        <v>27.696628350547272</v>
      </c>
      <c r="BU70" s="239">
        <f t="shared" si="377"/>
        <v>29.217046025352726</v>
      </c>
      <c r="BV70" s="239">
        <f t="shared" si="377"/>
        <v>30.820927646621367</v>
      </c>
      <c r="BW70" s="239">
        <f t="shared" si="377"/>
        <v>32.512855001630889</v>
      </c>
      <c r="BX70" s="239">
        <f t="shared" si="378"/>
        <v>34.297661396734561</v>
      </c>
      <c r="BY70" s="239">
        <f t="shared" si="379"/>
        <v>36.180445464603153</v>
      </c>
      <c r="BZ70" s="239">
        <f t="shared" si="380"/>
        <v>38.166585729421001</v>
      </c>
      <c r="CA70" s="239">
        <f t="shared" si="381"/>
        <v>40.261755971644462</v>
      </c>
      <c r="CB70" s="239">
        <f t="shared" si="382"/>
        <v>42.471941436215012</v>
      </c>
      <c r="CC70" s="239">
        <f t="shared" si="383"/>
        <v>44.803455930528813</v>
      </c>
      <c r="CD70" s="239">
        <f t="shared" si="384"/>
        <v>47.26295986100623</v>
      </c>
      <c r="CE70" s="239">
        <f t="shared" si="385"/>
        <v>49.857479259786217</v>
      </c>
      <c r="CF70" s="239">
        <f t="shared" si="386"/>
        <v>52.594425855898791</v>
      </c>
      <c r="CG70" s="239">
        <f t="shared" si="387"/>
        <v>55.481618248252694</v>
      </c>
      <c r="CH70" s="239">
        <f t="shared" si="388"/>
        <v>58.527304240922824</v>
      </c>
      <c r="CI70" s="239">
        <f t="shared" si="389"/>
        <v>61.74018440454234</v>
      </c>
      <c r="CJ70" s="239">
        <f t="shared" si="390"/>
        <v>65.12943693110698</v>
      </c>
      <c r="CK70" s="239">
        <f t="shared" si="391"/>
        <v>68.70474385319396</v>
      </c>
      <c r="CL70" s="239">
        <f t="shared" si="392"/>
        <v>72.476318702495547</v>
      </c>
      <c r="CM70" s="239">
        <f t="shared" si="393"/>
        <v>76.454935686679107</v>
      </c>
      <c r="CN70" s="239">
        <f t="shared" si="394"/>
        <v>80.65196046792272</v>
      </c>
      <c r="CO70" s="239">
        <f t="shared" si="394"/>
        <v>85.079382631051018</v>
      </c>
      <c r="CP70" s="239">
        <f t="shared" si="394"/>
        <v>89.749849934022578</v>
      </c>
      <c r="CQ70" s="239">
        <f t="shared" si="394"/>
        <v>94.676704438611722</v>
      </c>
      <c r="CR70" s="239">
        <f t="shared" si="394"/>
        <v>99.874020624498769</v>
      </c>
      <c r="CS70" s="239">
        <f t="shared" si="394"/>
        <v>105.3566455956488</v>
      </c>
      <c r="CT70" s="239">
        <f t="shared" si="394"/>
        <v>111.14024149383593</v>
      </c>
      <c r="CU70" s="239">
        <f t="shared" si="394"/>
        <v>117.24133024047522</v>
      </c>
      <c r="CV70" s="239">
        <f t="shared" si="394"/>
        <v>123.67734073457565</v>
      </c>
      <c r="CW70" s="239">
        <f t="shared" si="394"/>
        <v>130.46665864164393</v>
      </c>
      <c r="CX70" s="239">
        <f t="shared" si="394"/>
        <v>137.62867891577039</v>
      </c>
      <c r="CY70" s="239">
        <f t="shared" si="394"/>
        <v>145.18386120493619</v>
      </c>
      <c r="CZ70" s="239">
        <f t="shared" si="394"/>
        <v>153.15378829781736</v>
      </c>
      <c r="DA70" s="239">
        <f t="shared" si="394"/>
        <v>161.56122777904986</v>
      </c>
      <c r="DB70" s="239">
        <f t="shared" si="394"/>
        <v>170.43019706908561</v>
      </c>
      <c r="DC70" s="239">
        <f t="shared" si="394"/>
        <v>179.7860320344378</v>
      </c>
      <c r="DD70" s="239">
        <f t="shared" si="395"/>
        <v>189.6554593643134</v>
      </c>
      <c r="DE70" s="239">
        <f t="shared" si="396"/>
        <v>200.0666729203906</v>
      </c>
      <c r="DF70" s="239">
        <f t="shared" si="397"/>
        <v>211.04941427784803</v>
      </c>
      <c r="DG70" s="239">
        <f t="shared" si="398"/>
        <v>222.63505768772677</v>
      </c>
      <c r="DH70" s="239">
        <f t="shared" si="399"/>
        <v>234.85669970333561</v>
      </c>
      <c r="DI70" s="239">
        <f t="shared" si="400"/>
        <v>247.74925372673437</v>
      </c>
      <c r="DJ70" s="239">
        <f t="shared" si="401"/>
        <v>261.34954974538476</v>
      </c>
      <c r="DK70" s="239">
        <f t="shared" si="402"/>
        <v>275.69643954388539</v>
      </c>
      <c r="DL70" s="239">
        <f t="shared" si="403"/>
        <v>290.83090769134759</v>
      </c>
      <c r="DM70" s="239">
        <f t="shared" si="404"/>
        <v>306.7961886214685</v>
      </c>
      <c r="DN70" s="239">
        <f t="shared" si="405"/>
        <v>323.63789013976219</v>
      </c>
      <c r="DO70" s="239">
        <f t="shared" si="406"/>
        <v>341.40412371077076</v>
      </c>
      <c r="DP70" s="239">
        <f t="shared" si="407"/>
        <v>360.14564189744442</v>
      </c>
      <c r="DQ70" s="239">
        <f t="shared" si="408"/>
        <v>379.91598334531278</v>
      </c>
      <c r="DR70" s="239">
        <f t="shared" si="409"/>
        <v>400.77162572562059</v>
      </c>
      <c r="DS70" s="239">
        <f t="shared" si="410"/>
        <v>422.77214707433956</v>
      </c>
      <c r="DT70" s="239">
        <f t="shared" si="411"/>
        <v>445.9803959879506</v>
      </c>
      <c r="DU70" s="239">
        <f t="shared" si="411"/>
        <v>470.46267116219281</v>
      </c>
      <c r="DV70" s="239">
        <f t="shared" si="411"/>
        <v>496.28891078666499</v>
      </c>
      <c r="DW70" s="239">
        <f t="shared" si="411"/>
        <v>523.53289233632108</v>
      </c>
      <c r="DX70" s="239">
        <f t="shared" si="411"/>
        <v>552.27244333060071</v>
      </c>
      <c r="DY70" s="239">
        <f t="shared" si="411"/>
        <v>582.58966366226775</v>
      </c>
      <c r="DZ70" s="239">
        <f t="shared" si="411"/>
        <v>614.57116013108157</v>
      </c>
      <c r="EA70" s="239">
        <f t="shared" si="411"/>
        <v>648.30829385228867</v>
      </c>
      <c r="EB70" s="239">
        <f t="shared" si="411"/>
        <v>683.89744124670472</v>
      </c>
      <c r="EC70" s="239">
        <f t="shared" si="411"/>
        <v>721.44026935795273</v>
      </c>
      <c r="ED70" s="239">
        <f t="shared" si="411"/>
        <v>761.04402628335356</v>
      </c>
      <c r="EE70" s="239">
        <f t="shared" si="411"/>
        <v>802.82184754813773</v>
      </c>
      <c r="EF70" s="239">
        <f t="shared" si="411"/>
        <v>846.89307929819438</v>
      </c>
      <c r="EG70" s="239">
        <f t="shared" si="411"/>
        <v>893.38361923461764</v>
      </c>
      <c r="EH70" s="239">
        <f t="shared" si="411"/>
        <v>942.42627626399349</v>
      </c>
      <c r="EI70" s="239">
        <f t="shared" si="411"/>
        <v>994.16114989183529</v>
      </c>
      <c r="EJ70" s="239">
        <f t="shared" si="412"/>
        <v>1048.7360304429762</v>
      </c>
      <c r="EK70" s="239">
        <f t="shared" si="413"/>
        <v>1106.306821252223</v>
      </c>
      <c r="EL70" s="239">
        <f t="shared" si="414"/>
        <v>1167.0379840313374</v>
      </c>
      <c r="EM70" s="239">
        <f t="shared" si="415"/>
        <v>1231.1030086846183</v>
      </c>
      <c r="EN70" s="239">
        <f t="shared" si="416"/>
        <v>1298.6849089152029</v>
      </c>
      <c r="EO70" s="239">
        <f t="shared" si="417"/>
        <v>1369.9767450378756</v>
      </c>
      <c r="EP70" s="239">
        <f t="shared" si="418"/>
        <v>1445.1821754918997</v>
      </c>
      <c r="EQ70" s="239">
        <f t="shared" si="419"/>
        <v>1524.5160386293694</v>
      </c>
      <c r="ER70" s="239">
        <f t="shared" si="420"/>
        <v>1608.2049664410713</v>
      </c>
      <c r="ES70" s="239">
        <f t="shared" si="421"/>
        <v>1696.4880319730751</v>
      </c>
      <c r="ET70" s="239">
        <f t="shared" si="422"/>
        <v>1789.6174322835218</v>
      </c>
      <c r="EU70" s="239">
        <f t="shared" si="423"/>
        <v>1887.859208890603</v>
      </c>
      <c r="EV70" s="239">
        <f t="shared" si="424"/>
        <v>1991.4940077698245</v>
      </c>
      <c r="EW70" s="239">
        <f t="shared" si="425"/>
        <v>2100.817881071629</v>
      </c>
      <c r="EX70" s="239">
        <f t="shared" si="426"/>
        <v>2216.1431328496324</v>
      </c>
      <c r="EY70" s="239">
        <f t="shared" si="427"/>
        <v>2337.7992112154575</v>
      </c>
      <c r="EZ70" s="239">
        <f t="shared" si="428"/>
        <v>2466.1336494687694</v>
      </c>
      <c r="FA70" s="239">
        <f t="shared" si="428"/>
        <v>2601.5130588910251</v>
      </c>
      <c r="FB70" s="239">
        <f t="shared" si="428"/>
        <v>2744.3241760390429</v>
      </c>
      <c r="FC70" s="239">
        <f t="shared" si="428"/>
        <v>2894.974967530175</v>
      </c>
      <c r="FD70" s="239">
        <f t="shared" si="428"/>
        <v>3053.8957954751136</v>
      </c>
      <c r="FE70" s="239">
        <f t="shared" si="428"/>
        <v>3221.5406468876026</v>
      </c>
      <c r="FF70" s="239">
        <f t="shared" si="428"/>
        <v>3398.3884305830979</v>
      </c>
      <c r="FG70" s="239">
        <f t="shared" si="428"/>
        <v>3584.9443452712053</v>
      </c>
      <c r="FH70" s="239">
        <f t="shared" si="428"/>
        <v>3781.7413227501088</v>
      </c>
      <c r="FI70" s="239">
        <f t="shared" si="428"/>
        <v>3989.3415503257447</v>
      </c>
      <c r="FJ70" s="239">
        <f t="shared" si="428"/>
        <v>4208.3380768047955</v>
      </c>
      <c r="FK70" s="239">
        <f t="shared" si="428"/>
        <v>4439.3565066493211</v>
      </c>
      <c r="FL70" s="239">
        <f t="shared" si="428"/>
        <v>4683.0567871326984</v>
      </c>
      <c r="FM70" s="239">
        <f t="shared" si="428"/>
        <v>4940.1350936022118</v>
      </c>
      <c r="FN70" s="239">
        <f t="shared" si="428"/>
        <v>5211.3258182339005</v>
      </c>
      <c r="FO70" s="239">
        <f t="shared" si="428"/>
        <v>5497.4036679609144</v>
      </c>
      <c r="FP70" s="239">
        <f t="shared" si="429"/>
        <v>5799.185877568495</v>
      </c>
      <c r="FQ70" s="239">
        <f t="shared" si="430"/>
        <v>6117.5345442777079</v>
      </c>
      <c r="FR70" s="239">
        <f t="shared" si="431"/>
        <v>6453.3590904871016</v>
      </c>
      <c r="FS70" s="239">
        <f t="shared" si="432"/>
        <v>6807.6188617075641</v>
      </c>
      <c r="FT70" s="239">
        <f t="shared" si="433"/>
        <v>7181.3258671118756</v>
      </c>
      <c r="FU70" s="239">
        <f t="shared" si="434"/>
        <v>7575.5476705278406</v>
      </c>
      <c r="FV70" s="239">
        <f t="shared" si="435"/>
        <v>7991.4104401336663</v>
      </c>
      <c r="FW70" s="239">
        <f t="shared" si="436"/>
        <v>8430.1021655676032</v>
      </c>
      <c r="FX70" s="239">
        <f t="shared" si="437"/>
        <v>8892.8760516421316</v>
      </c>
      <c r="FY70" s="239">
        <f t="shared" si="438"/>
        <v>9381.0540983574701</v>
      </c>
      <c r="FZ70" s="239">
        <f t="shared" si="439"/>
        <v>9896.030877441377</v>
      </c>
      <c r="GA70" s="239">
        <f t="shared" si="440"/>
        <v>10439.27751620364</v>
      </c>
      <c r="GB70" s="239">
        <f t="shared" si="441"/>
        <v>11012.34590008588</v>
      </c>
      <c r="GC70" s="239">
        <f t="shared" si="442"/>
        <v>11616.87310591204</v>
      </c>
      <c r="GD70" s="239">
        <f t="shared" si="443"/>
        <v>12254.586078503948</v>
      </c>
      <c r="GE70" s="239">
        <f t="shared" si="444"/>
        <v>12927.306564021605</v>
      </c>
      <c r="GF70" s="239">
        <f t="shared" si="445"/>
        <v>13636.956314121191</v>
      </c>
      <c r="GG70" s="239">
        <f t="shared" si="445"/>
        <v>14385.562575797443</v>
      </c>
      <c r="GH70" s="239">
        <f t="shared" si="445"/>
        <v>15175.263882593154</v>
      </c>
      <c r="GI70" s="239">
        <f t="shared" si="445"/>
        <v>16008.316163719479</v>
      </c>
      <c r="GJ70" s="239">
        <f t="shared" si="445"/>
        <v>16887.099188538887</v>
      </c>
      <c r="GK70" s="239">
        <f t="shared" si="445"/>
        <v>17814.123364820618</v>
      </c>
      <c r="GL70" s="239">
        <f t="shared" si="445"/>
        <v>18792.036910189141</v>
      </c>
      <c r="GM70" s="239">
        <f t="shared" si="445"/>
        <v>19823.633417252193</v>
      </c>
      <c r="GN70" s="239">
        <f t="shared" si="445"/>
        <v>20911.859834019586</v>
      </c>
      <c r="GO70" s="239">
        <f t="shared" si="445"/>
        <v>22059.824882410372</v>
      </c>
      <c r="GP70" s="239">
        <f t="shared" si="445"/>
        <v>23270.80793889736</v>
      </c>
      <c r="GQ70" s="239">
        <f t="shared" si="445"/>
        <v>24548.268402658232</v>
      </c>
      <c r="GR70" s="239">
        <f t="shared" si="445"/>
        <v>25895.855577995128</v>
      </c>
      <c r="GS70" s="239">
        <f t="shared" si="445"/>
        <v>27317.419099253671</v>
      </c>
      <c r="GT70" s="239">
        <f t="shared" si="445"/>
        <v>28817.019928022157</v>
      </c>
      <c r="GU70" s="239">
        <f t="shared" si="445"/>
        <v>30398.941954026457</v>
      </c>
      <c r="GV70" s="239">
        <f t="shared" si="446"/>
        <v>32067.704232860789</v>
      </c>
      <c r="GW70" s="239">
        <f t="shared" si="447"/>
        <v>33828.073895513677</v>
      </c>
      <c r="GX70" s="239">
        <f t="shared" si="448"/>
        <v>35685.079766567571</v>
      </c>
      <c r="GY70" s="239">
        <f t="shared" si="449"/>
        <v>37644.026729975114</v>
      </c>
      <c r="GZ70" s="239">
        <f t="shared" si="450"/>
        <v>39710.510883450501</v>
      </c>
      <c r="HA70" s="239">
        <f t="shared" si="451"/>
        <v>41890.435524767337</v>
      </c>
      <c r="HB70" s="239">
        <f t="shared" si="452"/>
        <v>44190.0280156308</v>
      </c>
      <c r="HC70" s="239">
        <f t="shared" si="453"/>
        <v>46615.857571298926</v>
      </c>
      <c r="HD70" s="239">
        <f t="shared" si="454"/>
        <v>49174.854026772395</v>
      </c>
      <c r="HE70" s="239">
        <f t="shared" si="455"/>
        <v>51874.327633161942</v>
      </c>
      <c r="HF70" s="239">
        <f t="shared" si="456"/>
        <v>54721.989940785388</v>
      </c>
      <c r="HG70" s="239">
        <f t="shared" si="457"/>
        <v>57725.975828650771</v>
      </c>
      <c r="HH70" s="239">
        <f t="shared" si="458"/>
        <v>60894.866743256949</v>
      </c>
      <c r="HI70" s="239">
        <f t="shared" si="459"/>
        <v>64237.715213097552</v>
      </c>
    </row>
    <row r="71" spans="1:217" s="278" customFormat="1" ht="12.75" customHeight="1">
      <c r="A71" s="10" t="str">
        <f>'JJR-4 Constant DCF'!A65</f>
        <v>Xcel Energy Inc.</v>
      </c>
      <c r="B71" s="389" t="str">
        <f>'JJR-4 Constant DCF'!B65</f>
        <v>XEL</v>
      </c>
      <c r="C71" s="239">
        <f>'JJR-4 Constant DCF'!D65</f>
        <v>64.273666666666713</v>
      </c>
      <c r="D71" s="10">
        <f>'JJR-4 Constant DCF'!C65</f>
        <v>1.83</v>
      </c>
      <c r="E71" s="3">
        <f>'JJR-4 Constant DCF'!G65</f>
        <v>0.06</v>
      </c>
      <c r="F71" s="3">
        <f>'JJR-4 Constant DCF'!H65</f>
        <v>6.3E-2</v>
      </c>
      <c r="G71" s="3">
        <f>'JJR-4 Constant DCF'!I65</f>
        <v>6.2E-2</v>
      </c>
      <c r="H71" s="3">
        <f t="shared" si="460"/>
        <v>0.06</v>
      </c>
      <c r="I71" s="3">
        <f t="shared" si="344"/>
        <v>5.9149234433652713E-2</v>
      </c>
      <c r="J71" s="3">
        <f t="shared" si="345"/>
        <v>5.8298468867305428E-2</v>
      </c>
      <c r="K71" s="3">
        <f t="shared" si="346"/>
        <v>5.7447703300958143E-2</v>
      </c>
      <c r="L71" s="3">
        <f t="shared" si="347"/>
        <v>5.6596937734610858E-2</v>
      </c>
      <c r="M71" s="3">
        <f t="shared" si="348"/>
        <v>5.5746172168263573E-2</v>
      </c>
      <c r="N71" s="3">
        <f>'JJR-5.4 GDP Growth'!$D$25</f>
        <v>5.4895406601916275E-2</v>
      </c>
      <c r="O71" s="3">
        <f t="shared" si="461"/>
        <v>8.7113687396049508E-2</v>
      </c>
      <c r="Q71" s="239">
        <f t="shared" si="349"/>
        <v>-64.273666666666713</v>
      </c>
      <c r="R71" s="239">
        <f t="shared" si="350"/>
        <v>1.9398000000000002</v>
      </c>
      <c r="S71" s="239">
        <f t="shared" si="351"/>
        <v>2.0561880000000001</v>
      </c>
      <c r="T71" s="239">
        <f t="shared" si="352"/>
        <v>2.1795592800000003</v>
      </c>
      <c r="U71" s="239">
        <f t="shared" si="353"/>
        <v>2.3103328368000007</v>
      </c>
      <c r="V71" s="239">
        <f t="shared" si="354"/>
        <v>2.4489528070080007</v>
      </c>
      <c r="W71" s="239">
        <f t="shared" si="355"/>
        <v>2.5938064907066685</v>
      </c>
      <c r="X71" s="239">
        <f t="shared" si="356"/>
        <v>2.7450214376529458</v>
      </c>
      <c r="Y71" s="239">
        <f t="shared" si="357"/>
        <v>2.9027166147580017</v>
      </c>
      <c r="Z71" s="239">
        <f t="shared" si="358"/>
        <v>3.0670014862646808</v>
      </c>
      <c r="AA71" s="239">
        <f t="shared" si="359"/>
        <v>3.237975079158312</v>
      </c>
      <c r="AB71" s="239">
        <f t="shared" ref="AB71" si="655">AA71*(1+$N71)</f>
        <v>3.4157250376955797</v>
      </c>
      <c r="AC71" s="239">
        <f t="shared" ref="AC71" si="656">AB71*(1+$N71)</f>
        <v>3.6032326524802243</v>
      </c>
      <c r="AD71" s="239">
        <f t="shared" ref="AD71" si="657">AC71*(1+$N71)</f>
        <v>3.8010335740194274</v>
      </c>
      <c r="AE71" s="239">
        <f t="shared" ref="AE71" si="658">AD71*(1+$N71)</f>
        <v>4.0096928575727588</v>
      </c>
      <c r="AF71" s="239">
        <f t="shared" ref="AF71" si="659">AE71*(1+$N71)</f>
        <v>4.2298065773380147</v>
      </c>
      <c r="AG71" s="239">
        <f t="shared" ref="AG71" si="660">AF71*(1+$N71)</f>
        <v>4.4620035292484452</v>
      </c>
      <c r="AH71" s="239">
        <f t="shared" ref="AH71" si="661">AG71*(1+$N71)</f>
        <v>4.7069470272457243</v>
      </c>
      <c r="AI71" s="239">
        <f t="shared" ref="AI71" si="662">AH71*(1+$N71)</f>
        <v>4.9653367981600596</v>
      </c>
      <c r="AJ71" s="239">
        <f t="shared" ref="AJ71" si="663">AI71*(1+$N71)</f>
        <v>5.2379109806105131</v>
      </c>
      <c r="AK71" s="239">
        <f t="shared" ref="AK71" si="664">AJ71*(1+$N71)</f>
        <v>5.5254482336357693</v>
      </c>
      <c r="AL71" s="239">
        <f t="shared" ref="AL71" si="665">AK71*(1+$N71)</f>
        <v>5.8287699610790451</v>
      </c>
      <c r="AM71" s="239">
        <f t="shared" ref="AM71" si="666">AL71*(1+$N71)</f>
        <v>6.148742658081515</v>
      </c>
      <c r="AN71" s="239">
        <f t="shared" ref="AN71" si="667">AM71*(1+$N71)</f>
        <v>6.4862803863874472</v>
      </c>
      <c r="AO71" s="239">
        <f t="shared" ref="AO71" si="668">AN71*(1+$N71)</f>
        <v>6.8423473855322205</v>
      </c>
      <c r="AP71" s="239">
        <f t="shared" ref="AP71" si="669">AO71*(1+$N71)</f>
        <v>7.2179608273725702</v>
      </c>
      <c r="AQ71" s="239">
        <f t="shared" si="654"/>
        <v>7.614193721827891</v>
      </c>
      <c r="AR71" s="239">
        <f t="shared" si="361"/>
        <v>8.0321779821333905</v>
      </c>
      <c r="AS71" s="239">
        <f t="shared" si="362"/>
        <v>8.4731076583615632</v>
      </c>
      <c r="AT71" s="239">
        <f t="shared" si="363"/>
        <v>8.9382423484491316</v>
      </c>
      <c r="AU71" s="239">
        <f t="shared" si="364"/>
        <v>9.4289107964737138</v>
      </c>
      <c r="AV71" s="239">
        <f t="shared" si="365"/>
        <v>9.9465146884593363</v>
      </c>
      <c r="AW71" s="239">
        <f t="shared" si="366"/>
        <v>10.492532656554244</v>
      </c>
      <c r="AX71" s="239">
        <f t="shared" si="367"/>
        <v>11.068524503019674</v>
      </c>
      <c r="AY71" s="239">
        <f t="shared" si="368"/>
        <v>11.676135656096212</v>
      </c>
      <c r="AZ71" s="239">
        <f t="shared" si="369"/>
        <v>12.317101870476746</v>
      </c>
      <c r="BA71" s="239">
        <f t="shared" si="370"/>
        <v>12.99325418581379</v>
      </c>
      <c r="BB71" s="239">
        <f t="shared" si="371"/>
        <v>13.706524157426088</v>
      </c>
      <c r="BC71" s="239">
        <f t="shared" si="372"/>
        <v>14.458949374146981</v>
      </c>
      <c r="BD71" s="239">
        <f t="shared" si="373"/>
        <v>15.252679279077302</v>
      </c>
      <c r="BE71" s="239">
        <f t="shared" si="374"/>
        <v>16.089981309870875</v>
      </c>
      <c r="BF71" s="239">
        <f t="shared" si="375"/>
        <v>16.973247376093472</v>
      </c>
      <c r="BG71" s="239">
        <f t="shared" ref="BG71" si="670">BF71*(1+$N71)</f>
        <v>17.905000692159032</v>
      </c>
      <c r="BH71" s="239">
        <f t="shared" ref="BH71" si="671">BG71*(1+$N71)</f>
        <v>18.887902985362693</v>
      </c>
      <c r="BI71" s="239">
        <f t="shared" ref="BI71" si="672">BH71*(1+$N71)</f>
        <v>19.924762099601725</v>
      </c>
      <c r="BJ71" s="239">
        <f t="shared" ref="BJ71" si="673">BI71*(1+$N71)</f>
        <v>21.018540016505813</v>
      </c>
      <c r="BK71" s="239">
        <f t="shared" ref="BK71" si="674">BJ71*(1+$N71)</f>
        <v>22.172361316890548</v>
      </c>
      <c r="BL71" s="239">
        <f t="shared" ref="BL71" si="675">BK71*(1+$N71)</f>
        <v>23.389522106705854</v>
      </c>
      <c r="BM71" s="239">
        <f t="shared" ref="BM71" si="676">BL71*(1+$N71)</f>
        <v>24.67349943297798</v>
      </c>
      <c r="BN71" s="239">
        <f t="shared" ref="BN71" si="677">BM71*(1+$N71)</f>
        <v>26.027961216643458</v>
      </c>
      <c r="BO71" s="239">
        <f t="shared" ref="BO71" si="678">BN71*(1+$N71)</f>
        <v>27.456776730650009</v>
      </c>
      <c r="BP71" s="239">
        <f t="shared" ref="BP71" si="679">BO71*(1+$N71)</f>
        <v>28.964027653257077</v>
      </c>
      <c r="BQ71" s="239">
        <f t="shared" ref="BQ71" si="680">BP71*(1+$N71)</f>
        <v>30.554019728111772</v>
      </c>
      <c r="BR71" s="239">
        <f t="shared" ref="BR71" si="681">BQ71*(1+$N71)</f>
        <v>32.231295064409437</v>
      </c>
      <c r="BS71" s="239">
        <f t="shared" ref="BS71" si="682">BR71*(1+$N71)</f>
        <v>34.00064511227653</v>
      </c>
      <c r="BT71" s="239">
        <f t="shared" ref="BT71" si="683">BS71*(1+$N71)</f>
        <v>35.86712435044241</v>
      </c>
      <c r="BU71" s="239">
        <f t="shared" ref="BU71" si="684">BT71*(1+$N71)</f>
        <v>37.836064725301441</v>
      </c>
      <c r="BV71" s="239">
        <f t="shared" ref="BV71" si="685">BU71*(1+$N71)</f>
        <v>39.913090882613282</v>
      </c>
      <c r="BW71" s="239">
        <f t="shared" ref="BW71" si="686">BV71*(1+$N71)</f>
        <v>42.104136235353579</v>
      </c>
      <c r="BX71" s="239">
        <f t="shared" si="378"/>
        <v>44.415459913615791</v>
      </c>
      <c r="BY71" s="239">
        <f t="shared" si="379"/>
        <v>46.853664644984846</v>
      </c>
      <c r="BZ71" s="239">
        <f t="shared" si="380"/>
        <v>49.425715616461119</v>
      </c>
      <c r="CA71" s="239">
        <f t="shared" si="381"/>
        <v>52.138960371817433</v>
      </c>
      <c r="CB71" s="239">
        <f t="shared" si="382"/>
        <v>55.001149801229552</v>
      </c>
      <c r="CC71" s="239">
        <f t="shared" si="383"/>
        <v>58.020460283140956</v>
      </c>
      <c r="CD71" s="239">
        <f t="shared" si="384"/>
        <v>61.205517041614314</v>
      </c>
      <c r="CE71" s="239">
        <f t="shared" si="385"/>
        <v>64.565418785894252</v>
      </c>
      <c r="CF71" s="239">
        <f t="shared" si="386"/>
        <v>68.109763702568927</v>
      </c>
      <c r="CG71" s="239">
        <f t="shared" si="387"/>
        <v>71.848676874581884</v>
      </c>
      <c r="CH71" s="239">
        <f t="shared" si="388"/>
        <v>75.792839205421757</v>
      </c>
      <c r="CI71" s="239">
        <f t="shared" si="389"/>
        <v>79.953517931117048</v>
      </c>
      <c r="CJ71" s="239">
        <f t="shared" si="390"/>
        <v>84.342598807199323</v>
      </c>
      <c r="CK71" s="239">
        <f t="shared" si="391"/>
        <v>88.972620062582834</v>
      </c>
      <c r="CL71" s="239">
        <f t="shared" si="392"/>
        <v>93.856808217356132</v>
      </c>
      <c r="CM71" s="239">
        <f t="shared" ref="CM71" si="687">CL71*(1+$N71)</f>
        <v>99.009115866805971</v>
      </c>
      <c r="CN71" s="239">
        <f t="shared" ref="CN71" si="688">CM71*(1+$N71)</f>
        <v>104.44426153961052</v>
      </c>
      <c r="CO71" s="239">
        <f t="shared" ref="CO71" si="689">CN71*(1+$N71)</f>
        <v>110.17777174406433</v>
      </c>
      <c r="CP71" s="239">
        <f t="shared" ref="CP71" si="690">CO71*(1+$N71)</f>
        <v>116.22602532244787</v>
      </c>
      <c r="CQ71" s="239">
        <f t="shared" ref="CQ71" si="691">CP71*(1+$N71)</f>
        <v>122.60630024024826</v>
      </c>
      <c r="CR71" s="239">
        <f t="shared" ref="CR71" si="692">CQ71*(1+$N71)</f>
        <v>129.33682294389331</v>
      </c>
      <c r="CS71" s="239">
        <f t="shared" ref="CS71" si="693">CR71*(1+$N71)</f>
        <v>136.43682042799838</v>
      </c>
      <c r="CT71" s="239">
        <f t="shared" ref="CT71" si="694">CS71*(1+$N71)</f>
        <v>143.92657516086598</v>
      </c>
      <c r="CU71" s="239">
        <f t="shared" ref="CU71" si="695">CT71*(1+$N71)</f>
        <v>151.82748302514298</v>
      </c>
      <c r="CV71" s="239">
        <f t="shared" ref="CV71" si="696">CU71*(1+$N71)</f>
        <v>160.16211443915375</v>
      </c>
      <c r="CW71" s="239">
        <f t="shared" ref="CW71" si="697">CV71*(1+$N71)</f>
        <v>168.95427883351374</v>
      </c>
      <c r="CX71" s="239">
        <f t="shared" ref="CX71" si="698">CW71*(1+$N71)</f>
        <v>178.22909266721302</v>
      </c>
      <c r="CY71" s="239">
        <f t="shared" ref="CY71" si="699">CX71*(1+$N71)</f>
        <v>188.01305117747029</v>
      </c>
      <c r="CZ71" s="239">
        <f t="shared" ref="CZ71" si="700">CY71*(1+$N71)</f>
        <v>198.33410406832442</v>
      </c>
      <c r="DA71" s="239">
        <f t="shared" ref="DA71" si="701">CZ71*(1+$N71)</f>
        <v>209.22173535418187</v>
      </c>
      <c r="DB71" s="239">
        <f t="shared" ref="DB71" si="702">DA71*(1+$N71)</f>
        <v>220.70704758640821</v>
      </c>
      <c r="DC71" s="239">
        <f t="shared" ref="DC71" si="703">DB71*(1+$N71)</f>
        <v>232.82285070357258</v>
      </c>
      <c r="DD71" s="239">
        <f t="shared" si="395"/>
        <v>245.60375575916245</v>
      </c>
      <c r="DE71" s="239">
        <f t="shared" si="396"/>
        <v>259.0862737945194</v>
      </c>
      <c r="DF71" s="239">
        <f t="shared" si="397"/>
        <v>273.30892013944492</v>
      </c>
      <c r="DG71" s="239">
        <f t="shared" si="398"/>
        <v>288.31232443843044</v>
      </c>
      <c r="DH71" s="239">
        <f t="shared" si="399"/>
        <v>304.13934671682171</v>
      </c>
      <c r="DI71" s="239">
        <f t="shared" si="400"/>
        <v>320.83519981848281</v>
      </c>
      <c r="DJ71" s="239">
        <f t="shared" si="401"/>
        <v>338.44757856472546</v>
      </c>
      <c r="DK71" s="239">
        <f t="shared" si="402"/>
        <v>357.02679600347005</v>
      </c>
      <c r="DL71" s="239">
        <f t="shared" si="403"/>
        <v>376.62592713785995</v>
      </c>
      <c r="DM71" s="239">
        <f t="shared" si="404"/>
        <v>397.30096054491645</v>
      </c>
      <c r="DN71" s="239">
        <f t="shared" si="405"/>
        <v>419.11095831736151</v>
      </c>
      <c r="DO71" s="239">
        <f t="shared" si="406"/>
        <v>442.11822478551187</v>
      </c>
      <c r="DP71" s="239">
        <f t="shared" si="407"/>
        <v>466.38848450122998</v>
      </c>
      <c r="DQ71" s="239">
        <f t="shared" si="408"/>
        <v>491.99106999237654</v>
      </c>
      <c r="DR71" s="239">
        <f t="shared" si="409"/>
        <v>518.99911982411993</v>
      </c>
      <c r="DS71" s="239">
        <f t="shared" ref="DS71" si="704">DR71*(1+$N71)</f>
        <v>547.48978753290169</v>
      </c>
      <c r="DT71" s="239">
        <f t="shared" ref="DT71" si="705">DS71*(1+$N71)</f>
        <v>577.5444620299171</v>
      </c>
      <c r="DU71" s="239">
        <f t="shared" ref="DU71" si="706">DT71*(1+$N71)</f>
        <v>609.24900010373437</v>
      </c>
      <c r="DV71" s="239">
        <f t="shared" ref="DV71" si="707">DU71*(1+$N71)</f>
        <v>642.69397168623982</v>
      </c>
      <c r="DW71" s="239">
        <f t="shared" ref="DW71" si="708">DV71*(1+$N71)</f>
        <v>677.97491858255637</v>
      </c>
      <c r="DX71" s="239">
        <f t="shared" ref="DX71" si="709">DW71*(1+$N71)</f>
        <v>715.1926274040469</v>
      </c>
      <c r="DY71" s="239">
        <f t="shared" ref="DY71" si="710">DX71*(1+$N71)</f>
        <v>754.45341748408487</v>
      </c>
      <c r="DZ71" s="239">
        <f t="shared" ref="DZ71" si="711">DY71*(1+$N71)</f>
        <v>795.86944459907897</v>
      </c>
      <c r="EA71" s="239">
        <f t="shared" ref="EA71" si="712">DZ71*(1+$N71)</f>
        <v>839.55902136238672</v>
      </c>
      <c r="EB71" s="239">
        <f t="shared" ref="EB71" si="713">EA71*(1+$N71)</f>
        <v>885.64695520638179</v>
      </c>
      <c r="EC71" s="239">
        <f t="shared" ref="EC71" si="714">EB71*(1+$N71)</f>
        <v>934.26490491818527</v>
      </c>
      <c r="ED71" s="239">
        <f t="shared" ref="ED71" si="715">EC71*(1+$N71)</f>
        <v>985.5517567475697</v>
      </c>
      <c r="EE71" s="239">
        <f t="shared" ref="EE71" si="716">ED71*(1+$N71)</f>
        <v>1039.6540211614604</v>
      </c>
      <c r="EF71" s="239">
        <f t="shared" ref="EF71" si="717">EE71*(1+$N71)</f>
        <v>1096.726251378436</v>
      </c>
      <c r="EG71" s="239">
        <f t="shared" ref="EG71" si="718">EF71*(1+$N71)</f>
        <v>1156.9314848788506</v>
      </c>
      <c r="EH71" s="239">
        <f t="shared" ref="EH71" si="719">EG71*(1+$N71)</f>
        <v>1220.4417091518339</v>
      </c>
      <c r="EI71" s="239">
        <f t="shared" ref="EI71" si="720">EH71*(1+$N71)</f>
        <v>1287.4383530096616</v>
      </c>
      <c r="EJ71" s="239">
        <f t="shared" si="412"/>
        <v>1358.1128048730284</v>
      </c>
      <c r="EK71" s="239">
        <f t="shared" si="413"/>
        <v>1432.6669595078022</v>
      </c>
      <c r="EL71" s="239">
        <f t="shared" si="414"/>
        <v>1511.313794775114</v>
      </c>
      <c r="EM71" s="239">
        <f t="shared" si="415"/>
        <v>1594.2779800423789</v>
      </c>
      <c r="EN71" s="239">
        <f t="shared" si="416"/>
        <v>1681.7965179932871</v>
      </c>
      <c r="EO71" s="239">
        <f t="shared" si="417"/>
        <v>1774.1194216702156</v>
      </c>
      <c r="EP71" s="239">
        <f t="shared" si="418"/>
        <v>1871.5104286831586</v>
      </c>
      <c r="EQ71" s="239">
        <f t="shared" si="419"/>
        <v>1974.2477546254472</v>
      </c>
      <c r="ER71" s="239">
        <f t="shared" si="420"/>
        <v>2082.6248878485312</v>
      </c>
      <c r="ES71" s="239">
        <f t="shared" si="421"/>
        <v>2196.9514278662468</v>
      </c>
      <c r="ET71" s="239">
        <f t="shared" si="422"/>
        <v>2317.5539697836248</v>
      </c>
      <c r="EU71" s="239">
        <f t="shared" si="423"/>
        <v>2444.7770372767823</v>
      </c>
      <c r="EV71" s="239">
        <f t="shared" si="424"/>
        <v>2578.9840667891194</v>
      </c>
      <c r="EW71" s="239">
        <f t="shared" si="425"/>
        <v>2720.5584457553718</v>
      </c>
      <c r="EX71" s="239">
        <f t="shared" si="426"/>
        <v>2869.9046078193905</v>
      </c>
      <c r="EY71" s="239">
        <f t="shared" ref="EY71" si="721">EX71*(1+$N71)</f>
        <v>3027.4491881743493</v>
      </c>
      <c r="EZ71" s="239">
        <f t="shared" ref="EZ71" si="722">EY71*(1+$N71)</f>
        <v>3193.6422423258214</v>
      </c>
      <c r="FA71" s="239">
        <f t="shared" ref="FA71" si="723">EZ71*(1+$N71)</f>
        <v>3368.9585317593528</v>
      </c>
      <c r="FB71" s="239">
        <f t="shared" ref="FB71" si="724">FA71*(1+$N71)</f>
        <v>3553.8988801852774</v>
      </c>
      <c r="FC71" s="239">
        <f t="shared" ref="FC71" si="725">FB71*(1+$N71)</f>
        <v>3748.9916042351433</v>
      </c>
      <c r="FD71" s="239">
        <f t="shared" ref="FD71" si="726">FC71*(1+$N71)</f>
        <v>3954.7940226968017</v>
      </c>
      <c r="FE71" s="239">
        <f t="shared" ref="FE71" si="727">FD71*(1+$N71)</f>
        <v>4171.8940485995709</v>
      </c>
      <c r="FF71" s="239">
        <f t="shared" ref="FF71" si="728">FE71*(1+$N71)</f>
        <v>4400.9118686975589</v>
      </c>
      <c r="FG71" s="239">
        <f t="shared" ref="FG71" si="729">FF71*(1+$N71)</f>
        <v>4642.501715148911</v>
      </c>
      <c r="FH71" s="239">
        <f t="shared" ref="FH71" si="730">FG71*(1+$N71)</f>
        <v>4897.3537344521037</v>
      </c>
      <c r="FI71" s="239">
        <f t="shared" ref="FI71" si="731">FH71*(1+$N71)</f>
        <v>5166.1959589782655</v>
      </c>
      <c r="FJ71" s="239">
        <f t="shared" ref="FJ71" si="732">FI71*(1+$N71)</f>
        <v>5449.7963867315539</v>
      </c>
      <c r="FK71" s="239">
        <f t="shared" ref="FK71" si="733">FJ71*(1+$N71)</f>
        <v>5748.9651752788368</v>
      </c>
      <c r="FL71" s="239">
        <f t="shared" ref="FL71" si="734">FK71*(1+$N71)</f>
        <v>6064.5569561160255</v>
      </c>
      <c r="FM71" s="239">
        <f t="shared" ref="FM71" si="735">FL71*(1+$N71)</f>
        <v>6397.4732760824945</v>
      </c>
      <c r="FN71" s="239">
        <f t="shared" ref="FN71" si="736">FM71*(1+$N71)</f>
        <v>6748.6651727979361</v>
      </c>
      <c r="FO71" s="239">
        <f t="shared" ref="FO71" si="737">FN71*(1+$N71)</f>
        <v>7119.1358914788707</v>
      </c>
      <c r="FP71" s="239">
        <f t="shared" si="429"/>
        <v>7509.943750895899</v>
      </c>
      <c r="FQ71" s="239">
        <f t="shared" si="430"/>
        <v>7922.2051666588495</v>
      </c>
      <c r="FR71" s="239">
        <f t="shared" si="431"/>
        <v>8357.0978404663892</v>
      </c>
      <c r="FS71" s="239">
        <f t="shared" si="432"/>
        <v>8815.8641244307873</v>
      </c>
      <c r="FT71" s="239">
        <f t="shared" si="433"/>
        <v>9299.8145700886616</v>
      </c>
      <c r="FU71" s="239">
        <f t="shared" si="434"/>
        <v>9810.3316722361033</v>
      </c>
      <c r="FV71" s="239">
        <f t="shared" si="435"/>
        <v>10348.873818283162</v>
      </c>
      <c r="FW71" s="239">
        <f t="shared" si="436"/>
        <v>10916.979454409742</v>
      </c>
      <c r="FX71" s="239">
        <f t="shared" si="437"/>
        <v>11516.271480424331</v>
      </c>
      <c r="FY71" s="239">
        <f t="shared" si="438"/>
        <v>12148.461885880277</v>
      </c>
      <c r="FZ71" s="239">
        <f t="shared" si="439"/>
        <v>12815.356640693557</v>
      </c>
      <c r="GA71" s="239">
        <f t="shared" si="440"/>
        <v>13518.860854232998</v>
      </c>
      <c r="GB71" s="239">
        <f t="shared" si="441"/>
        <v>14260.984217620848</v>
      </c>
      <c r="GC71" s="239">
        <f t="shared" si="442"/>
        <v>15043.846744790655</v>
      </c>
      <c r="GD71" s="239">
        <f t="shared" si="443"/>
        <v>15869.684828702853</v>
      </c>
      <c r="GE71" s="239">
        <f t="shared" ref="GE71" si="738">GD71*(1+$N71)</f>
        <v>16740.85763001876</v>
      </c>
      <c r="GF71" s="239">
        <f t="shared" ref="GF71" si="739">GE71*(1+$N71)</f>
        <v>17659.853816483432</v>
      </c>
      <c r="GG71" s="239">
        <f t="shared" ref="GG71" si="740">GF71*(1+$N71)</f>
        <v>18629.298672269691</v>
      </c>
      <c r="GH71" s="239">
        <f t="shared" ref="GH71" si="741">GG71*(1+$N71)</f>
        <v>19651.961597592475</v>
      </c>
      <c r="GI71" s="239">
        <f t="shared" ref="GI71" si="742">GH71*(1+$N71)</f>
        <v>20730.764020017559</v>
      </c>
      <c r="GJ71" s="239">
        <f t="shared" ref="GJ71" si="743">GI71*(1+$N71)</f>
        <v>21868.787740064799</v>
      </c>
      <c r="GK71" s="239">
        <f t="shared" ref="GK71" si="744">GJ71*(1+$N71)</f>
        <v>23069.283734946657</v>
      </c>
      <c r="GL71" s="239">
        <f t="shared" ref="GL71" si="745">GK71*(1+$N71)</f>
        <v>24335.681445591526</v>
      </c>
      <c r="GM71" s="239">
        <f t="shared" ref="GM71" si="746">GL71*(1+$N71)</f>
        <v>25671.598573481984</v>
      </c>
      <c r="GN71" s="239">
        <f t="shared" ref="GN71" si="747">GM71*(1+$N71)</f>
        <v>27080.851415294452</v>
      </c>
      <c r="GO71" s="239">
        <f t="shared" ref="GO71" si="748">GN71*(1+$N71)</f>
        <v>28567.465764863122</v>
      </c>
      <c r="GP71" s="239">
        <f t="shared" ref="GP71" si="749">GO71*(1+$N71)</f>
        <v>30135.688413611606</v>
      </c>
      <c r="GQ71" s="239">
        <f t="shared" ref="GQ71" si="750">GP71*(1+$N71)</f>
        <v>31789.999282305471</v>
      </c>
      <c r="GR71" s="239">
        <f t="shared" ref="GR71" si="751">GQ71*(1+$N71)</f>
        <v>33535.124218782257</v>
      </c>
      <c r="GS71" s="239">
        <f t="shared" ref="GS71" si="752">GR71*(1+$N71)</f>
        <v>35376.048498218079</v>
      </c>
      <c r="GT71" s="239">
        <f t="shared" ref="GT71" si="753">GS71*(1+$N71)</f>
        <v>37318.03106449687</v>
      </c>
      <c r="GU71" s="239">
        <f t="shared" ref="GU71" si="754">GT71*(1+$N71)</f>
        <v>39366.619553365366</v>
      </c>
      <c r="GV71" s="239">
        <f t="shared" si="446"/>
        <v>41527.666140290305</v>
      </c>
      <c r="GW71" s="239">
        <f t="shared" si="447"/>
        <v>43807.34425829017</v>
      </c>
      <c r="GX71" s="239">
        <f t="shared" si="448"/>
        <v>46212.166233499134</v>
      </c>
      <c r="GY71" s="239">
        <f t="shared" si="449"/>
        <v>48749.001888842417</v>
      </c>
      <c r="GZ71" s="239">
        <f t="shared" si="450"/>
        <v>51425.098168968005</v>
      </c>
      <c r="HA71" s="239">
        <f t="shared" si="451"/>
        <v>54248.099842496966</v>
      </c>
      <c r="HB71" s="239">
        <f t="shared" si="452"/>
        <v>57226.071340732189</v>
      </c>
      <c r="HC71" s="239">
        <f t="shared" si="453"/>
        <v>60367.519795211949</v>
      </c>
      <c r="HD71" s="239">
        <f t="shared" si="454"/>
        <v>63681.419339919339</v>
      </c>
      <c r="HE71" s="239">
        <f t="shared" si="455"/>
        <v>67177.23674757134</v>
      </c>
      <c r="HF71" s="239">
        <f t="shared" si="456"/>
        <v>70864.958473222461</v>
      </c>
      <c r="HG71" s="239">
        <f t="shared" si="457"/>
        <v>74755.11918243792</v>
      </c>
      <c r="HH71" s="239">
        <f t="shared" si="458"/>
        <v>78858.831845532564</v>
      </c>
      <c r="HI71" s="239">
        <f t="shared" si="459"/>
        <v>83187.819483845218</v>
      </c>
    </row>
    <row r="72" spans="1:217" s="293" customFormat="1" ht="12.75" customHeight="1">
      <c r="A72" s="290"/>
      <c r="B72" s="286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39"/>
      <c r="FE72" s="239"/>
      <c r="FF72" s="239"/>
      <c r="FG72" s="239"/>
      <c r="FH72" s="239"/>
      <c r="FI72" s="239"/>
      <c r="FJ72" s="239"/>
      <c r="FK72" s="239"/>
      <c r="FL72" s="239"/>
      <c r="FM72" s="239"/>
      <c r="FN72" s="239"/>
      <c r="FO72" s="239"/>
      <c r="FP72" s="239"/>
      <c r="FQ72" s="239"/>
      <c r="FR72" s="239"/>
      <c r="FS72" s="239"/>
      <c r="FT72" s="239"/>
      <c r="FU72" s="239"/>
      <c r="FV72" s="239"/>
      <c r="FW72" s="239"/>
      <c r="FX72" s="239"/>
      <c r="FY72" s="239"/>
      <c r="FZ72" s="239"/>
      <c r="GA72" s="239"/>
      <c r="GB72" s="239"/>
      <c r="GC72" s="239"/>
      <c r="GD72" s="239"/>
      <c r="GE72" s="239"/>
      <c r="GF72" s="239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</row>
    <row r="73" spans="1:217" s="293" customFormat="1" ht="12.75" customHeight="1">
      <c r="A73" s="198" t="s">
        <v>3</v>
      </c>
      <c r="B73" s="390"/>
      <c r="C73"/>
      <c r="D73"/>
      <c r="E73"/>
      <c r="F73"/>
      <c r="G73"/>
      <c r="H73"/>
      <c r="I73"/>
      <c r="J73"/>
      <c r="K73"/>
      <c r="L73"/>
      <c r="M73"/>
      <c r="N73"/>
      <c r="O73" s="15">
        <f>AVERAGE(O54:O71)</f>
        <v>9.2960698737038536E-2</v>
      </c>
      <c r="P73" s="278"/>
    </row>
    <row r="74" spans="1:217" s="293" customFormat="1" ht="12.75" customHeight="1" thickBot="1">
      <c r="A74" s="294" t="s">
        <v>20</v>
      </c>
      <c r="B74" s="312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6">
        <f>MEDIAN(O54:O71)</f>
        <v>9.3069195747375502E-2</v>
      </c>
      <c r="P74" s="278"/>
    </row>
    <row r="75" spans="1:217" s="293" customFormat="1" ht="12.75" customHeight="1" thickTop="1">
      <c r="A75" s="1"/>
      <c r="B75" s="390"/>
      <c r="C75"/>
      <c r="D75"/>
      <c r="E75"/>
      <c r="F75"/>
      <c r="G75"/>
      <c r="H75"/>
      <c r="I75"/>
      <c r="J75"/>
      <c r="K75"/>
      <c r="L75"/>
      <c r="M75"/>
      <c r="N75"/>
      <c r="O75" s="15"/>
      <c r="P75" s="278"/>
    </row>
    <row r="76" spans="1:217" s="293" customFormat="1" ht="12.75" customHeight="1">
      <c r="A76" s="1"/>
      <c r="B76" s="390"/>
      <c r="C76"/>
      <c r="D76"/>
      <c r="E76"/>
      <c r="F76"/>
      <c r="G76"/>
      <c r="H76"/>
      <c r="I76"/>
      <c r="J76"/>
      <c r="K76"/>
      <c r="L76"/>
      <c r="M76"/>
      <c r="N76"/>
      <c r="O76" s="15"/>
      <c r="P76" s="278"/>
    </row>
    <row r="77" spans="1:217" s="278" customFormat="1" ht="12.75" customHeight="1">
      <c r="A77" s="297" t="s">
        <v>109</v>
      </c>
      <c r="B77" s="313"/>
      <c r="C77" s="298"/>
      <c r="D77" s="298"/>
      <c r="E77" s="298"/>
      <c r="F77" s="298"/>
      <c r="G77" s="298"/>
      <c r="H77" s="298"/>
      <c r="I77" s="205"/>
      <c r="J77" s="10"/>
      <c r="K77" s="10"/>
      <c r="L77" s="10"/>
      <c r="M77" s="10"/>
      <c r="N77" s="10"/>
      <c r="O77" s="299"/>
      <c r="S77" s="293"/>
    </row>
    <row r="78" spans="1:217" s="278" customFormat="1" ht="12.75" customHeight="1">
      <c r="A78" s="300" t="str">
        <f>"["&amp;C49&amp;"] Source: Bloomberg Professional, equals 90-day average as of "&amp;TEXT(Q52, "mm/dd/yyyy")</f>
        <v>[1] Source: Bloomberg Professional, equals 90-day average as of 03/31/2021</v>
      </c>
      <c r="B78" s="313"/>
      <c r="C78" s="298"/>
      <c r="D78" s="298"/>
      <c r="E78" s="298"/>
      <c r="F78" s="298"/>
      <c r="G78" s="298"/>
      <c r="H78" s="298"/>
      <c r="I78" s="10"/>
      <c r="J78" s="10"/>
      <c r="K78" s="10"/>
      <c r="L78" s="10"/>
      <c r="M78" s="10"/>
      <c r="N78" s="10"/>
      <c r="O78" s="10"/>
      <c r="S78" s="293"/>
    </row>
    <row r="79" spans="1:217" s="278" customFormat="1" ht="12.75" customHeight="1">
      <c r="A79" s="300" t="str">
        <f>"["&amp;D49&amp;"] Source: Bloomberg Professional"</f>
        <v>[2] Source: Bloomberg Professional</v>
      </c>
      <c r="B79" s="313"/>
      <c r="C79" s="301"/>
      <c r="D79" s="298"/>
      <c r="E79" s="298"/>
      <c r="F79" s="298"/>
      <c r="G79" s="298"/>
      <c r="H79" s="302"/>
      <c r="I79" s="10"/>
      <c r="J79" s="10"/>
      <c r="K79" s="10"/>
      <c r="L79" s="10"/>
      <c r="M79" s="10"/>
      <c r="N79" s="10"/>
      <c r="O79" s="10"/>
      <c r="S79" s="293"/>
    </row>
    <row r="80" spans="1:217" s="278" customFormat="1" ht="12.75" customHeight="1">
      <c r="A80" s="300" t="str">
        <f>"["&amp;E49&amp;"] Source: Value Line"</f>
        <v>[3] Source: Value Line</v>
      </c>
      <c r="B80" s="313"/>
      <c r="C80" s="301"/>
      <c r="D80" s="298"/>
      <c r="E80" s="298"/>
      <c r="F80" s="298"/>
      <c r="G80" s="298"/>
      <c r="H80" s="303"/>
      <c r="I80" s="10"/>
      <c r="J80" s="10"/>
      <c r="K80" s="10"/>
      <c r="L80" s="10"/>
      <c r="M80" s="10"/>
      <c r="N80" s="10"/>
      <c r="O80" s="10"/>
      <c r="S80" s="293"/>
    </row>
    <row r="81" spans="1:217" s="278" customFormat="1" ht="12.75" customHeight="1">
      <c r="A81" s="300" t="str">
        <f>"["&amp;F49&amp;"] Source: Yahoo! Finance"</f>
        <v>[4] Source: Yahoo! Finance</v>
      </c>
      <c r="B81" s="313"/>
      <c r="C81" s="301"/>
      <c r="D81" s="298"/>
      <c r="E81" s="298"/>
      <c r="F81" s="298"/>
      <c r="G81" s="298"/>
      <c r="H81" s="302"/>
      <c r="I81" s="10"/>
      <c r="J81" s="10"/>
      <c r="K81" s="10"/>
      <c r="L81" s="10"/>
      <c r="M81" s="10"/>
      <c r="N81" s="10"/>
      <c r="O81" s="10"/>
      <c r="S81" s="293"/>
    </row>
    <row r="82" spans="1:217" s="278" customFormat="1" ht="12.75" customHeight="1">
      <c r="A82" s="300" t="str">
        <f>"["&amp;G49&amp;"] Source: Zacks"</f>
        <v>[5] Source: Zacks</v>
      </c>
      <c r="B82" s="313"/>
      <c r="C82" s="301"/>
      <c r="D82" s="298"/>
      <c r="E82" s="298"/>
      <c r="F82" s="298"/>
      <c r="G82" s="298"/>
      <c r="H82" s="302"/>
      <c r="I82" s="10"/>
      <c r="J82" s="10"/>
      <c r="K82" s="10"/>
      <c r="L82" s="10"/>
      <c r="M82" s="10"/>
      <c r="N82" s="10"/>
      <c r="O82" s="10"/>
      <c r="S82" s="293"/>
    </row>
    <row r="83" spans="1:217" s="278" customFormat="1" ht="12.75" customHeight="1">
      <c r="A83" s="300" t="str">
        <f>"["&amp;H49&amp;"] Equals Minimum ("&amp;"["&amp;E49&amp;"], "&amp;"["&amp;F49&amp;"], "&amp;"["&amp;G49&amp;"])"</f>
        <v>[6] Equals Minimum ([3], [4], [5])</v>
      </c>
      <c r="B83" s="313"/>
      <c r="C83" s="301"/>
      <c r="D83" s="298"/>
      <c r="E83" s="298"/>
      <c r="F83" s="298"/>
      <c r="G83" s="298"/>
      <c r="H83" s="302"/>
      <c r="I83" s="10"/>
      <c r="J83" s="10"/>
      <c r="K83" s="10"/>
      <c r="L83" s="10"/>
      <c r="M83" s="10"/>
      <c r="N83" s="10"/>
      <c r="O83" s="10"/>
      <c r="S83" s="293"/>
    </row>
    <row r="84" spans="1:217" s="278" customFormat="1" ht="12.75" customHeight="1">
      <c r="A84" s="300" t="str">
        <f>"["&amp;I49&amp;"] Equals "&amp;"["&amp;H49&amp;"] + ("&amp;"["&amp;N49&amp;"] - "&amp;"["&amp;H49&amp;"]) / 6"</f>
        <v>[7] Equals [6] + ([12] - [6]) / 6</v>
      </c>
      <c r="B84" s="313"/>
      <c r="C84" s="301"/>
      <c r="D84" s="298"/>
      <c r="E84" s="298"/>
      <c r="F84" s="298"/>
      <c r="G84" s="304"/>
      <c r="H84" s="304"/>
      <c r="I84" s="10"/>
      <c r="J84" s="10"/>
      <c r="K84" s="10"/>
      <c r="L84" s="10"/>
      <c r="M84" s="10"/>
      <c r="N84" s="10"/>
      <c r="O84" s="10"/>
      <c r="S84" s="293"/>
    </row>
    <row r="85" spans="1:217" s="278" customFormat="1" ht="12.75" customHeight="1">
      <c r="A85" s="300" t="str">
        <f>"["&amp;J49&amp;"] Equals "&amp;"["&amp;I49&amp;"] + ("&amp;"["&amp;N49&amp;"] - "&amp;"["&amp;H49&amp;"]) / 6"</f>
        <v>[8] Equals [7] + ([12] - [6]) / 6</v>
      </c>
      <c r="B85" s="313"/>
      <c r="C85" s="301"/>
      <c r="D85" s="298"/>
      <c r="E85" s="298"/>
      <c r="F85" s="298"/>
      <c r="G85" s="298"/>
      <c r="H85" s="302"/>
      <c r="I85" s="10"/>
      <c r="J85" s="10"/>
      <c r="K85" s="10"/>
      <c r="L85" s="10"/>
      <c r="M85" s="10"/>
      <c r="N85" s="10"/>
      <c r="O85" s="10"/>
      <c r="S85" s="293"/>
    </row>
    <row r="86" spans="1:217" s="278" customFormat="1" ht="12.75" customHeight="1">
      <c r="A86" s="300" t="str">
        <f>"["&amp;K49&amp;"] Equals "&amp;"["&amp;J49&amp;"] + ("&amp;"["&amp;N49&amp;"] - "&amp;"["&amp;H49&amp;"]) / 6"</f>
        <v>[9] Equals [8] + ([12] - [6]) / 6</v>
      </c>
      <c r="B86" s="313"/>
      <c r="C86" s="301"/>
      <c r="D86" s="298"/>
      <c r="E86" s="298"/>
      <c r="F86" s="298"/>
      <c r="G86" s="298"/>
      <c r="H86" s="302"/>
      <c r="I86" s="10"/>
      <c r="J86" s="10"/>
      <c r="K86" s="10"/>
      <c r="L86" s="10"/>
      <c r="M86" s="10"/>
      <c r="N86" s="10"/>
      <c r="O86" s="10"/>
      <c r="S86" s="293"/>
    </row>
    <row r="87" spans="1:217" s="278" customFormat="1" ht="12.75" customHeight="1">
      <c r="A87" s="300" t="str">
        <f>"["&amp;L49&amp;"] Equals "&amp;"["&amp;K49&amp;"] + ("&amp;"["&amp;N49&amp;"] - "&amp;"["&amp;H49&amp;"]) / 6"</f>
        <v>[10] Equals [9] + ([12] - [6]) / 6</v>
      </c>
      <c r="B87" s="313"/>
      <c r="C87" s="301"/>
      <c r="D87" s="298"/>
      <c r="E87" s="298"/>
      <c r="F87" s="298"/>
      <c r="G87" s="298"/>
      <c r="H87" s="302"/>
      <c r="I87" s="10"/>
      <c r="J87" s="10"/>
      <c r="K87" s="10"/>
      <c r="L87" s="10"/>
      <c r="M87" s="10"/>
      <c r="N87" s="10"/>
      <c r="O87" s="10"/>
      <c r="S87" s="293"/>
    </row>
    <row r="88" spans="1:217" s="278" customFormat="1" ht="12.75" customHeight="1">
      <c r="A88" s="300" t="str">
        <f>"["&amp;M49&amp;"] Equals "&amp;"["&amp;L49&amp;"] + ("&amp;"["&amp;N49&amp;"] - "&amp;"["&amp;H49&amp;"]) / 6"</f>
        <v>[11] Equals [10] + ([12] - [6]) / 6</v>
      </c>
      <c r="B88" s="313"/>
      <c r="C88" s="301"/>
      <c r="D88" s="298"/>
      <c r="E88" s="298"/>
      <c r="F88" s="298"/>
      <c r="G88" s="298"/>
      <c r="H88" s="302"/>
      <c r="I88" s="10"/>
      <c r="J88" s="10"/>
      <c r="K88" s="10"/>
      <c r="L88" s="10"/>
      <c r="M88" s="10"/>
      <c r="N88" s="10"/>
      <c r="O88" s="10"/>
      <c r="S88" s="293"/>
    </row>
    <row r="89" spans="1:217" s="278" customFormat="1" ht="12.75" customHeight="1">
      <c r="A89" s="305" t="str">
        <f>"["&amp;N49&amp;"] Source: Exhibit JJR-5.4 GDP Growth"</f>
        <v>[12] Source: Exhibit JJR-5.4 GDP Growth</v>
      </c>
      <c r="B89" s="313"/>
      <c r="C89" s="298"/>
      <c r="D89" s="298"/>
      <c r="E89" s="298"/>
      <c r="F89" s="298"/>
      <c r="G89" s="298"/>
      <c r="H89" s="298"/>
      <c r="I89" s="306"/>
      <c r="J89" s="307"/>
      <c r="K89" s="10"/>
      <c r="L89" s="10"/>
      <c r="M89" s="10"/>
      <c r="N89" s="10"/>
      <c r="O89" s="10"/>
      <c r="S89" s="293"/>
    </row>
    <row r="90" spans="1:217" s="278" customFormat="1" ht="12.75" customHeight="1">
      <c r="A90" s="308" t="str">
        <f>"["&amp;O49&amp;"] Equals internal rate of return of cash flows for Year 0 through Year 200"</f>
        <v>[13] Equals internal rate of return of cash flows for Year 0 through Year 200</v>
      </c>
      <c r="B90" s="313"/>
      <c r="C90" s="298"/>
      <c r="D90" s="298"/>
      <c r="E90" s="298"/>
      <c r="F90" s="298"/>
      <c r="G90" s="298"/>
      <c r="H90" s="298"/>
      <c r="I90" s="309"/>
      <c r="J90" s="301"/>
      <c r="K90" s="301"/>
      <c r="L90" s="301"/>
      <c r="M90" s="301"/>
      <c r="N90" s="301"/>
      <c r="O90" s="310"/>
      <c r="S90" s="293"/>
    </row>
    <row r="92" spans="1:217" s="278" customFormat="1" ht="12.75" customHeight="1">
      <c r="A92" s="434" t="s">
        <v>340</v>
      </c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</row>
    <row r="93" spans="1:217" s="278" customFormat="1" ht="12.75" customHeight="1">
      <c r="B93" s="311"/>
    </row>
    <row r="94" spans="1:217" s="278" customFormat="1" ht="12.75" customHeight="1" thickBot="1">
      <c r="A94" s="279"/>
      <c r="B94" s="390"/>
      <c r="C94" s="280">
        <v>1</v>
      </c>
      <c r="D94" s="280">
        <v>2</v>
      </c>
      <c r="E94" s="280">
        <v>3</v>
      </c>
      <c r="F94" s="280">
        <v>4</v>
      </c>
      <c r="G94" s="280">
        <v>5</v>
      </c>
      <c r="H94" s="280">
        <v>6</v>
      </c>
      <c r="I94" s="280">
        <v>7</v>
      </c>
      <c r="J94" s="280">
        <v>8</v>
      </c>
      <c r="K94" s="280">
        <v>9</v>
      </c>
      <c r="L94" s="280">
        <v>10</v>
      </c>
      <c r="M94" s="280">
        <v>11</v>
      </c>
      <c r="N94" s="280">
        <v>12</v>
      </c>
      <c r="O94" s="280">
        <v>13</v>
      </c>
      <c r="Q94"/>
      <c r="R94" s="281" t="s">
        <v>122</v>
      </c>
      <c r="S94" s="282"/>
      <c r="T94" s="282"/>
      <c r="U94" s="282"/>
      <c r="V94" s="283"/>
      <c r="W94" s="281" t="s">
        <v>123</v>
      </c>
      <c r="X94" s="282"/>
      <c r="Y94" s="282"/>
      <c r="Z94" s="282"/>
      <c r="AA94" s="28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</row>
    <row r="95" spans="1:217" s="278" customFormat="1">
      <c r="A95" s="340"/>
      <c r="B95" s="341"/>
      <c r="C95" s="342"/>
      <c r="D95" s="342"/>
      <c r="E95" s="342"/>
      <c r="F95" s="342"/>
      <c r="G95" s="342"/>
      <c r="H95" s="343"/>
      <c r="I95" s="284" t="s">
        <v>124</v>
      </c>
      <c r="J95" s="285"/>
      <c r="K95" s="285"/>
      <c r="L95" s="285"/>
      <c r="M95" s="285"/>
      <c r="N95" s="343"/>
      <c r="O95" s="343"/>
      <c r="Q95" s="389" t="s">
        <v>125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</row>
    <row r="96" spans="1:217" s="278" customFormat="1" ht="12.75" customHeight="1">
      <c r="A96"/>
      <c r="B96" s="390"/>
      <c r="C96" s="389" t="s">
        <v>125</v>
      </c>
      <c r="D96" s="389" t="s">
        <v>126</v>
      </c>
      <c r="E96" s="390" t="s">
        <v>127</v>
      </c>
      <c r="F96" s="390" t="s">
        <v>128</v>
      </c>
      <c r="G96" s="390" t="s">
        <v>129</v>
      </c>
      <c r="H96" s="389" t="s">
        <v>122</v>
      </c>
      <c r="I96"/>
      <c r="J96"/>
      <c r="K96"/>
      <c r="L96"/>
      <c r="M96"/>
      <c r="N96" s="389" t="s">
        <v>130</v>
      </c>
      <c r="O96"/>
      <c r="Q96" s="389" t="s">
        <v>131</v>
      </c>
      <c r="R96" s="389" t="s">
        <v>132</v>
      </c>
      <c r="S96" s="389" t="s">
        <v>133</v>
      </c>
      <c r="T96" s="389" t="s">
        <v>134</v>
      </c>
      <c r="U96" s="389" t="s">
        <v>135</v>
      </c>
      <c r="V96" s="389" t="s">
        <v>136</v>
      </c>
      <c r="W96" s="389" t="s">
        <v>137</v>
      </c>
      <c r="X96" s="389" t="s">
        <v>138</v>
      </c>
      <c r="Y96" s="389" t="s">
        <v>139</v>
      </c>
      <c r="Z96" s="389" t="s">
        <v>140</v>
      </c>
      <c r="AA96" s="389" t="s">
        <v>141</v>
      </c>
      <c r="AB96" s="389" t="s">
        <v>142</v>
      </c>
      <c r="AC96" s="389" t="s">
        <v>143</v>
      </c>
      <c r="AD96" s="389" t="s">
        <v>144</v>
      </c>
      <c r="AE96" s="389" t="s">
        <v>145</v>
      </c>
      <c r="AF96" s="389" t="s">
        <v>146</v>
      </c>
      <c r="AG96" s="389" t="s">
        <v>147</v>
      </c>
      <c r="AH96" s="389" t="s">
        <v>148</v>
      </c>
      <c r="AI96" s="389" t="s">
        <v>149</v>
      </c>
      <c r="AJ96" s="389" t="s">
        <v>150</v>
      </c>
      <c r="AK96" s="389" t="s">
        <v>151</v>
      </c>
      <c r="AL96" s="389" t="s">
        <v>152</v>
      </c>
      <c r="AM96" s="389" t="s">
        <v>153</v>
      </c>
      <c r="AN96" s="389" t="s">
        <v>154</v>
      </c>
      <c r="AO96" s="389" t="s">
        <v>155</v>
      </c>
      <c r="AP96" s="389" t="s">
        <v>156</v>
      </c>
      <c r="AQ96" s="389" t="s">
        <v>157</v>
      </c>
      <c r="AR96" s="389" t="s">
        <v>158</v>
      </c>
      <c r="AS96" s="389" t="s">
        <v>159</v>
      </c>
      <c r="AT96" s="389" t="s">
        <v>160</v>
      </c>
      <c r="AU96" s="389" t="s">
        <v>161</v>
      </c>
      <c r="AV96" s="389" t="s">
        <v>162</v>
      </c>
      <c r="AW96" s="389" t="s">
        <v>163</v>
      </c>
      <c r="AX96" s="389" t="s">
        <v>164</v>
      </c>
      <c r="AY96" s="389" t="s">
        <v>165</v>
      </c>
      <c r="AZ96" s="389" t="s">
        <v>166</v>
      </c>
      <c r="BA96" s="389" t="s">
        <v>167</v>
      </c>
      <c r="BB96" s="389" t="s">
        <v>168</v>
      </c>
      <c r="BC96" s="389" t="s">
        <v>169</v>
      </c>
      <c r="BD96" s="389" t="s">
        <v>170</v>
      </c>
      <c r="BE96" s="389" t="s">
        <v>171</v>
      </c>
      <c r="BF96" s="389" t="s">
        <v>172</v>
      </c>
      <c r="BG96" s="389" t="s">
        <v>173</v>
      </c>
      <c r="BH96" s="389" t="s">
        <v>174</v>
      </c>
      <c r="BI96" s="389" t="s">
        <v>175</v>
      </c>
      <c r="BJ96" s="389" t="s">
        <v>176</v>
      </c>
      <c r="BK96" s="389" t="s">
        <v>177</v>
      </c>
      <c r="BL96" s="389" t="s">
        <v>178</v>
      </c>
      <c r="BM96" s="389" t="s">
        <v>179</v>
      </c>
      <c r="BN96" s="389" t="s">
        <v>180</v>
      </c>
      <c r="BO96" s="389" t="s">
        <v>181</v>
      </c>
      <c r="BP96" s="389" t="s">
        <v>182</v>
      </c>
      <c r="BQ96" s="389" t="s">
        <v>183</v>
      </c>
      <c r="BR96" s="389" t="s">
        <v>184</v>
      </c>
      <c r="BS96" s="389" t="s">
        <v>185</v>
      </c>
      <c r="BT96" s="389" t="s">
        <v>186</v>
      </c>
      <c r="BU96" s="389" t="s">
        <v>187</v>
      </c>
      <c r="BV96" s="389" t="s">
        <v>188</v>
      </c>
      <c r="BW96" s="389" t="s">
        <v>189</v>
      </c>
      <c r="BX96" s="389" t="s">
        <v>190</v>
      </c>
      <c r="BY96" s="389" t="s">
        <v>191</v>
      </c>
      <c r="BZ96" s="389" t="s">
        <v>192</v>
      </c>
      <c r="CA96" s="389" t="s">
        <v>193</v>
      </c>
      <c r="CB96" s="389" t="s">
        <v>194</v>
      </c>
      <c r="CC96" s="389" t="s">
        <v>195</v>
      </c>
      <c r="CD96" s="389" t="s">
        <v>196</v>
      </c>
      <c r="CE96" s="389" t="s">
        <v>197</v>
      </c>
      <c r="CF96" s="389" t="s">
        <v>198</v>
      </c>
      <c r="CG96" s="389" t="s">
        <v>199</v>
      </c>
      <c r="CH96" s="389" t="s">
        <v>200</v>
      </c>
      <c r="CI96" s="389" t="s">
        <v>201</v>
      </c>
      <c r="CJ96" s="389" t="s">
        <v>202</v>
      </c>
      <c r="CK96" s="389" t="s">
        <v>203</v>
      </c>
      <c r="CL96" s="389" t="s">
        <v>204</v>
      </c>
      <c r="CM96" s="389" t="s">
        <v>205</v>
      </c>
      <c r="CN96" s="389" t="s">
        <v>206</v>
      </c>
      <c r="CO96" s="389" t="s">
        <v>207</v>
      </c>
      <c r="CP96" s="389" t="s">
        <v>208</v>
      </c>
      <c r="CQ96" s="389" t="s">
        <v>209</v>
      </c>
      <c r="CR96" s="389" t="s">
        <v>210</v>
      </c>
      <c r="CS96" s="389" t="s">
        <v>211</v>
      </c>
      <c r="CT96" s="389" t="s">
        <v>212</v>
      </c>
      <c r="CU96" s="389" t="s">
        <v>213</v>
      </c>
      <c r="CV96" s="389" t="s">
        <v>214</v>
      </c>
      <c r="CW96" s="389" t="s">
        <v>215</v>
      </c>
      <c r="CX96" s="389" t="s">
        <v>216</v>
      </c>
      <c r="CY96" s="389" t="s">
        <v>217</v>
      </c>
      <c r="CZ96" s="389" t="s">
        <v>218</v>
      </c>
      <c r="DA96" s="389" t="s">
        <v>219</v>
      </c>
      <c r="DB96" s="389" t="s">
        <v>220</v>
      </c>
      <c r="DC96" s="389" t="s">
        <v>221</v>
      </c>
      <c r="DD96" s="389" t="s">
        <v>222</v>
      </c>
      <c r="DE96" s="389" t="s">
        <v>223</v>
      </c>
      <c r="DF96" s="389" t="s">
        <v>224</v>
      </c>
      <c r="DG96" s="389" t="s">
        <v>225</v>
      </c>
      <c r="DH96" s="389" t="s">
        <v>226</v>
      </c>
      <c r="DI96" s="389" t="s">
        <v>227</v>
      </c>
      <c r="DJ96" s="389" t="s">
        <v>228</v>
      </c>
      <c r="DK96" s="389" t="s">
        <v>229</v>
      </c>
      <c r="DL96" s="389" t="s">
        <v>230</v>
      </c>
      <c r="DM96" s="389" t="s">
        <v>231</v>
      </c>
      <c r="DN96" s="389" t="s">
        <v>232</v>
      </c>
      <c r="DO96" s="389" t="s">
        <v>233</v>
      </c>
      <c r="DP96" s="389" t="s">
        <v>234</v>
      </c>
      <c r="DQ96" s="389" t="s">
        <v>235</v>
      </c>
      <c r="DR96" s="389" t="s">
        <v>236</v>
      </c>
      <c r="DS96" s="389" t="s">
        <v>237</v>
      </c>
      <c r="DT96" s="389" t="s">
        <v>238</v>
      </c>
      <c r="DU96" s="389" t="s">
        <v>239</v>
      </c>
      <c r="DV96" s="389" t="s">
        <v>240</v>
      </c>
      <c r="DW96" s="389" t="s">
        <v>241</v>
      </c>
      <c r="DX96" s="389" t="s">
        <v>242</v>
      </c>
      <c r="DY96" s="389" t="s">
        <v>243</v>
      </c>
      <c r="DZ96" s="389" t="s">
        <v>244</v>
      </c>
      <c r="EA96" s="389" t="s">
        <v>245</v>
      </c>
      <c r="EB96" s="389" t="s">
        <v>246</v>
      </c>
      <c r="EC96" s="389" t="s">
        <v>247</v>
      </c>
      <c r="ED96" s="389" t="s">
        <v>248</v>
      </c>
      <c r="EE96" s="389" t="s">
        <v>249</v>
      </c>
      <c r="EF96" s="389" t="s">
        <v>250</v>
      </c>
      <c r="EG96" s="389" t="s">
        <v>251</v>
      </c>
      <c r="EH96" s="389" t="s">
        <v>252</v>
      </c>
      <c r="EI96" s="389" t="s">
        <v>253</v>
      </c>
      <c r="EJ96" s="389" t="s">
        <v>254</v>
      </c>
      <c r="EK96" s="389" t="s">
        <v>255</v>
      </c>
      <c r="EL96" s="389" t="s">
        <v>256</v>
      </c>
      <c r="EM96" s="389" t="s">
        <v>257</v>
      </c>
      <c r="EN96" s="389" t="s">
        <v>258</v>
      </c>
      <c r="EO96" s="389" t="s">
        <v>259</v>
      </c>
      <c r="EP96" s="389" t="s">
        <v>260</v>
      </c>
      <c r="EQ96" s="389" t="s">
        <v>261</v>
      </c>
      <c r="ER96" s="389" t="s">
        <v>262</v>
      </c>
      <c r="ES96" s="389" t="s">
        <v>263</v>
      </c>
      <c r="ET96" s="389" t="s">
        <v>264</v>
      </c>
      <c r="EU96" s="389" t="s">
        <v>265</v>
      </c>
      <c r="EV96" s="389" t="s">
        <v>266</v>
      </c>
      <c r="EW96" s="389" t="s">
        <v>267</v>
      </c>
      <c r="EX96" s="389" t="s">
        <v>268</v>
      </c>
      <c r="EY96" s="389" t="s">
        <v>269</v>
      </c>
      <c r="EZ96" s="389" t="s">
        <v>270</v>
      </c>
      <c r="FA96" s="389" t="s">
        <v>271</v>
      </c>
      <c r="FB96" s="389" t="s">
        <v>272</v>
      </c>
      <c r="FC96" s="389" t="s">
        <v>273</v>
      </c>
      <c r="FD96" s="389" t="s">
        <v>274</v>
      </c>
      <c r="FE96" s="389" t="s">
        <v>275</v>
      </c>
      <c r="FF96" s="389" t="s">
        <v>276</v>
      </c>
      <c r="FG96" s="389" t="s">
        <v>277</v>
      </c>
      <c r="FH96" s="389" t="s">
        <v>278</v>
      </c>
      <c r="FI96" s="389" t="s">
        <v>279</v>
      </c>
      <c r="FJ96" s="389" t="s">
        <v>280</v>
      </c>
      <c r="FK96" s="389" t="s">
        <v>281</v>
      </c>
      <c r="FL96" s="389" t="s">
        <v>282</v>
      </c>
      <c r="FM96" s="389" t="s">
        <v>283</v>
      </c>
      <c r="FN96" s="389" t="s">
        <v>284</v>
      </c>
      <c r="FO96" s="389" t="s">
        <v>285</v>
      </c>
      <c r="FP96" s="389" t="s">
        <v>286</v>
      </c>
      <c r="FQ96" s="389" t="s">
        <v>287</v>
      </c>
      <c r="FR96" s="389" t="s">
        <v>288</v>
      </c>
      <c r="FS96" s="389" t="s">
        <v>289</v>
      </c>
      <c r="FT96" s="389" t="s">
        <v>290</v>
      </c>
      <c r="FU96" s="389" t="s">
        <v>291</v>
      </c>
      <c r="FV96" s="389" t="s">
        <v>292</v>
      </c>
      <c r="FW96" s="389" t="s">
        <v>293</v>
      </c>
      <c r="FX96" s="389" t="s">
        <v>294</v>
      </c>
      <c r="FY96" s="389" t="s">
        <v>295</v>
      </c>
      <c r="FZ96" s="389" t="s">
        <v>296</v>
      </c>
      <c r="GA96" s="389" t="s">
        <v>297</v>
      </c>
      <c r="GB96" s="389" t="s">
        <v>298</v>
      </c>
      <c r="GC96" s="389" t="s">
        <v>299</v>
      </c>
      <c r="GD96" s="389" t="s">
        <v>300</v>
      </c>
      <c r="GE96" s="389" t="s">
        <v>301</v>
      </c>
      <c r="GF96" s="389" t="s">
        <v>302</v>
      </c>
      <c r="GG96" s="389" t="s">
        <v>303</v>
      </c>
      <c r="GH96" s="389" t="s">
        <v>304</v>
      </c>
      <c r="GI96" s="389" t="s">
        <v>305</v>
      </c>
      <c r="GJ96" s="389" t="s">
        <v>306</v>
      </c>
      <c r="GK96" s="389" t="s">
        <v>307</v>
      </c>
      <c r="GL96" s="389" t="s">
        <v>308</v>
      </c>
      <c r="GM96" s="389" t="s">
        <v>309</v>
      </c>
      <c r="GN96" s="389" t="s">
        <v>310</v>
      </c>
      <c r="GO96" s="389" t="s">
        <v>311</v>
      </c>
      <c r="GP96" s="389" t="s">
        <v>312</v>
      </c>
      <c r="GQ96" s="389" t="s">
        <v>313</v>
      </c>
      <c r="GR96" s="389" t="s">
        <v>314</v>
      </c>
      <c r="GS96" s="389" t="s">
        <v>315</v>
      </c>
      <c r="GT96" s="389" t="s">
        <v>316</v>
      </c>
      <c r="GU96" s="389" t="s">
        <v>317</v>
      </c>
      <c r="GV96" s="389" t="s">
        <v>318</v>
      </c>
      <c r="GW96" s="389" t="s">
        <v>319</v>
      </c>
      <c r="GX96" s="389" t="s">
        <v>320</v>
      </c>
      <c r="GY96" s="389" t="s">
        <v>321</v>
      </c>
      <c r="GZ96" s="389" t="s">
        <v>322</v>
      </c>
      <c r="HA96" s="389" t="s">
        <v>323</v>
      </c>
      <c r="HB96" s="389" t="s">
        <v>324</v>
      </c>
      <c r="HC96" s="389" t="s">
        <v>325</v>
      </c>
      <c r="HD96" s="389" t="s">
        <v>326</v>
      </c>
      <c r="HE96" s="389" t="s">
        <v>327</v>
      </c>
      <c r="HF96" s="389" t="s">
        <v>328</v>
      </c>
      <c r="HG96" s="389" t="s">
        <v>329</v>
      </c>
      <c r="HH96" s="389" t="s">
        <v>330</v>
      </c>
      <c r="HI96" s="389" t="s">
        <v>331</v>
      </c>
    </row>
    <row r="97" spans="1:217" s="278" customFormat="1" ht="12.75" customHeight="1">
      <c r="A97" s="286" t="s">
        <v>35</v>
      </c>
      <c r="B97" s="286" t="s">
        <v>36</v>
      </c>
      <c r="C97" s="286" t="s">
        <v>131</v>
      </c>
      <c r="D97" s="286" t="s">
        <v>332</v>
      </c>
      <c r="E97" s="287" t="s">
        <v>333</v>
      </c>
      <c r="F97" s="287" t="s">
        <v>333</v>
      </c>
      <c r="G97" s="287" t="s">
        <v>333</v>
      </c>
      <c r="H97" s="286" t="s">
        <v>334</v>
      </c>
      <c r="I97" s="286" t="s">
        <v>137</v>
      </c>
      <c r="J97" s="286" t="s">
        <v>138</v>
      </c>
      <c r="K97" s="286" t="s">
        <v>139</v>
      </c>
      <c r="L97" s="286" t="s">
        <v>140</v>
      </c>
      <c r="M97" s="286" t="s">
        <v>141</v>
      </c>
      <c r="N97" s="286" t="s">
        <v>334</v>
      </c>
      <c r="O97" s="286" t="s">
        <v>335</v>
      </c>
      <c r="Q97" s="288">
        <f>Q7</f>
        <v>44286</v>
      </c>
      <c r="R97" s="288">
        <f>DATE(YEAR(Q97),MONTH(Q97)+6,DAY(EOMONTH(Q97,6)))</f>
        <v>44469</v>
      </c>
      <c r="S97" s="289">
        <f>DATE(YEAR(R97)+1,MONTH(R97),DAY(R97))</f>
        <v>44834</v>
      </c>
      <c r="T97" s="289">
        <f t="shared" ref="T97" si="755">DATE(YEAR(S97)+1,MONTH(S97),DAY(S97))</f>
        <v>45199</v>
      </c>
      <c r="U97" s="289">
        <f t="shared" ref="U97" si="756">DATE(YEAR(T97)+1,MONTH(T97),DAY(T97))</f>
        <v>45565</v>
      </c>
      <c r="V97" s="289">
        <f t="shared" ref="V97" si="757">DATE(YEAR(U97)+1,MONTH(U97),DAY(U97))</f>
        <v>45930</v>
      </c>
      <c r="W97" s="289">
        <f t="shared" ref="W97" si="758">DATE(YEAR(V97)+1,MONTH(V97),DAY(V97))</f>
        <v>46295</v>
      </c>
      <c r="X97" s="289">
        <f t="shared" ref="X97" si="759">DATE(YEAR(W97)+1,MONTH(W97),DAY(W97))</f>
        <v>46660</v>
      </c>
      <c r="Y97" s="289">
        <f t="shared" ref="Y97" si="760">DATE(YEAR(X97)+1,MONTH(X97),DAY(X97))</f>
        <v>47026</v>
      </c>
      <c r="Z97" s="289">
        <f t="shared" ref="Z97" si="761">DATE(YEAR(Y97)+1,MONTH(Y97),DAY(Y97))</f>
        <v>47391</v>
      </c>
      <c r="AA97" s="289">
        <f t="shared" ref="AA97" si="762">DATE(YEAR(Z97)+1,MONTH(Z97),DAY(Z97))</f>
        <v>47756</v>
      </c>
      <c r="AB97" s="289">
        <f t="shared" ref="AB97" si="763">DATE(YEAR(AA97)+1,MONTH(AA97),DAY(AA97))</f>
        <v>48121</v>
      </c>
      <c r="AC97" s="289">
        <f t="shared" ref="AC97" si="764">DATE(YEAR(AB97)+1,MONTH(AB97),DAY(AB97))</f>
        <v>48487</v>
      </c>
      <c r="AD97" s="289">
        <f t="shared" ref="AD97" si="765">DATE(YEAR(AC97)+1,MONTH(AC97),DAY(AC97))</f>
        <v>48852</v>
      </c>
      <c r="AE97" s="289">
        <f t="shared" ref="AE97" si="766">DATE(YEAR(AD97)+1,MONTH(AD97),DAY(AD97))</f>
        <v>49217</v>
      </c>
      <c r="AF97" s="289">
        <f t="shared" ref="AF97" si="767">DATE(YEAR(AE97)+1,MONTH(AE97),DAY(AE97))</f>
        <v>49582</v>
      </c>
      <c r="AG97" s="289">
        <f t="shared" ref="AG97" si="768">DATE(YEAR(AF97)+1,MONTH(AF97),DAY(AF97))</f>
        <v>49948</v>
      </c>
      <c r="AH97" s="289">
        <f t="shared" ref="AH97" si="769">DATE(YEAR(AG97)+1,MONTH(AG97),DAY(AG97))</f>
        <v>50313</v>
      </c>
      <c r="AI97" s="289">
        <f t="shared" ref="AI97" si="770">DATE(YEAR(AH97)+1,MONTH(AH97),DAY(AH97))</f>
        <v>50678</v>
      </c>
      <c r="AJ97" s="289">
        <f t="shared" ref="AJ97" si="771">DATE(YEAR(AI97)+1,MONTH(AI97),DAY(AI97))</f>
        <v>51043</v>
      </c>
      <c r="AK97" s="289">
        <f t="shared" ref="AK97" si="772">DATE(YEAR(AJ97)+1,MONTH(AJ97),DAY(AJ97))</f>
        <v>51409</v>
      </c>
      <c r="AL97" s="289">
        <f t="shared" ref="AL97" si="773">DATE(YEAR(AK97)+1,MONTH(AK97),DAY(AK97))</f>
        <v>51774</v>
      </c>
      <c r="AM97" s="289">
        <f t="shared" ref="AM97" si="774">DATE(YEAR(AL97)+1,MONTH(AL97),DAY(AL97))</f>
        <v>52139</v>
      </c>
      <c r="AN97" s="289">
        <f t="shared" ref="AN97" si="775">DATE(YEAR(AM97)+1,MONTH(AM97),DAY(AM97))</f>
        <v>52504</v>
      </c>
      <c r="AO97" s="289">
        <f t="shared" ref="AO97" si="776">DATE(YEAR(AN97)+1,MONTH(AN97),DAY(AN97))</f>
        <v>52870</v>
      </c>
      <c r="AP97" s="289">
        <f t="shared" ref="AP97" si="777">DATE(YEAR(AO97)+1,MONTH(AO97),DAY(AO97))</f>
        <v>53235</v>
      </c>
      <c r="AQ97" s="289">
        <f t="shared" ref="AQ97" si="778">DATE(YEAR(AP97)+1,MONTH(AP97),DAY(AP97))</f>
        <v>53600</v>
      </c>
      <c r="AR97" s="289">
        <f t="shared" ref="AR97" si="779">DATE(YEAR(AQ97)+1,MONTH(AQ97),DAY(AQ97))</f>
        <v>53965</v>
      </c>
      <c r="AS97" s="289">
        <f t="shared" ref="AS97" si="780">DATE(YEAR(AR97)+1,MONTH(AR97),DAY(AR97))</f>
        <v>54331</v>
      </c>
      <c r="AT97" s="289">
        <f t="shared" ref="AT97" si="781">DATE(YEAR(AS97)+1,MONTH(AS97),DAY(AS97))</f>
        <v>54696</v>
      </c>
      <c r="AU97" s="289">
        <f t="shared" ref="AU97" si="782">DATE(YEAR(AT97)+1,MONTH(AT97),DAY(AT97))</f>
        <v>55061</v>
      </c>
      <c r="AV97" s="289">
        <f t="shared" ref="AV97" si="783">DATE(YEAR(AU97)+1,MONTH(AU97),DAY(AU97))</f>
        <v>55426</v>
      </c>
      <c r="AW97" s="289">
        <f t="shared" ref="AW97" si="784">DATE(YEAR(AV97)+1,MONTH(AV97),DAY(AV97))</f>
        <v>55792</v>
      </c>
      <c r="AX97" s="289">
        <f t="shared" ref="AX97" si="785">DATE(YEAR(AW97)+1,MONTH(AW97),DAY(AW97))</f>
        <v>56157</v>
      </c>
      <c r="AY97" s="289">
        <f t="shared" ref="AY97" si="786">DATE(YEAR(AX97)+1,MONTH(AX97),DAY(AX97))</f>
        <v>56522</v>
      </c>
      <c r="AZ97" s="289">
        <f t="shared" ref="AZ97" si="787">DATE(YEAR(AY97)+1,MONTH(AY97),DAY(AY97))</f>
        <v>56887</v>
      </c>
      <c r="BA97" s="289">
        <f t="shared" ref="BA97" si="788">DATE(YEAR(AZ97)+1,MONTH(AZ97),DAY(AZ97))</f>
        <v>57253</v>
      </c>
      <c r="BB97" s="289">
        <f t="shared" ref="BB97" si="789">DATE(YEAR(BA97)+1,MONTH(BA97),DAY(BA97))</f>
        <v>57618</v>
      </c>
      <c r="BC97" s="289">
        <f t="shared" ref="BC97" si="790">DATE(YEAR(BB97)+1,MONTH(BB97),DAY(BB97))</f>
        <v>57983</v>
      </c>
      <c r="BD97" s="289">
        <f t="shared" ref="BD97" si="791">DATE(YEAR(BC97)+1,MONTH(BC97),DAY(BC97))</f>
        <v>58348</v>
      </c>
      <c r="BE97" s="289">
        <f t="shared" ref="BE97" si="792">DATE(YEAR(BD97)+1,MONTH(BD97),DAY(BD97))</f>
        <v>58714</v>
      </c>
      <c r="BF97" s="289">
        <f t="shared" ref="BF97" si="793">DATE(YEAR(BE97)+1,MONTH(BE97),DAY(BE97))</f>
        <v>59079</v>
      </c>
      <c r="BG97" s="289">
        <f t="shared" ref="BG97" si="794">DATE(YEAR(BF97)+1,MONTH(BF97),DAY(BF97))</f>
        <v>59444</v>
      </c>
      <c r="BH97" s="289">
        <f t="shared" ref="BH97" si="795">DATE(YEAR(BG97)+1,MONTH(BG97),DAY(BG97))</f>
        <v>59809</v>
      </c>
      <c r="BI97" s="289">
        <f t="shared" ref="BI97" si="796">DATE(YEAR(BH97)+1,MONTH(BH97),DAY(BH97))</f>
        <v>60175</v>
      </c>
      <c r="BJ97" s="289">
        <f t="shared" ref="BJ97" si="797">DATE(YEAR(BI97)+1,MONTH(BI97),DAY(BI97))</f>
        <v>60540</v>
      </c>
      <c r="BK97" s="289">
        <f t="shared" ref="BK97" si="798">DATE(YEAR(BJ97)+1,MONTH(BJ97),DAY(BJ97))</f>
        <v>60905</v>
      </c>
      <c r="BL97" s="289">
        <f t="shared" ref="BL97" si="799">DATE(YEAR(BK97)+1,MONTH(BK97),DAY(BK97))</f>
        <v>61270</v>
      </c>
      <c r="BM97" s="289">
        <f t="shared" ref="BM97" si="800">DATE(YEAR(BL97)+1,MONTH(BL97),DAY(BL97))</f>
        <v>61636</v>
      </c>
      <c r="BN97" s="289">
        <f t="shared" ref="BN97" si="801">DATE(YEAR(BM97)+1,MONTH(BM97),DAY(BM97))</f>
        <v>62001</v>
      </c>
      <c r="BO97" s="289">
        <f t="shared" ref="BO97" si="802">DATE(YEAR(BN97)+1,MONTH(BN97),DAY(BN97))</f>
        <v>62366</v>
      </c>
      <c r="BP97" s="289">
        <f t="shared" ref="BP97" si="803">DATE(YEAR(BO97)+1,MONTH(BO97),DAY(BO97))</f>
        <v>62731</v>
      </c>
      <c r="BQ97" s="289">
        <f t="shared" ref="BQ97" si="804">DATE(YEAR(BP97)+1,MONTH(BP97),DAY(BP97))</f>
        <v>63097</v>
      </c>
      <c r="BR97" s="289">
        <f t="shared" ref="BR97" si="805">DATE(YEAR(BQ97)+1,MONTH(BQ97),DAY(BQ97))</f>
        <v>63462</v>
      </c>
      <c r="BS97" s="289">
        <f t="shared" ref="BS97" si="806">DATE(YEAR(BR97)+1,MONTH(BR97),DAY(BR97))</f>
        <v>63827</v>
      </c>
      <c r="BT97" s="289">
        <f t="shared" ref="BT97" si="807">DATE(YEAR(BS97)+1,MONTH(BS97),DAY(BS97))</f>
        <v>64192</v>
      </c>
      <c r="BU97" s="289">
        <f t="shared" ref="BU97" si="808">DATE(YEAR(BT97)+1,MONTH(BT97),DAY(BT97))</f>
        <v>64558</v>
      </c>
      <c r="BV97" s="289">
        <f t="shared" ref="BV97" si="809">DATE(YEAR(BU97)+1,MONTH(BU97),DAY(BU97))</f>
        <v>64923</v>
      </c>
      <c r="BW97" s="289">
        <f t="shared" ref="BW97" si="810">DATE(YEAR(BV97)+1,MONTH(BV97),DAY(BV97))</f>
        <v>65288</v>
      </c>
      <c r="BX97" s="289">
        <f t="shared" ref="BX97" si="811">DATE(YEAR(BW97)+1,MONTH(BW97),DAY(BW97))</f>
        <v>65653</v>
      </c>
      <c r="BY97" s="289">
        <f t="shared" ref="BY97" si="812">DATE(YEAR(BX97)+1,MONTH(BX97),DAY(BX97))</f>
        <v>66019</v>
      </c>
      <c r="BZ97" s="289">
        <f t="shared" ref="BZ97" si="813">DATE(YEAR(BY97)+1,MONTH(BY97),DAY(BY97))</f>
        <v>66384</v>
      </c>
      <c r="CA97" s="289">
        <f t="shared" ref="CA97" si="814">DATE(YEAR(BZ97)+1,MONTH(BZ97),DAY(BZ97))</f>
        <v>66749</v>
      </c>
      <c r="CB97" s="289">
        <f t="shared" ref="CB97" si="815">DATE(YEAR(CA97)+1,MONTH(CA97),DAY(CA97))</f>
        <v>67114</v>
      </c>
      <c r="CC97" s="289">
        <f t="shared" ref="CC97" si="816">DATE(YEAR(CB97)+1,MONTH(CB97),DAY(CB97))</f>
        <v>67480</v>
      </c>
      <c r="CD97" s="289">
        <f t="shared" ref="CD97" si="817">DATE(YEAR(CC97)+1,MONTH(CC97),DAY(CC97))</f>
        <v>67845</v>
      </c>
      <c r="CE97" s="289">
        <f t="shared" ref="CE97" si="818">DATE(YEAR(CD97)+1,MONTH(CD97),DAY(CD97))</f>
        <v>68210</v>
      </c>
      <c r="CF97" s="289">
        <f t="shared" ref="CF97" si="819">DATE(YEAR(CE97)+1,MONTH(CE97),DAY(CE97))</f>
        <v>68575</v>
      </c>
      <c r="CG97" s="289">
        <f t="shared" ref="CG97" si="820">DATE(YEAR(CF97)+1,MONTH(CF97),DAY(CF97))</f>
        <v>68941</v>
      </c>
      <c r="CH97" s="289">
        <f t="shared" ref="CH97" si="821">DATE(YEAR(CG97)+1,MONTH(CG97),DAY(CG97))</f>
        <v>69306</v>
      </c>
      <c r="CI97" s="289">
        <f t="shared" ref="CI97" si="822">DATE(YEAR(CH97)+1,MONTH(CH97),DAY(CH97))</f>
        <v>69671</v>
      </c>
      <c r="CJ97" s="289">
        <f t="shared" ref="CJ97" si="823">DATE(YEAR(CI97)+1,MONTH(CI97),DAY(CI97))</f>
        <v>70036</v>
      </c>
      <c r="CK97" s="289">
        <f t="shared" ref="CK97" si="824">DATE(YEAR(CJ97)+1,MONTH(CJ97),DAY(CJ97))</f>
        <v>70402</v>
      </c>
      <c r="CL97" s="289">
        <f t="shared" ref="CL97" si="825">DATE(YEAR(CK97)+1,MONTH(CK97),DAY(CK97))</f>
        <v>70767</v>
      </c>
      <c r="CM97" s="289">
        <f t="shared" ref="CM97" si="826">DATE(YEAR(CL97)+1,MONTH(CL97),DAY(CL97))</f>
        <v>71132</v>
      </c>
      <c r="CN97" s="289">
        <f t="shared" ref="CN97" si="827">DATE(YEAR(CM97)+1,MONTH(CM97),DAY(CM97))</f>
        <v>71497</v>
      </c>
      <c r="CO97" s="289">
        <f t="shared" ref="CO97" si="828">DATE(YEAR(CN97)+1,MONTH(CN97),DAY(CN97))</f>
        <v>71863</v>
      </c>
      <c r="CP97" s="289">
        <f t="shared" ref="CP97" si="829">DATE(YEAR(CO97)+1,MONTH(CO97),DAY(CO97))</f>
        <v>72228</v>
      </c>
      <c r="CQ97" s="289">
        <f t="shared" ref="CQ97" si="830">DATE(YEAR(CP97)+1,MONTH(CP97),DAY(CP97))</f>
        <v>72593</v>
      </c>
      <c r="CR97" s="289">
        <f t="shared" ref="CR97" si="831">DATE(YEAR(CQ97)+1,MONTH(CQ97),DAY(CQ97))</f>
        <v>72958</v>
      </c>
      <c r="CS97" s="289">
        <f t="shared" ref="CS97" si="832">DATE(YEAR(CR97)+1,MONTH(CR97),DAY(CR97))</f>
        <v>73323</v>
      </c>
      <c r="CT97" s="289">
        <f t="shared" ref="CT97" si="833">DATE(YEAR(CS97)+1,MONTH(CS97),DAY(CS97))</f>
        <v>73688</v>
      </c>
      <c r="CU97" s="289">
        <f t="shared" ref="CU97" si="834">DATE(YEAR(CT97)+1,MONTH(CT97),DAY(CT97))</f>
        <v>74053</v>
      </c>
      <c r="CV97" s="289">
        <f t="shared" ref="CV97" si="835">DATE(YEAR(CU97)+1,MONTH(CU97),DAY(CU97))</f>
        <v>74418</v>
      </c>
      <c r="CW97" s="289">
        <f t="shared" ref="CW97" si="836">DATE(YEAR(CV97)+1,MONTH(CV97),DAY(CV97))</f>
        <v>74784</v>
      </c>
      <c r="CX97" s="289">
        <f t="shared" ref="CX97" si="837">DATE(YEAR(CW97)+1,MONTH(CW97),DAY(CW97))</f>
        <v>75149</v>
      </c>
      <c r="CY97" s="289">
        <f t="shared" ref="CY97" si="838">DATE(YEAR(CX97)+1,MONTH(CX97),DAY(CX97))</f>
        <v>75514</v>
      </c>
      <c r="CZ97" s="289">
        <f t="shared" ref="CZ97" si="839">DATE(YEAR(CY97)+1,MONTH(CY97),DAY(CY97))</f>
        <v>75879</v>
      </c>
      <c r="DA97" s="289">
        <f t="shared" ref="DA97" si="840">DATE(YEAR(CZ97)+1,MONTH(CZ97),DAY(CZ97))</f>
        <v>76245</v>
      </c>
      <c r="DB97" s="289">
        <f t="shared" ref="DB97" si="841">DATE(YEAR(DA97)+1,MONTH(DA97),DAY(DA97))</f>
        <v>76610</v>
      </c>
      <c r="DC97" s="289">
        <f t="shared" ref="DC97" si="842">DATE(YEAR(DB97)+1,MONTH(DB97),DAY(DB97))</f>
        <v>76975</v>
      </c>
      <c r="DD97" s="289">
        <f t="shared" ref="DD97" si="843">DATE(YEAR(DC97)+1,MONTH(DC97),DAY(DC97))</f>
        <v>77340</v>
      </c>
      <c r="DE97" s="289">
        <f t="shared" ref="DE97" si="844">DATE(YEAR(DD97)+1,MONTH(DD97),DAY(DD97))</f>
        <v>77706</v>
      </c>
      <c r="DF97" s="289">
        <f t="shared" ref="DF97" si="845">DATE(YEAR(DE97)+1,MONTH(DE97),DAY(DE97))</f>
        <v>78071</v>
      </c>
      <c r="DG97" s="289">
        <f t="shared" ref="DG97" si="846">DATE(YEAR(DF97)+1,MONTH(DF97),DAY(DF97))</f>
        <v>78436</v>
      </c>
      <c r="DH97" s="289">
        <f t="shared" ref="DH97" si="847">DATE(YEAR(DG97)+1,MONTH(DG97),DAY(DG97))</f>
        <v>78801</v>
      </c>
      <c r="DI97" s="289">
        <f t="shared" ref="DI97" si="848">DATE(YEAR(DH97)+1,MONTH(DH97),DAY(DH97))</f>
        <v>79167</v>
      </c>
      <c r="DJ97" s="289">
        <f t="shared" ref="DJ97" si="849">DATE(YEAR(DI97)+1,MONTH(DI97),DAY(DI97))</f>
        <v>79532</v>
      </c>
      <c r="DK97" s="289">
        <f t="shared" ref="DK97" si="850">DATE(YEAR(DJ97)+1,MONTH(DJ97),DAY(DJ97))</f>
        <v>79897</v>
      </c>
      <c r="DL97" s="289">
        <f t="shared" ref="DL97" si="851">DATE(YEAR(DK97)+1,MONTH(DK97),DAY(DK97))</f>
        <v>80262</v>
      </c>
      <c r="DM97" s="289">
        <f t="shared" ref="DM97" si="852">DATE(YEAR(DL97)+1,MONTH(DL97),DAY(DL97))</f>
        <v>80628</v>
      </c>
      <c r="DN97" s="289">
        <f t="shared" ref="DN97" si="853">DATE(YEAR(DM97)+1,MONTH(DM97),DAY(DM97))</f>
        <v>80993</v>
      </c>
      <c r="DO97" s="289">
        <f t="shared" ref="DO97" si="854">DATE(YEAR(DN97)+1,MONTH(DN97),DAY(DN97))</f>
        <v>81358</v>
      </c>
      <c r="DP97" s="289">
        <f t="shared" ref="DP97" si="855">DATE(YEAR(DO97)+1,MONTH(DO97),DAY(DO97))</f>
        <v>81723</v>
      </c>
      <c r="DQ97" s="289">
        <f t="shared" ref="DQ97" si="856">DATE(YEAR(DP97)+1,MONTH(DP97),DAY(DP97))</f>
        <v>82089</v>
      </c>
      <c r="DR97" s="289">
        <f t="shared" ref="DR97" si="857">DATE(YEAR(DQ97)+1,MONTH(DQ97),DAY(DQ97))</f>
        <v>82454</v>
      </c>
      <c r="DS97" s="289">
        <f t="shared" ref="DS97" si="858">DATE(YEAR(DR97)+1,MONTH(DR97),DAY(DR97))</f>
        <v>82819</v>
      </c>
      <c r="DT97" s="289">
        <f t="shared" ref="DT97" si="859">DATE(YEAR(DS97)+1,MONTH(DS97),DAY(DS97))</f>
        <v>83184</v>
      </c>
      <c r="DU97" s="289">
        <f t="shared" ref="DU97" si="860">DATE(YEAR(DT97)+1,MONTH(DT97),DAY(DT97))</f>
        <v>83550</v>
      </c>
      <c r="DV97" s="289">
        <f t="shared" ref="DV97" si="861">DATE(YEAR(DU97)+1,MONTH(DU97),DAY(DU97))</f>
        <v>83915</v>
      </c>
      <c r="DW97" s="289">
        <f t="shared" ref="DW97" si="862">DATE(YEAR(DV97)+1,MONTH(DV97),DAY(DV97))</f>
        <v>84280</v>
      </c>
      <c r="DX97" s="289">
        <f t="shared" ref="DX97" si="863">DATE(YEAR(DW97)+1,MONTH(DW97),DAY(DW97))</f>
        <v>84645</v>
      </c>
      <c r="DY97" s="289">
        <f t="shared" ref="DY97" si="864">DATE(YEAR(DX97)+1,MONTH(DX97),DAY(DX97))</f>
        <v>85011</v>
      </c>
      <c r="DZ97" s="289">
        <f t="shared" ref="DZ97" si="865">DATE(YEAR(DY97)+1,MONTH(DY97),DAY(DY97))</f>
        <v>85376</v>
      </c>
      <c r="EA97" s="289">
        <f t="shared" ref="EA97" si="866">DATE(YEAR(DZ97)+1,MONTH(DZ97),DAY(DZ97))</f>
        <v>85741</v>
      </c>
      <c r="EB97" s="289">
        <f t="shared" ref="EB97" si="867">DATE(YEAR(EA97)+1,MONTH(EA97),DAY(EA97))</f>
        <v>86106</v>
      </c>
      <c r="EC97" s="289">
        <f t="shared" ref="EC97" si="868">DATE(YEAR(EB97)+1,MONTH(EB97),DAY(EB97))</f>
        <v>86472</v>
      </c>
      <c r="ED97" s="289">
        <f t="shared" ref="ED97" si="869">DATE(YEAR(EC97)+1,MONTH(EC97),DAY(EC97))</f>
        <v>86837</v>
      </c>
      <c r="EE97" s="289">
        <f t="shared" ref="EE97" si="870">DATE(YEAR(ED97)+1,MONTH(ED97),DAY(ED97))</f>
        <v>87202</v>
      </c>
      <c r="EF97" s="289">
        <f t="shared" ref="EF97" si="871">DATE(YEAR(EE97)+1,MONTH(EE97),DAY(EE97))</f>
        <v>87567</v>
      </c>
      <c r="EG97" s="289">
        <f t="shared" ref="EG97" si="872">DATE(YEAR(EF97)+1,MONTH(EF97),DAY(EF97))</f>
        <v>87933</v>
      </c>
      <c r="EH97" s="289">
        <f t="shared" ref="EH97" si="873">DATE(YEAR(EG97)+1,MONTH(EG97),DAY(EG97))</f>
        <v>88298</v>
      </c>
      <c r="EI97" s="289">
        <f t="shared" ref="EI97" si="874">DATE(YEAR(EH97)+1,MONTH(EH97),DAY(EH97))</f>
        <v>88663</v>
      </c>
      <c r="EJ97" s="289">
        <f t="shared" ref="EJ97" si="875">DATE(YEAR(EI97)+1,MONTH(EI97),DAY(EI97))</f>
        <v>89028</v>
      </c>
      <c r="EK97" s="289">
        <f t="shared" ref="EK97" si="876">DATE(YEAR(EJ97)+1,MONTH(EJ97),DAY(EJ97))</f>
        <v>89394</v>
      </c>
      <c r="EL97" s="289">
        <f t="shared" ref="EL97" si="877">DATE(YEAR(EK97)+1,MONTH(EK97),DAY(EK97))</f>
        <v>89759</v>
      </c>
      <c r="EM97" s="289">
        <f t="shared" ref="EM97" si="878">DATE(YEAR(EL97)+1,MONTH(EL97),DAY(EL97))</f>
        <v>90124</v>
      </c>
      <c r="EN97" s="289">
        <f t="shared" ref="EN97" si="879">DATE(YEAR(EM97)+1,MONTH(EM97),DAY(EM97))</f>
        <v>90489</v>
      </c>
      <c r="EO97" s="289">
        <f t="shared" ref="EO97" si="880">DATE(YEAR(EN97)+1,MONTH(EN97),DAY(EN97))</f>
        <v>90855</v>
      </c>
      <c r="EP97" s="289">
        <f t="shared" ref="EP97" si="881">DATE(YEAR(EO97)+1,MONTH(EO97),DAY(EO97))</f>
        <v>91220</v>
      </c>
      <c r="EQ97" s="289">
        <f t="shared" ref="EQ97" si="882">DATE(YEAR(EP97)+1,MONTH(EP97),DAY(EP97))</f>
        <v>91585</v>
      </c>
      <c r="ER97" s="289">
        <f t="shared" ref="ER97" si="883">DATE(YEAR(EQ97)+1,MONTH(EQ97),DAY(EQ97))</f>
        <v>91950</v>
      </c>
      <c r="ES97" s="289">
        <f t="shared" ref="ES97" si="884">DATE(YEAR(ER97)+1,MONTH(ER97),DAY(ER97))</f>
        <v>92316</v>
      </c>
      <c r="ET97" s="289">
        <f t="shared" ref="ET97" si="885">DATE(YEAR(ES97)+1,MONTH(ES97),DAY(ES97))</f>
        <v>92681</v>
      </c>
      <c r="EU97" s="289">
        <f t="shared" ref="EU97" si="886">DATE(YEAR(ET97)+1,MONTH(ET97),DAY(ET97))</f>
        <v>93046</v>
      </c>
      <c r="EV97" s="289">
        <f t="shared" ref="EV97" si="887">DATE(YEAR(EU97)+1,MONTH(EU97),DAY(EU97))</f>
        <v>93411</v>
      </c>
      <c r="EW97" s="289">
        <f t="shared" ref="EW97" si="888">DATE(YEAR(EV97)+1,MONTH(EV97),DAY(EV97))</f>
        <v>93777</v>
      </c>
      <c r="EX97" s="289">
        <f t="shared" ref="EX97" si="889">DATE(YEAR(EW97)+1,MONTH(EW97),DAY(EW97))</f>
        <v>94142</v>
      </c>
      <c r="EY97" s="289">
        <f t="shared" ref="EY97" si="890">DATE(YEAR(EX97)+1,MONTH(EX97),DAY(EX97))</f>
        <v>94507</v>
      </c>
      <c r="EZ97" s="289">
        <f t="shared" ref="EZ97" si="891">DATE(YEAR(EY97)+1,MONTH(EY97),DAY(EY97))</f>
        <v>94872</v>
      </c>
      <c r="FA97" s="289">
        <f t="shared" ref="FA97" si="892">DATE(YEAR(EZ97)+1,MONTH(EZ97),DAY(EZ97))</f>
        <v>95238</v>
      </c>
      <c r="FB97" s="289">
        <f t="shared" ref="FB97" si="893">DATE(YEAR(FA97)+1,MONTH(FA97),DAY(FA97))</f>
        <v>95603</v>
      </c>
      <c r="FC97" s="289">
        <f t="shared" ref="FC97" si="894">DATE(YEAR(FB97)+1,MONTH(FB97),DAY(FB97))</f>
        <v>95968</v>
      </c>
      <c r="FD97" s="289">
        <f t="shared" ref="FD97" si="895">DATE(YEAR(FC97)+1,MONTH(FC97),DAY(FC97))</f>
        <v>96333</v>
      </c>
      <c r="FE97" s="289">
        <f t="shared" ref="FE97" si="896">DATE(YEAR(FD97)+1,MONTH(FD97),DAY(FD97))</f>
        <v>96699</v>
      </c>
      <c r="FF97" s="289">
        <f t="shared" ref="FF97" si="897">DATE(YEAR(FE97)+1,MONTH(FE97),DAY(FE97))</f>
        <v>97064</v>
      </c>
      <c r="FG97" s="289">
        <f t="shared" ref="FG97" si="898">DATE(YEAR(FF97)+1,MONTH(FF97),DAY(FF97))</f>
        <v>97429</v>
      </c>
      <c r="FH97" s="289">
        <f t="shared" ref="FH97" si="899">DATE(YEAR(FG97)+1,MONTH(FG97),DAY(FG97))</f>
        <v>97794</v>
      </c>
      <c r="FI97" s="289">
        <f t="shared" ref="FI97" si="900">DATE(YEAR(FH97)+1,MONTH(FH97),DAY(FH97))</f>
        <v>98160</v>
      </c>
      <c r="FJ97" s="289">
        <f t="shared" ref="FJ97" si="901">DATE(YEAR(FI97)+1,MONTH(FI97),DAY(FI97))</f>
        <v>98525</v>
      </c>
      <c r="FK97" s="289">
        <f t="shared" ref="FK97" si="902">DATE(YEAR(FJ97)+1,MONTH(FJ97),DAY(FJ97))</f>
        <v>98890</v>
      </c>
      <c r="FL97" s="289">
        <f t="shared" ref="FL97" si="903">DATE(YEAR(FK97)+1,MONTH(FK97),DAY(FK97))</f>
        <v>99255</v>
      </c>
      <c r="FM97" s="289">
        <f t="shared" ref="FM97" si="904">DATE(YEAR(FL97)+1,MONTH(FL97),DAY(FL97))</f>
        <v>99621</v>
      </c>
      <c r="FN97" s="289">
        <f t="shared" ref="FN97" si="905">DATE(YEAR(FM97)+1,MONTH(FM97),DAY(FM97))</f>
        <v>99986</v>
      </c>
      <c r="FO97" s="289">
        <f t="shared" ref="FO97" si="906">DATE(YEAR(FN97)+1,MONTH(FN97),DAY(FN97))</f>
        <v>100351</v>
      </c>
      <c r="FP97" s="289">
        <f t="shared" ref="FP97" si="907">DATE(YEAR(FO97)+1,MONTH(FO97),DAY(FO97))</f>
        <v>100716</v>
      </c>
      <c r="FQ97" s="289">
        <f t="shared" ref="FQ97" si="908">DATE(YEAR(FP97)+1,MONTH(FP97),DAY(FP97))</f>
        <v>101082</v>
      </c>
      <c r="FR97" s="289">
        <f t="shared" ref="FR97" si="909">DATE(YEAR(FQ97)+1,MONTH(FQ97),DAY(FQ97))</f>
        <v>101447</v>
      </c>
      <c r="FS97" s="289">
        <f t="shared" ref="FS97" si="910">DATE(YEAR(FR97)+1,MONTH(FR97),DAY(FR97))</f>
        <v>101812</v>
      </c>
      <c r="FT97" s="289">
        <f t="shared" ref="FT97" si="911">DATE(YEAR(FS97)+1,MONTH(FS97),DAY(FS97))</f>
        <v>102177</v>
      </c>
      <c r="FU97" s="289">
        <f t="shared" ref="FU97" si="912">DATE(YEAR(FT97)+1,MONTH(FT97),DAY(FT97))</f>
        <v>102543</v>
      </c>
      <c r="FV97" s="289">
        <f t="shared" ref="FV97" si="913">DATE(YEAR(FU97)+1,MONTH(FU97),DAY(FU97))</f>
        <v>102908</v>
      </c>
      <c r="FW97" s="289">
        <f t="shared" ref="FW97" si="914">DATE(YEAR(FV97)+1,MONTH(FV97),DAY(FV97))</f>
        <v>103273</v>
      </c>
      <c r="FX97" s="289">
        <f t="shared" ref="FX97" si="915">DATE(YEAR(FW97)+1,MONTH(FW97),DAY(FW97))</f>
        <v>103638</v>
      </c>
      <c r="FY97" s="289">
        <f t="shared" ref="FY97" si="916">DATE(YEAR(FX97)+1,MONTH(FX97),DAY(FX97))</f>
        <v>104004</v>
      </c>
      <c r="FZ97" s="289">
        <f t="shared" ref="FZ97" si="917">DATE(YEAR(FY97)+1,MONTH(FY97),DAY(FY97))</f>
        <v>104369</v>
      </c>
      <c r="GA97" s="289">
        <f t="shared" ref="GA97" si="918">DATE(YEAR(FZ97)+1,MONTH(FZ97),DAY(FZ97))</f>
        <v>104734</v>
      </c>
      <c r="GB97" s="289">
        <f t="shared" ref="GB97" si="919">DATE(YEAR(GA97)+1,MONTH(GA97),DAY(GA97))</f>
        <v>105099</v>
      </c>
      <c r="GC97" s="289">
        <f t="shared" ref="GC97" si="920">DATE(YEAR(GB97)+1,MONTH(GB97),DAY(GB97))</f>
        <v>105465</v>
      </c>
      <c r="GD97" s="289">
        <f t="shared" ref="GD97" si="921">DATE(YEAR(GC97)+1,MONTH(GC97),DAY(GC97))</f>
        <v>105830</v>
      </c>
      <c r="GE97" s="289">
        <f t="shared" ref="GE97" si="922">DATE(YEAR(GD97)+1,MONTH(GD97),DAY(GD97))</f>
        <v>106195</v>
      </c>
      <c r="GF97" s="289">
        <f t="shared" ref="GF97" si="923">DATE(YEAR(GE97)+1,MONTH(GE97),DAY(GE97))</f>
        <v>106560</v>
      </c>
      <c r="GG97" s="289">
        <f t="shared" ref="GG97" si="924">DATE(YEAR(GF97)+1,MONTH(GF97),DAY(GF97))</f>
        <v>106926</v>
      </c>
      <c r="GH97" s="289">
        <f t="shared" ref="GH97" si="925">DATE(YEAR(GG97)+1,MONTH(GG97),DAY(GG97))</f>
        <v>107291</v>
      </c>
      <c r="GI97" s="289">
        <f t="shared" ref="GI97" si="926">DATE(YEAR(GH97)+1,MONTH(GH97),DAY(GH97))</f>
        <v>107656</v>
      </c>
      <c r="GJ97" s="289">
        <f t="shared" ref="GJ97" si="927">DATE(YEAR(GI97)+1,MONTH(GI97),DAY(GI97))</f>
        <v>108021</v>
      </c>
      <c r="GK97" s="289">
        <f t="shared" ref="GK97" si="928">DATE(YEAR(GJ97)+1,MONTH(GJ97),DAY(GJ97))</f>
        <v>108387</v>
      </c>
      <c r="GL97" s="289">
        <f t="shared" ref="GL97" si="929">DATE(YEAR(GK97)+1,MONTH(GK97),DAY(GK97))</f>
        <v>108752</v>
      </c>
      <c r="GM97" s="289">
        <f t="shared" ref="GM97" si="930">DATE(YEAR(GL97)+1,MONTH(GL97),DAY(GL97))</f>
        <v>109117</v>
      </c>
      <c r="GN97" s="289">
        <f t="shared" ref="GN97" si="931">DATE(YEAR(GM97)+1,MONTH(GM97),DAY(GM97))</f>
        <v>109482</v>
      </c>
      <c r="GO97" s="289">
        <f t="shared" ref="GO97" si="932">DATE(YEAR(GN97)+1,MONTH(GN97),DAY(GN97))</f>
        <v>109847</v>
      </c>
      <c r="GP97" s="289">
        <f t="shared" ref="GP97" si="933">DATE(YEAR(GO97)+1,MONTH(GO97),DAY(GO97))</f>
        <v>110212</v>
      </c>
      <c r="GQ97" s="289">
        <f t="shared" ref="GQ97" si="934">DATE(YEAR(GP97)+1,MONTH(GP97),DAY(GP97))</f>
        <v>110577</v>
      </c>
      <c r="GR97" s="289">
        <f t="shared" ref="GR97" si="935">DATE(YEAR(GQ97)+1,MONTH(GQ97),DAY(GQ97))</f>
        <v>110942</v>
      </c>
      <c r="GS97" s="289">
        <f t="shared" ref="GS97" si="936">DATE(YEAR(GR97)+1,MONTH(GR97),DAY(GR97))</f>
        <v>111308</v>
      </c>
      <c r="GT97" s="289">
        <f t="shared" ref="GT97" si="937">DATE(YEAR(GS97)+1,MONTH(GS97),DAY(GS97))</f>
        <v>111673</v>
      </c>
      <c r="GU97" s="289">
        <f t="shared" ref="GU97" si="938">DATE(YEAR(GT97)+1,MONTH(GT97),DAY(GT97))</f>
        <v>112038</v>
      </c>
      <c r="GV97" s="289">
        <f t="shared" ref="GV97" si="939">DATE(YEAR(GU97)+1,MONTH(GU97),DAY(GU97))</f>
        <v>112403</v>
      </c>
      <c r="GW97" s="289">
        <f t="shared" ref="GW97" si="940">DATE(YEAR(GV97)+1,MONTH(GV97),DAY(GV97))</f>
        <v>112769</v>
      </c>
      <c r="GX97" s="289">
        <f t="shared" ref="GX97" si="941">DATE(YEAR(GW97)+1,MONTH(GW97),DAY(GW97))</f>
        <v>113134</v>
      </c>
      <c r="GY97" s="289">
        <f t="shared" ref="GY97" si="942">DATE(YEAR(GX97)+1,MONTH(GX97),DAY(GX97))</f>
        <v>113499</v>
      </c>
      <c r="GZ97" s="289">
        <f t="shared" ref="GZ97" si="943">DATE(YEAR(GY97)+1,MONTH(GY97),DAY(GY97))</f>
        <v>113864</v>
      </c>
      <c r="HA97" s="289">
        <f t="shared" ref="HA97" si="944">DATE(YEAR(GZ97)+1,MONTH(GZ97),DAY(GZ97))</f>
        <v>114230</v>
      </c>
      <c r="HB97" s="289">
        <f t="shared" ref="HB97" si="945">DATE(YEAR(HA97)+1,MONTH(HA97),DAY(HA97))</f>
        <v>114595</v>
      </c>
      <c r="HC97" s="289">
        <f t="shared" ref="HC97" si="946">DATE(YEAR(HB97)+1,MONTH(HB97),DAY(HB97))</f>
        <v>114960</v>
      </c>
      <c r="HD97" s="289">
        <f t="shared" ref="HD97" si="947">DATE(YEAR(HC97)+1,MONTH(HC97),DAY(HC97))</f>
        <v>115325</v>
      </c>
      <c r="HE97" s="289">
        <f t="shared" ref="HE97" si="948">DATE(YEAR(HD97)+1,MONTH(HD97),DAY(HD97))</f>
        <v>115691</v>
      </c>
      <c r="HF97" s="289">
        <f t="shared" ref="HF97" si="949">DATE(YEAR(HE97)+1,MONTH(HE97),DAY(HE97))</f>
        <v>116056</v>
      </c>
      <c r="HG97" s="289">
        <f t="shared" ref="HG97" si="950">DATE(YEAR(HF97)+1,MONTH(HF97),DAY(HF97))</f>
        <v>116421</v>
      </c>
      <c r="HH97" s="289">
        <f t="shared" ref="HH97" si="951">DATE(YEAR(HG97)+1,MONTH(HG97),DAY(HG97))</f>
        <v>116786</v>
      </c>
      <c r="HI97" s="289">
        <f t="shared" ref="HI97" si="952">DATE(YEAR(HH97)+1,MONTH(HH97),DAY(HH97))</f>
        <v>117152</v>
      </c>
    </row>
    <row r="98" spans="1:217" s="278" customFormat="1" ht="12.75" customHeight="1">
      <c r="A98"/>
      <c r="B98" s="390"/>
      <c r="C98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</row>
    <row r="99" spans="1:217" s="278" customFormat="1" ht="12.75" customHeight="1">
      <c r="A99" s="10" t="str">
        <f>'JJR-4 Constant DCF'!A89</f>
        <v>ALLETE, Inc.</v>
      </c>
      <c r="B99" s="389" t="str">
        <f>'JJR-4 Constant DCF'!B89</f>
        <v>ALE</v>
      </c>
      <c r="C99" s="239">
        <f>'JJR-4 Constant DCF'!D89</f>
        <v>59.31594444444444</v>
      </c>
      <c r="D99" s="239">
        <f>'JJR-4 Constant DCF'!C89</f>
        <v>2.52</v>
      </c>
      <c r="E99" s="3">
        <f>'JJR-4 Constant DCF'!G89</f>
        <v>0.06</v>
      </c>
      <c r="F99" s="3">
        <f>'JJR-4 Constant DCF'!H89</f>
        <v>7.0000000000000007E-2</v>
      </c>
      <c r="G99" s="3" t="str">
        <f>'JJR-4 Constant DCF'!I89</f>
        <v>NA%</v>
      </c>
      <c r="H99" s="3">
        <f>MIN(E99:G99)</f>
        <v>0.06</v>
      </c>
      <c r="I99" s="3">
        <f t="shared" ref="I99:I116" si="953">H99+($N99-$H99)/6</f>
        <v>5.9149234433652713E-2</v>
      </c>
      <c r="J99" s="3">
        <f t="shared" ref="J99:J116" si="954">I99+($N99-$H99)/6</f>
        <v>5.8298468867305428E-2</v>
      </c>
      <c r="K99" s="3">
        <f t="shared" ref="K99:K116" si="955">J99+($N99-$H99)/6</f>
        <v>5.7447703300958143E-2</v>
      </c>
      <c r="L99" s="3">
        <f t="shared" ref="L99:L116" si="956">K99+($N99-$H99)/6</f>
        <v>5.6596937734610858E-2</v>
      </c>
      <c r="M99" s="3">
        <f t="shared" ref="M99:M116" si="957">L99+($N99-$H99)/6</f>
        <v>5.5746172168263573E-2</v>
      </c>
      <c r="N99" s="3">
        <f>'JJR-5.4 GDP Growth'!$D$25</f>
        <v>5.4895406601916275E-2</v>
      </c>
      <c r="O99" s="3">
        <f>IFERROR(XIRR($Q99:$HI99,$Q$7:$HI$7),"")</f>
        <v>0.10338413119316101</v>
      </c>
      <c r="Q99" s="239">
        <f t="shared" ref="Q99:Q116" si="958">-C99</f>
        <v>-59.31594444444444</v>
      </c>
      <c r="R99" s="239">
        <f t="shared" ref="R99:R116" si="959">D99*(1+$H99)</f>
        <v>2.6712000000000002</v>
      </c>
      <c r="S99" s="239">
        <f t="shared" ref="S99:S116" si="960">R99*(1+$H99)</f>
        <v>2.8314720000000002</v>
      </c>
      <c r="T99" s="239">
        <f t="shared" ref="T99:T116" si="961">S99*(1+$H99)</f>
        <v>3.0013603200000003</v>
      </c>
      <c r="U99" s="239">
        <f t="shared" ref="U99:U116" si="962">T99*(1+$H99)</f>
        <v>3.1814419392000004</v>
      </c>
      <c r="V99" s="239">
        <f t="shared" ref="V99:V116" si="963">U99*(1+$H99)</f>
        <v>3.3723284555520006</v>
      </c>
      <c r="W99" s="239">
        <f t="shared" ref="W99:W116" si="964">V99*(1+I99)</f>
        <v>3.5717991019567235</v>
      </c>
      <c r="X99" s="239">
        <f t="shared" ref="X99:X116" si="965">W99*(1+J99)</f>
        <v>3.780029520702417</v>
      </c>
      <c r="Y99" s="239">
        <f t="shared" ref="Y99:Y116" si="966">X99*(1+K99)</f>
        <v>3.9971835350765925</v>
      </c>
      <c r="Z99" s="239">
        <f t="shared" ref="Z99:Z116" si="967">Y99*(1+L99)</f>
        <v>4.2234118827251343</v>
      </c>
      <c r="AA99" s="239">
        <f t="shared" ref="AA99:AA116" si="968">Z99*(1+M99)</f>
        <v>4.4588509286770197</v>
      </c>
      <c r="AB99" s="239">
        <f t="shared" ref="AB99:AQ115" si="969">AA99*(1+$N99)</f>
        <v>4.7036213633840767</v>
      </c>
      <c r="AC99" s="239">
        <f t="shared" si="969"/>
        <v>4.961828570628505</v>
      </c>
      <c r="AD99" s="239">
        <f t="shared" si="969"/>
        <v>5.2342101675021615</v>
      </c>
      <c r="AE99" s="239">
        <f t="shared" si="969"/>
        <v>5.521544262887077</v>
      </c>
      <c r="AF99" s="239">
        <f t="shared" si="969"/>
        <v>5.8246516802687411</v>
      </c>
      <c r="AG99" s="239">
        <f t="shared" si="969"/>
        <v>6.1443983025716289</v>
      </c>
      <c r="AH99" s="239">
        <f t="shared" si="969"/>
        <v>6.4816975457154227</v>
      </c>
      <c r="AI99" s="239">
        <f t="shared" si="969"/>
        <v>6.8375129679581139</v>
      </c>
      <c r="AJ99" s="239">
        <f t="shared" si="969"/>
        <v>7.21286102248005</v>
      </c>
      <c r="AK99" s="239">
        <f t="shared" si="969"/>
        <v>7.6088139610722063</v>
      </c>
      <c r="AL99" s="239">
        <f t="shared" si="969"/>
        <v>8.0265028972236028</v>
      </c>
      <c r="AM99" s="239">
        <f t="shared" si="969"/>
        <v>8.4671210373581509</v>
      </c>
      <c r="AN99" s="239">
        <f t="shared" si="969"/>
        <v>8.9319270894515661</v>
      </c>
      <c r="AO99" s="239">
        <f t="shared" si="969"/>
        <v>9.4222488587656805</v>
      </c>
      <c r="AP99" s="239">
        <f t="shared" si="969"/>
        <v>9.9394870409720646</v>
      </c>
      <c r="AQ99" s="239">
        <f t="shared" si="969"/>
        <v>10.485119223500703</v>
      </c>
      <c r="AR99" s="239">
        <f t="shared" ref="AR99:AR116" si="970">AQ99*(1+$N99)</f>
        <v>11.060704106544343</v>
      </c>
      <c r="AS99" s="239">
        <f t="shared" ref="AS99:AS116" si="971">AR99*(1+$N99)</f>
        <v>11.66788595577658</v>
      </c>
      <c r="AT99" s="239">
        <f t="shared" ref="AT99:AT116" si="972">AS99*(1+$N99)</f>
        <v>12.308399299503723</v>
      </c>
      <c r="AU99" s="239">
        <f t="shared" ref="AU99:AU116" si="973">AT99*(1+$N99)</f>
        <v>12.984073883668721</v>
      </c>
      <c r="AV99" s="239">
        <f t="shared" ref="AV99:AV116" si="974">AU99*(1+$N99)</f>
        <v>13.696839898862038</v>
      </c>
      <c r="AW99" s="239">
        <f t="shared" ref="AW99:AW116" si="975">AV99*(1+$N99)</f>
        <v>14.448733494271419</v>
      </c>
      <c r="AX99" s="239">
        <f t="shared" ref="AX99:AX116" si="976">AW99*(1+$N99)</f>
        <v>15.241902594322175</v>
      </c>
      <c r="AY99" s="239">
        <f t="shared" ref="AY99:AY116" si="977">AX99*(1+$N99)</f>
        <v>16.078613034624293</v>
      </c>
      <c r="AZ99" s="239">
        <f t="shared" ref="AZ99:AZ116" si="978">AY99*(1+$N99)</f>
        <v>16.961255034754863</v>
      </c>
      <c r="BA99" s="239">
        <f t="shared" ref="BA99:BA116" si="979">AZ99*(1+$N99)</f>
        <v>17.892350026366532</v>
      </c>
      <c r="BB99" s="239">
        <f t="shared" ref="BB99:BB116" si="980">BA99*(1+$N99)</f>
        <v>18.87455785612773</v>
      </c>
      <c r="BC99" s="239">
        <f t="shared" ref="BC99:BC116" si="981">BB99*(1+$N99)</f>
        <v>19.910684384071256</v>
      </c>
      <c r="BD99" s="239">
        <f t="shared" ref="BD99:BD116" si="982">BC99*(1+$N99)</f>
        <v>21.003689499057273</v>
      </c>
      <c r="BE99" s="239">
        <f t="shared" ref="BE99:BE116" si="983">BD99*(1+$N99)</f>
        <v>22.15669557424842</v>
      </c>
      <c r="BF99" s="239">
        <f t="shared" ref="BF99:BF116" si="984">BE99*(1+$N99)</f>
        <v>23.372996386751666</v>
      </c>
      <c r="BG99" s="239">
        <f t="shared" ref="BG99:BG116" si="985">BF99*(1+$N99)</f>
        <v>24.656066526907519</v>
      </c>
      <c r="BH99" s="239">
        <f t="shared" ref="BH99:BH116" si="986">BG99*(1+$N99)</f>
        <v>26.009571324106005</v>
      </c>
      <c r="BI99" s="239">
        <f t="shared" ref="BI99:BI116" si="987">BH99*(1+$N99)</f>
        <v>27.437377317484348</v>
      </c>
      <c r="BJ99" s="239">
        <f t="shared" ref="BJ99:BJ116" si="988">BI99*(1+$N99)</f>
        <v>28.943563301417846</v>
      </c>
      <c r="BK99" s="239">
        <f t="shared" ref="BK99:BK116" si="989">BJ99*(1+$N99)</f>
        <v>30.532431977357483</v>
      </c>
      <c r="BL99" s="239">
        <f t="shared" ref="BL99:BL116" si="990">BK99*(1+$N99)</f>
        <v>32.208522245299875</v>
      </c>
      <c r="BM99" s="239">
        <f t="shared" ref="BM99:BM116" si="991">BL99*(1+$N99)</f>
        <v>33.976622170002479</v>
      </c>
      <c r="BN99" s="239">
        <f t="shared" ref="BN99:BN116" si="992">BM99*(1+$N99)</f>
        <v>35.841782658984449</v>
      </c>
      <c r="BO99" s="239">
        <f t="shared" ref="BO99:BO116" si="993">BN99*(1+$N99)</f>
        <v>37.809331891386911</v>
      </c>
      <c r="BP99" s="239">
        <f t="shared" ref="BP99:BP116" si="994">BO99*(1+$N99)</f>
        <v>39.884890538911392</v>
      </c>
      <c r="BQ99" s="239">
        <f t="shared" ref="BQ99:BQ116" si="995">BP99*(1+$N99)</f>
        <v>42.07438782231786</v>
      </c>
      <c r="BR99" s="239">
        <f t="shared" ref="BR99:BR116" si="996">BQ99*(1+$N99)</f>
        <v>44.38407844935071</v>
      </c>
      <c r="BS99" s="239">
        <f t="shared" ref="BS99:BS116" si="997">BR99*(1+$N99)</f>
        <v>46.820560482479166</v>
      </c>
      <c r="BT99" s="239">
        <f t="shared" ref="BT99:BT116" si="998">BS99*(1+$N99)</f>
        <v>49.390794187494471</v>
      </c>
      <c r="BU99" s="239">
        <f t="shared" ref="BU99:BU116" si="999">BT99*(1+$N99)</f>
        <v>52.102121916808542</v>
      </c>
      <c r="BV99" s="239">
        <f t="shared" ref="BV99:BV116" si="1000">BU99*(1+$N99)</f>
        <v>54.962289084254358</v>
      </c>
      <c r="BW99" s="239">
        <f t="shared" ref="BW99:BW116" si="1001">BV99*(1+$N99)</f>
        <v>57.979466291306565</v>
      </c>
      <c r="BX99" s="239">
        <f t="shared" ref="BX99:BX116" si="1002">BW99*(1+$N99)</f>
        <v>61.16227266792994</v>
      </c>
      <c r="BY99" s="239">
        <f t="shared" ref="BY99:BY116" si="1003">BX99*(1+$N99)</f>
        <v>64.519800494733218</v>
      </c>
      <c r="BZ99" s="239">
        <f t="shared" ref="BZ99:BZ116" si="1004">BY99*(1+$N99)</f>
        <v>68.061641176766116</v>
      </c>
      <c r="CA99" s="239">
        <f t="shared" ref="CA99:CA116" si="1005">BZ99*(1+$N99)</f>
        <v>71.797912643158426</v>
      </c>
      <c r="CB99" s="239">
        <f t="shared" ref="CB99:CB116" si="1006">CA99*(1+$N99)</f>
        <v>75.739288250873471</v>
      </c>
      <c r="CC99" s="239">
        <f t="shared" ref="CC99:CC116" si="1007">CB99*(1+$N99)</f>
        <v>79.897027275144907</v>
      </c>
      <c r="CD99" s="239">
        <f t="shared" ref="CD99:CD116" si="1008">CC99*(1+$N99)</f>
        <v>84.283007073698386</v>
      </c>
      <c r="CE99" s="239">
        <f t="shared" ref="CE99:CE116" si="1009">CD99*(1+$N99)</f>
        <v>88.909757016641251</v>
      </c>
      <c r="CF99" s="239">
        <f t="shared" ref="CF99:CF116" si="1010">CE99*(1+$N99)</f>
        <v>93.790494278947349</v>
      </c>
      <c r="CG99" s="239">
        <f t="shared" ref="CG99:CG116" si="1011">CF99*(1+$N99)</f>
        <v>98.93916159778486</v>
      </c>
      <c r="CH99" s="239">
        <f t="shared" ref="CH99:CH116" si="1012">CG99*(1+$N99)</f>
        <v>104.37046710254796</v>
      </c>
      <c r="CI99" s="239">
        <f t="shared" ref="CI99:CI116" si="1013">CH99*(1+$N99)</f>
        <v>110.09992633137426</v>
      </c>
      <c r="CJ99" s="239">
        <f t="shared" ref="CJ99:CJ116" si="1014">CI99*(1+$N99)</f>
        <v>116.14390655417608</v>
      </c>
      <c r="CK99" s="239">
        <f t="shared" ref="CK99:CK116" si="1015">CJ99*(1+$N99)</f>
        <v>122.51967352880254</v>
      </c>
      <c r="CL99" s="239">
        <f t="shared" ref="CL99:CL116" si="1016">CK99*(1+$N99)</f>
        <v>129.2454408239002</v>
      </c>
      <c r="CM99" s="239">
        <f t="shared" ref="CM99:CM116" si="1017">CL99*(1+$N99)</f>
        <v>136.34042184937212</v>
      </c>
      <c r="CN99" s="239">
        <f t="shared" ref="CN99:CN116" si="1018">CM99*(1+$N99)</f>
        <v>143.82488474307019</v>
      </c>
      <c r="CO99" s="239">
        <f t="shared" ref="CO99:CO116" si="1019">CN99*(1+$N99)</f>
        <v>151.72021027051477</v>
      </c>
      <c r="CP99" s="239">
        <f t="shared" ref="CP99:CP116" si="1020">CO99*(1+$N99)</f>
        <v>160.0489529030429</v>
      </c>
      <c r="CQ99" s="239">
        <f t="shared" ref="CQ99:CQ116" si="1021">CP99*(1+$N99)</f>
        <v>168.83490524886639</v>
      </c>
      <c r="CR99" s="239">
        <f t="shared" ref="CR99:CR116" si="1022">CQ99*(1+$N99)</f>
        <v>178.10316602109893</v>
      </c>
      <c r="CS99" s="239">
        <f t="shared" ref="CS99:CS116" si="1023">CR99*(1+$N99)</f>
        <v>187.88021173691575</v>
      </c>
      <c r="CT99" s="239">
        <f t="shared" ref="CT99:CT116" si="1024">CS99*(1+$N99)</f>
        <v>198.19397235266786</v>
      </c>
      <c r="CU99" s="239">
        <f t="shared" ref="CU99:CU116" si="1025">CT99*(1+$N99)</f>
        <v>209.07391105101652</v>
      </c>
      <c r="CV99" s="239">
        <f t="shared" ref="CV99:CV116" si="1026">CU99*(1+$N99)</f>
        <v>220.55110840801495</v>
      </c>
      <c r="CW99" s="239">
        <f t="shared" ref="CW99:CW116" si="1027">CV99*(1+$N99)</f>
        <v>232.65835118057626</v>
      </c>
      <c r="CX99" s="239">
        <f t="shared" ref="CX99:CX116" si="1028">CW99*(1+$N99)</f>
        <v>245.43022596796541</v>
      </c>
      <c r="CY99" s="239">
        <f t="shared" ref="CY99:CY116" si="1029">CX99*(1+$N99)</f>
        <v>258.90321801487704</v>
      </c>
      <c r="CZ99" s="239">
        <f t="shared" ref="CZ99:CZ116" si="1030">CY99*(1+$N99)</f>
        <v>273.11581543834831</v>
      </c>
      <c r="DA99" s="239">
        <f t="shared" ref="DA99:DA116" si="1031">CZ99*(1+$N99)</f>
        <v>288.10861917625039</v>
      </c>
      <c r="DB99" s="239">
        <f t="shared" ref="DB99:DB116" si="1032">DA99*(1+$N99)</f>
        <v>303.92445897144728</v>
      </c>
      <c r="DC99" s="239">
        <f t="shared" ref="DC99:DC116" si="1033">DB99*(1+$N99)</f>
        <v>320.60851572295229</v>
      </c>
      <c r="DD99" s="239">
        <f t="shared" ref="DD99:DD116" si="1034">DC99*(1+$N99)</f>
        <v>338.20845055360064</v>
      </c>
      <c r="DE99" s="239">
        <f t="shared" ref="DE99:DE116" si="1035">DD99*(1+$N99)</f>
        <v>356.77454096294463</v>
      </c>
      <c r="DF99" s="239">
        <f t="shared" ref="DF99:DF116" si="1036">DE99*(1+$N99)</f>
        <v>376.3598244543175</v>
      </c>
      <c r="DG99" s="239">
        <f t="shared" ref="DG99:DG116" si="1037">DF99*(1+$N99)</f>
        <v>397.02025004636312</v>
      </c>
      <c r="DH99" s="239">
        <f t="shared" ref="DH99:DH116" si="1038">DG99*(1+$N99)</f>
        <v>418.81483810185267</v>
      </c>
      <c r="DI99" s="239">
        <f t="shared" ref="DI99:DI116" si="1039">DH99*(1+$N99)</f>
        <v>441.80584893036962</v>
      </c>
      <c r="DJ99" s="239">
        <f t="shared" ref="DJ99:DJ116" si="1040">DI99*(1+$N99)</f>
        <v>466.05896064650705</v>
      </c>
      <c r="DK99" s="239">
        <f t="shared" ref="DK99:DK116" si="1041">DJ99*(1+$N99)</f>
        <v>491.64345679166354</v>
      </c>
      <c r="DL99" s="239">
        <f t="shared" ref="DL99:DL116" si="1042">DK99*(1+$N99)</f>
        <v>518.63242425541353</v>
      </c>
      <c r="DM99" s="239">
        <f t="shared" ref="DM99:DM116" si="1043">DL99*(1+$N99)</f>
        <v>547.10296206185194</v>
      </c>
      <c r="DN99" s="239">
        <f t="shared" ref="DN99:DN116" si="1044">DM99*(1+$N99)</f>
        <v>577.13640161735009</v>
      </c>
      <c r="DO99" s="239">
        <f t="shared" ref="DO99:DO116" si="1045">DN99*(1+$N99)</f>
        <v>608.81853904890136</v>
      </c>
      <c r="DP99" s="239">
        <f t="shared" ref="DP99:DP116" si="1046">DO99*(1+$N99)</f>
        <v>642.23988029677548</v>
      </c>
      <c r="DQ99" s="239">
        <f t="shared" ref="DQ99:DQ116" si="1047">DP99*(1+$N99)</f>
        <v>677.49589966163296</v>
      </c>
      <c r="DR99" s="239">
        <f t="shared" ref="DR99:DR116" si="1048">DQ99*(1+$N99)</f>
        <v>714.68731254468935</v>
      </c>
      <c r="DS99" s="239">
        <f t="shared" ref="DS99:DS116" si="1049">DR99*(1+$N99)</f>
        <v>753.9203631600609</v>
      </c>
      <c r="DT99" s="239">
        <f t="shared" ref="DT99:DT116" si="1050">DS99*(1+$N99)</f>
        <v>795.30712804119685</v>
      </c>
      <c r="DU99" s="239">
        <f t="shared" ref="DU99:DU116" si="1051">DT99*(1+$N99)</f>
        <v>838.96583620842068</v>
      </c>
      <c r="DV99" s="239">
        <f t="shared" ref="DV99:DV116" si="1052">DU99*(1+$N99)</f>
        <v>885.02120691219864</v>
      </c>
      <c r="DW99" s="239">
        <f t="shared" ref="DW99:DW116" si="1053">DV99*(1+$N99)</f>
        <v>933.6048059169625</v>
      </c>
      <c r="DX99" s="239">
        <f t="shared" ref="DX99:DX116" si="1054">DW99*(1+$N99)</f>
        <v>984.85542134327727</v>
      </c>
      <c r="DY99" s="239">
        <f t="shared" ref="DY99:DY116" si="1055">DX99*(1+$N99)</f>
        <v>1038.9194601420181</v>
      </c>
      <c r="DZ99" s="239">
        <f t="shared" ref="DZ99:DZ116" si="1056">DY99*(1+$N99)</f>
        <v>1095.9513663331575</v>
      </c>
      <c r="EA99" s="239">
        <f t="shared" ref="EA99:EA116" si="1057">DZ99*(1+$N99)</f>
        <v>1156.1140622039418</v>
      </c>
      <c r="EB99" s="239">
        <f t="shared" ref="EB99:EB116" si="1058">EA99*(1+$N99)</f>
        <v>1219.5794137268203</v>
      </c>
      <c r="EC99" s="239">
        <f t="shared" ref="EC99:EC116" si="1059">EB99*(1+$N99)</f>
        <v>1286.5287215266808</v>
      </c>
      <c r="ED99" s="239">
        <f t="shared" ref="ED99:ED116" si="1060">EC99*(1+$N99)</f>
        <v>1357.1532387999314</v>
      </c>
      <c r="EE99" s="239">
        <f t="shared" ref="EE99:EE116" si="1061">ED99*(1+$N99)</f>
        <v>1431.6547176649613</v>
      </c>
      <c r="EF99" s="239">
        <f t="shared" ref="EF99:EF116" si="1062">EE99*(1+$N99)</f>
        <v>1510.2459855047309</v>
      </c>
      <c r="EG99" s="239">
        <f t="shared" ref="EG99:EG116" si="1063">EF99*(1+$N99)</f>
        <v>1593.151552947925</v>
      </c>
      <c r="EH99" s="239">
        <f t="shared" ref="EH99:EH116" si="1064">EG99*(1+$N99)</f>
        <v>1680.6082552254757</v>
      </c>
      <c r="EI99" s="239">
        <f t="shared" ref="EI99:EI116" si="1065">EH99*(1+$N99)</f>
        <v>1772.8659287346152</v>
      </c>
      <c r="EJ99" s="239">
        <f t="shared" ref="EJ99:EJ116" si="1066">EI99*(1+$N99)</f>
        <v>1870.1881247431859</v>
      </c>
      <c r="EK99" s="239">
        <f t="shared" ref="EK99:EK116" si="1067">EJ99*(1+$N99)</f>
        <v>1972.8528622730385</v>
      </c>
      <c r="EL99" s="239">
        <f t="shared" ref="EL99:EL116" si="1068">EK99*(1+$N99)</f>
        <v>2081.1534223132712</v>
      </c>
      <c r="EM99" s="239">
        <f t="shared" ref="EM99:EM116" si="1069">EL99*(1+$N99)</f>
        <v>2195.3991856321277</v>
      </c>
      <c r="EN99" s="239">
        <f t="shared" ref="EN99:EN116" si="1070">EM99*(1+$N99)</f>
        <v>2315.9165165809191</v>
      </c>
      <c r="EO99" s="239">
        <f t="shared" ref="EO99:EO116" si="1071">EN99*(1+$N99)</f>
        <v>2443.049695414722</v>
      </c>
      <c r="EP99" s="239">
        <f t="shared" ref="EP99:EP116" si="1072">EO99*(1+$N99)</f>
        <v>2577.1619017932007</v>
      </c>
      <c r="EQ99" s="239">
        <f t="shared" ref="EQ99:EQ116" si="1073">EP99*(1+$N99)</f>
        <v>2718.6362522711065</v>
      </c>
      <c r="ER99" s="239">
        <f t="shared" ref="ER99:ER116" si="1074">EQ99*(1+$N99)</f>
        <v>2867.8768947422386</v>
      </c>
      <c r="ES99" s="239">
        <f t="shared" ref="ES99:ES116" si="1075">ER99*(1+$N99)</f>
        <v>3025.3101629633547</v>
      </c>
      <c r="ET99" s="239">
        <f t="shared" ref="ET99:ET116" si="1076">ES99*(1+$N99)</f>
        <v>3191.3857944561378</v>
      </c>
      <c r="EU99" s="239">
        <f t="shared" ref="EU99:EU116" si="1077">ET99*(1+$N99)</f>
        <v>3366.5782152663869</v>
      </c>
      <c r="EV99" s="239">
        <f t="shared" ref="EV99:EV116" si="1078">EU99*(1+$N99)</f>
        <v>3551.3878952505888</v>
      </c>
      <c r="EW99" s="239">
        <f t="shared" ref="EW99:EW116" si="1079">EV99*(1+$N99)</f>
        <v>3746.3427777614934</v>
      </c>
      <c r="EX99" s="239">
        <f t="shared" ref="EX99:EX116" si="1080">EW99*(1+$N99)</f>
        <v>3951.9997878168629</v>
      </c>
      <c r="EY99" s="239">
        <f t="shared" ref="EY99:EY116" si="1081">EX99*(1+$N99)</f>
        <v>4168.9464230597559</v>
      </c>
      <c r="EZ99" s="239">
        <f t="shared" ref="EZ99:EZ116" si="1082">EY99*(1+$N99)</f>
        <v>4397.8024320552258</v>
      </c>
      <c r="FA99" s="239">
        <f t="shared" ref="FA99:FA116" si="1083">EZ99*(1+$N99)</f>
        <v>4639.221584717794</v>
      </c>
      <c r="FB99" s="239">
        <f t="shared" ref="FB99:FB116" si="1084">FA99*(1+$N99)</f>
        <v>4893.8935399272641</v>
      </c>
      <c r="FC99" s="239">
        <f t="shared" ref="FC99:FC116" si="1085">FB99*(1+$N99)</f>
        <v>5162.5458156680625</v>
      </c>
      <c r="FD99" s="239">
        <f t="shared" ref="FD99:FD116" si="1086">FC99*(1+$N99)</f>
        <v>5445.9458673201825</v>
      </c>
      <c r="FE99" s="239">
        <f t="shared" ref="FE99:FE116" si="1087">FD99*(1+$N99)</f>
        <v>5744.9032800387495</v>
      </c>
      <c r="FF99" s="239">
        <f t="shared" ref="FF99:FF116" si="1088">FE99*(1+$N99)</f>
        <v>6060.2720814851591</v>
      </c>
      <c r="FG99" s="239">
        <f t="shared" ref="FG99:FG116" si="1089">FF99*(1+$N99)</f>
        <v>6392.9531815165283</v>
      </c>
      <c r="FH99" s="239">
        <f t="shared" ref="FH99:FH116" si="1090">FG99*(1+$N99)</f>
        <v>6743.8969458028923</v>
      </c>
      <c r="FI99" s="239">
        <f t="shared" ref="FI99:FI116" si="1091">FH99*(1+$N99)</f>
        <v>7114.1059107241636</v>
      </c>
      <c r="FJ99" s="239">
        <f t="shared" ref="FJ99:FJ116" si="1092">FI99*(1+$N99)</f>
        <v>7504.637647302462</v>
      </c>
      <c r="FK99" s="239">
        <f t="shared" ref="FK99:FK116" si="1093">FJ99*(1+$N99)</f>
        <v>7916.6077823511787</v>
      </c>
      <c r="FL99" s="239">
        <f t="shared" ref="FL99:FL116" si="1094">FK99*(1+$N99)</f>
        <v>8351.193185471242</v>
      </c>
      <c r="FM99" s="239">
        <f t="shared" ref="FM99:FM116" si="1095">FL99*(1+$N99)</f>
        <v>8809.635330998839</v>
      </c>
      <c r="FN99" s="239">
        <f t="shared" ref="FN99:FN116" si="1096">FM99*(1+$N99)</f>
        <v>9293.2438445086282</v>
      </c>
      <c r="FO99" s="239">
        <f t="shared" ref="FO99:FO116" si="1097">FN99*(1+$N99)</f>
        <v>9803.4002440036857</v>
      </c>
      <c r="FP99" s="239">
        <f t="shared" ref="FP99:FP116" si="1098">FO99*(1+$N99)</f>
        <v>10341.561886479592</v>
      </c>
      <c r="FQ99" s="239">
        <f t="shared" ref="FQ99:FQ116" si="1099">FP99*(1+$N99)</f>
        <v>10909.26613113677</v>
      </c>
      <c r="FR99" s="239">
        <f t="shared" ref="FR99:FR116" si="1100">FQ99*(1+$N99)</f>
        <v>11508.134731134038</v>
      </c>
      <c r="FS99" s="239">
        <f t="shared" ref="FS99:FS116" si="1101">FR99*(1+$N99)</f>
        <v>12139.878466429274</v>
      </c>
      <c r="FT99" s="239">
        <f t="shared" ref="FT99:FT116" si="1102">FS99*(1+$N99)</f>
        <v>12806.302030941757</v>
      </c>
      <c r="FU99" s="239">
        <f t="shared" ref="FU99:FU116" si="1103">FT99*(1+$N99)</f>
        <v>13509.309187997251</v>
      </c>
      <c r="FV99" s="239">
        <f t="shared" ref="FV99:FV116" si="1104">FU99*(1+$N99)</f>
        <v>14250.908208783363</v>
      </c>
      <c r="FW99" s="239">
        <f t="shared" ref="FW99:FW116" si="1105">FV99*(1+$N99)</f>
        <v>15033.217609351112</v>
      </c>
      <c r="FX99" s="239">
        <f t="shared" ref="FX99:FX116" si="1106">FW99*(1+$N99)</f>
        <v>15858.472202551529</v>
      </c>
      <c r="FY99" s="239">
        <f t="shared" ref="FY99:FY116" si="1107">FX99*(1+$N99)</f>
        <v>16729.029482195783</v>
      </c>
      <c r="FZ99" s="239">
        <f t="shared" ref="FZ99:FZ116" si="1108">FY99*(1+$N99)</f>
        <v>17647.376357676367</v>
      </c>
      <c r="GA99" s="239">
        <f t="shared" ref="GA99:GA116" si="1109">FZ99*(1+$N99)</f>
        <v>18616.136258288054</v>
      </c>
      <c r="GB99" s="239">
        <f t="shared" ref="GB99:GB116" si="1110">GA99*(1+$N99)</f>
        <v>19638.076627543454</v>
      </c>
      <c r="GC99" s="239">
        <f t="shared" ref="GC99:GC116" si="1111">GB99*(1+$N99)</f>
        <v>20716.116828892042</v>
      </c>
      <c r="GD99" s="239">
        <f t="shared" ref="GD99:GD116" si="1112">GC99*(1+$N99)</f>
        <v>21853.336485426869</v>
      </c>
      <c r="GE99" s="239">
        <f t="shared" ref="GE99:GE116" si="1113">GD99*(1+$N99)</f>
        <v>23052.984277402869</v>
      </c>
      <c r="GF99" s="239">
        <f t="shared" ref="GF99:GF116" si="1114">GE99*(1+$N99)</f>
        <v>24318.487222698484</v>
      </c>
      <c r="GG99" s="239">
        <f t="shared" ref="GG99:GG116" si="1115">GF99*(1+$N99)</f>
        <v>25653.460466732024</v>
      </c>
      <c r="GH99" s="239">
        <f t="shared" ref="GH99:GH116" si="1116">GG99*(1+$N99)</f>
        <v>27061.717609799463</v>
      </c>
      <c r="GI99" s="239">
        <f t="shared" ref="GI99:GI116" si="1117">GH99*(1+$N99)</f>
        <v>28547.281601335642</v>
      </c>
      <c r="GJ99" s="239">
        <f t="shared" ref="GJ99:GJ116" si="1118">GI99*(1+$N99)</f>
        <v>30114.396232220366</v>
      </c>
      <c r="GK99" s="239">
        <f t="shared" ref="GK99:GK116" si="1119">GJ99*(1+$N99)</f>
        <v>31767.538257959317</v>
      </c>
      <c r="GL99" s="239">
        <f t="shared" ref="GL99:GL116" si="1120">GK99*(1+$N99)</f>
        <v>33511.430187371923</v>
      </c>
      <c r="GM99" s="239">
        <f t="shared" ref="GM99:GM116" si="1121">GL99*(1+$N99)</f>
        <v>35351.053773319436</v>
      </c>
      <c r="GN99" s="239">
        <f t="shared" ref="GN99:GN116" si="1122">GM99*(1+$N99)</f>
        <v>37291.664244012012</v>
      </c>
      <c r="GO99" s="239">
        <f t="shared" ref="GO99:GO116" si="1123">GN99*(1+$N99)</f>
        <v>39338.805315549194</v>
      </c>
      <c r="GP99" s="239">
        <f t="shared" ref="GP99:GP116" si="1124">GO99*(1+$N99)</f>
        <v>41498.325028579893</v>
      </c>
      <c r="GQ99" s="239">
        <f t="shared" ref="GQ99:GQ116" si="1125">GP99*(1+$N99)</f>
        <v>43776.392454322267</v>
      </c>
      <c r="GR99" s="239">
        <f t="shared" ref="GR99:GR116" si="1126">GQ99*(1+$N99)</f>
        <v>46179.515317667348</v>
      </c>
      <c r="GS99" s="239">
        <f t="shared" ref="GS99:GS116" si="1127">GR99*(1+$N99)</f>
        <v>48714.558587710118</v>
      </c>
      <c r="GT99" s="239">
        <f t="shared" ref="GT99:GT116" si="1128">GS99*(1+$N99)</f>
        <v>51388.76408881534</v>
      </c>
      <c r="GU99" s="239">
        <f t="shared" ref="GU99:GU116" si="1129">GT99*(1+$N99)</f>
        <v>54209.771188240811</v>
      </c>
      <c r="GV99" s="239">
        <f t="shared" ref="GV99:GV116" si="1130">GU99*(1+$N99)</f>
        <v>57185.638619416139</v>
      </c>
      <c r="GW99" s="239">
        <f t="shared" ref="GW99:GW116" si="1131">GV99*(1+$N99)</f>
        <v>60324.867503219233</v>
      </c>
      <c r="GX99" s="239">
        <f t="shared" ref="GX99:GX116" si="1132">GW99*(1+$N99)</f>
        <v>63636.425633015177</v>
      </c>
      <c r="GY99" s="239">
        <f t="shared" ref="GY99:GY116" si="1133">GX99*(1+$N99)</f>
        <v>67129.773092832154</v>
      </c>
      <c r="GZ99" s="239">
        <f t="shared" ref="GZ99:GZ116" si="1134">GY99*(1+$N99)</f>
        <v>70814.889281857555</v>
      </c>
      <c r="HA99" s="239">
        <f t="shared" ref="HA99:HA116" si="1135">GZ99*(1+$N99)</f>
        <v>74702.30142245481</v>
      </c>
      <c r="HB99" s="239">
        <f t="shared" ref="HB99:HB116" si="1136">HA99*(1+$N99)</f>
        <v>78803.114633139368</v>
      </c>
      <c r="HC99" s="239">
        <f t="shared" ref="HC99:HC116" si="1137">HB99*(1+$N99)</f>
        <v>83129.043652422974</v>
      </c>
      <c r="HD99" s="239">
        <f t="shared" ref="HD99:HD116" si="1138">HC99*(1+$N99)</f>
        <v>87692.446304151177</v>
      </c>
      <c r="HE99" s="239">
        <f t="shared" ref="HE99:HE116" si="1139">HD99*(1+$N99)</f>
        <v>92506.358799934271</v>
      </c>
      <c r="HF99" s="239">
        <f t="shared" ref="HF99:HF116" si="1140">HE99*(1+$N99)</f>
        <v>97584.532979519412</v>
      </c>
      <c r="HG99" s="239">
        <f t="shared" ref="HG99:HG116" si="1141">HF99*(1+$N99)</f>
        <v>102941.47559548824</v>
      </c>
      <c r="HH99" s="239">
        <f t="shared" ref="HH99:HH116" si="1142">HG99*(1+$N99)</f>
        <v>108592.48975450381</v>
      </c>
      <c r="HI99" s="239">
        <f t="shared" ref="HI99:HI116" si="1143">HH99*(1+$N99)</f>
        <v>114553.71863349172</v>
      </c>
    </row>
    <row r="100" spans="1:217" s="278" customFormat="1" ht="12.75" customHeight="1">
      <c r="A100" s="10" t="str">
        <f>'JJR-4 Constant DCF'!A90</f>
        <v>Alliant Energy Corporation</v>
      </c>
      <c r="B100" s="389" t="str">
        <f>'JJR-4 Constant DCF'!B90</f>
        <v>LNT</v>
      </c>
      <c r="C100" s="239">
        <f>'JJR-4 Constant DCF'!D90</f>
        <v>52.10741666666668</v>
      </c>
      <c r="D100" s="239">
        <f>'JJR-4 Constant DCF'!C90</f>
        <v>1.61</v>
      </c>
      <c r="E100" s="3">
        <f>'JJR-4 Constant DCF'!G90</f>
        <v>5.5E-2</v>
      </c>
      <c r="F100" s="3">
        <f>'JJR-4 Constant DCF'!H90</f>
        <v>5.7000000000000002E-2</v>
      </c>
      <c r="G100" s="3">
        <f>'JJR-4 Constant DCF'!I90</f>
        <v>5.8000000000000003E-2</v>
      </c>
      <c r="H100" s="3">
        <f t="shared" ref="H100:H116" si="1144">MIN(E100:G100)</f>
        <v>5.5E-2</v>
      </c>
      <c r="I100" s="3">
        <f t="shared" si="953"/>
        <v>5.4982567766986047E-2</v>
      </c>
      <c r="J100" s="3">
        <f t="shared" si="954"/>
        <v>5.4965135533972094E-2</v>
      </c>
      <c r="K100" s="3">
        <f t="shared" si="955"/>
        <v>5.4947703300958141E-2</v>
      </c>
      <c r="L100" s="3">
        <f t="shared" si="956"/>
        <v>5.4930271067944188E-2</v>
      </c>
      <c r="M100" s="3">
        <f t="shared" si="957"/>
        <v>5.4912838834930235E-2</v>
      </c>
      <c r="N100" s="3">
        <f>'JJR-5.4 GDP Growth'!$D$25</f>
        <v>5.4895406601916275E-2</v>
      </c>
      <c r="O100" s="3">
        <f t="shared" ref="O100:O116" si="1145">IFERROR(XIRR($Q100:$HI100,$Q$7:$HI$7),"")</f>
        <v>8.8804611563682578E-2</v>
      </c>
      <c r="Q100" s="239">
        <f t="shared" si="958"/>
        <v>-52.10741666666668</v>
      </c>
      <c r="R100" s="239">
        <f t="shared" si="959"/>
        <v>1.69855</v>
      </c>
      <c r="S100" s="239">
        <f t="shared" si="960"/>
        <v>1.7919702499999999</v>
      </c>
      <c r="T100" s="239">
        <f t="shared" si="961"/>
        <v>1.8905286137499997</v>
      </c>
      <c r="U100" s="239">
        <f t="shared" si="962"/>
        <v>1.9945076875062495</v>
      </c>
      <c r="V100" s="239">
        <f t="shared" si="963"/>
        <v>2.1042056103190929</v>
      </c>
      <c r="W100" s="239">
        <f t="shared" si="964"/>
        <v>2.2199002378841346</v>
      </c>
      <c r="X100" s="239">
        <f t="shared" si="965"/>
        <v>2.3419173553313333</v>
      </c>
      <c r="Y100" s="239">
        <f t="shared" si="966"/>
        <v>2.4706003353274442</v>
      </c>
      <c r="Z100" s="239">
        <f t="shared" si="967"/>
        <v>2.6063110814475348</v>
      </c>
      <c r="AA100" s="239">
        <f t="shared" si="968"/>
        <v>2.7494310218167559</v>
      </c>
      <c r="AB100" s="239">
        <f t="shared" si="969"/>
        <v>2.9003621556833088</v>
      </c>
      <c r="AC100" s="239">
        <f t="shared" si="969"/>
        <v>3.0595787155123544</v>
      </c>
      <c r="AD100" s="239">
        <f t="shared" si="969"/>
        <v>3.2275355331309736</v>
      </c>
      <c r="AE100" s="239">
        <f t="shared" si="969"/>
        <v>3.4047124085443312</v>
      </c>
      <c r="AF100" s="239">
        <f t="shared" si="969"/>
        <v>3.591615480573962</v>
      </c>
      <c r="AG100" s="239">
        <f t="shared" si="969"/>
        <v>3.7887786727378066</v>
      </c>
      <c r="AH100" s="239">
        <f t="shared" si="969"/>
        <v>3.9967652185024169</v>
      </c>
      <c r="AI100" s="239">
        <f t="shared" si="969"/>
        <v>4.2161692702645039</v>
      </c>
      <c r="AJ100" s="239">
        <f t="shared" si="969"/>
        <v>4.4476175966581781</v>
      </c>
      <c r="AK100" s="239">
        <f t="shared" si="969"/>
        <v>4.6917713730365662</v>
      </c>
      <c r="AL100" s="239">
        <f t="shared" si="969"/>
        <v>4.9493280702426397</v>
      </c>
      <c r="AM100" s="239">
        <f t="shared" si="969"/>
        <v>5.2210234470648871</v>
      </c>
      <c r="AN100" s="239">
        <f t="shared" si="969"/>
        <v>5.5076336520696527</v>
      </c>
      <c r="AO100" s="239">
        <f t="shared" si="969"/>
        <v>5.8099774408144134</v>
      </c>
      <c r="AP100" s="239">
        <f t="shared" si="969"/>
        <v>6.1289185147758811</v>
      </c>
      <c r="AQ100" s="239">
        <f t="shared" si="969"/>
        <v>6.4653679886745161</v>
      </c>
      <c r="AR100" s="239">
        <f t="shared" si="970"/>
        <v>6.8202869932438173</v>
      </c>
      <c r="AS100" s="239">
        <f t="shared" si="971"/>
        <v>7.1946894208796976</v>
      </c>
      <c r="AT100" s="239">
        <f t="shared" si="972"/>
        <v>7.5896448220133941</v>
      </c>
      <c r="AU100" s="239">
        <f t="shared" si="973"/>
        <v>8.0062814604819472</v>
      </c>
      <c r="AV100" s="239">
        <f t="shared" si="974"/>
        <v>8.4457895366244884</v>
      </c>
      <c r="AW100" s="239">
        <f t="shared" si="975"/>
        <v>8.9094245873116993</v>
      </c>
      <c r="AX100" s="239">
        <f t="shared" si="976"/>
        <v>9.3985110726212859</v>
      </c>
      <c r="AY100" s="239">
        <f t="shared" si="977"/>
        <v>9.9144461594054434</v>
      </c>
      <c r="AZ100" s="239">
        <f t="shared" si="978"/>
        <v>10.458703712558812</v>
      </c>
      <c r="BA100" s="239">
        <f t="shared" si="979"/>
        <v>11.0328385053887</v>
      </c>
      <c r="BB100" s="239">
        <f t="shared" si="980"/>
        <v>11.638490661115291</v>
      </c>
      <c r="BC100" s="239">
        <f t="shared" si="981"/>
        <v>12.277390338189822</v>
      </c>
      <c r="BD100" s="239">
        <f t="shared" si="982"/>
        <v>12.95136267281519</v>
      </c>
      <c r="BE100" s="239">
        <f t="shared" si="983"/>
        <v>13.662332992788262</v>
      </c>
      <c r="BF100" s="239">
        <f t="shared" si="984"/>
        <v>14.412332317558148</v>
      </c>
      <c r="BG100" s="239">
        <f t="shared" si="985"/>
        <v>15.20350316021244</v>
      </c>
      <c r="BH100" s="239">
        <f t="shared" si="986"/>
        <v>16.038105647965821</v>
      </c>
      <c r="BI100" s="239">
        <f t="shared" si="987"/>
        <v>16.918523978635395</v>
      </c>
      <c r="BJ100" s="239">
        <f t="shared" si="988"/>
        <v>17.847273231546854</v>
      </c>
      <c r="BK100" s="239">
        <f t="shared" si="989"/>
        <v>18.827006552328115</v>
      </c>
      <c r="BL100" s="239">
        <f t="shared" si="990"/>
        <v>19.860522732115108</v>
      </c>
      <c r="BM100" s="239">
        <f t="shared" si="991"/>
        <v>20.950774202821169</v>
      </c>
      <c r="BN100" s="239">
        <f t="shared" si="992"/>
        <v>22.100875471309976</v>
      </c>
      <c r="BO100" s="239">
        <f t="shared" si="993"/>
        <v>23.314112016565854</v>
      </c>
      <c r="BP100" s="239">
        <f t="shared" si="994"/>
        <v>24.593949675277859</v>
      </c>
      <c r="BQ100" s="239">
        <f t="shared" si="995"/>
        <v>25.944044542649305</v>
      </c>
      <c r="BR100" s="239">
        <f t="shared" si="996"/>
        <v>27.368253416716264</v>
      </c>
      <c r="BS100" s="239">
        <f t="shared" si="997"/>
        <v>28.87064481601119</v>
      </c>
      <c r="BT100" s="239">
        <f t="shared" si="998"/>
        <v>30.455510602045631</v>
      </c>
      <c r="BU100" s="239">
        <f t="shared" si="999"/>
        <v>32.127378239813901</v>
      </c>
      <c r="BV100" s="239">
        <f t="shared" si="1000"/>
        <v>33.891023731342045</v>
      </c>
      <c r="BW100" s="239">
        <f t="shared" si="1001"/>
        <v>35.751485259229263</v>
      </c>
      <c r="BX100" s="239">
        <f t="shared" si="1002"/>
        <v>37.71407757915707</v>
      </c>
      <c r="BY100" s="239">
        <f t="shared" si="1003"/>
        <v>39.784407202481113</v>
      </c>
      <c r="BZ100" s="239">
        <f t="shared" si="1004"/>
        <v>41.96838841227752</v>
      </c>
      <c r="CA100" s="239">
        <f t="shared" si="1005"/>
        <v>44.272260158596644</v>
      </c>
      <c r="CB100" s="239">
        <f t="shared" si="1006"/>
        <v>46.702603881188622</v>
      </c>
      <c r="CC100" s="239">
        <f t="shared" si="1007"/>
        <v>49.266362310614703</v>
      </c>
      <c r="CD100" s="239">
        <f t="shared" si="1008"/>
        <v>51.970859301453217</v>
      </c>
      <c r="CE100" s="239">
        <f t="shared" si="1009"/>
        <v>54.823820754257476</v>
      </c>
      <c r="CF100" s="239">
        <f t="shared" si="1010"/>
        <v>57.833396686033019</v>
      </c>
      <c r="CG100" s="239">
        <f t="shared" si="1011"/>
        <v>61.008184512282718</v>
      </c>
      <c r="CH100" s="239">
        <f t="shared" si="1012"/>
        <v>64.357253607129209</v>
      </c>
      <c r="CI100" s="239">
        <f t="shared" si="1013"/>
        <v>67.890171211675209</v>
      </c>
      <c r="CJ100" s="239">
        <f t="shared" si="1014"/>
        <v>71.617029764613832</v>
      </c>
      <c r="CK100" s="239">
        <f t="shared" si="1015"/>
        <v>75.548475733163855</v>
      </c>
      <c r="CL100" s="239">
        <f t="shared" si="1016"/>
        <v>79.695740026690885</v>
      </c>
      <c r="CM100" s="239">
        <f t="shared" si="1017"/>
        <v>84.070670079896701</v>
      </c>
      <c r="CN100" s="239">
        <f t="shared" si="1018"/>
        <v>88.685763697228182</v>
      </c>
      <c r="CO100" s="239">
        <f t="shared" si="1019"/>
        <v>93.554204755188991</v>
      </c>
      <c r="CP100" s="239">
        <f t="shared" si="1020"/>
        <v>98.689900864544015</v>
      </c>
      <c r="CQ100" s="239">
        <f t="shared" si="1021"/>
        <v>104.10752310000596</v>
      </c>
      <c r="CR100" s="239">
        <f t="shared" si="1022"/>
        <v>109.82254791089917</v>
      </c>
      <c r="CS100" s="239">
        <f t="shared" si="1023"/>
        <v>115.85130133252642</v>
      </c>
      <c r="CT100" s="239">
        <f t="shared" si="1024"/>
        <v>122.21100562453658</v>
      </c>
      <c r="CU100" s="239">
        <f t="shared" si="1025"/>
        <v>128.91982846952459</v>
      </c>
      <c r="CV100" s="239">
        <f t="shared" si="1026"/>
        <v>135.99693487240845</v>
      </c>
      <c r="CW100" s="239">
        <f t="shared" si="1027"/>
        <v>143.46254190884363</v>
      </c>
      <c r="CX100" s="239">
        <f t="shared" si="1028"/>
        <v>151.33797647907406</v>
      </c>
      <c r="CY100" s="239">
        <f t="shared" si="1029"/>
        <v>159.64573623220406</v>
      </c>
      <c r="CZ100" s="239">
        <f t="shared" si="1030"/>
        <v>168.40955383493318</v>
      </c>
      <c r="DA100" s="239">
        <f t="shared" si="1031"/>
        <v>177.65446476834913</v>
      </c>
      <c r="DB100" s="239">
        <f t="shared" si="1032"/>
        <v>187.40687884645345</v>
      </c>
      <c r="DC100" s="239">
        <f t="shared" si="1033"/>
        <v>197.69465566072557</v>
      </c>
      <c r="DD100" s="239">
        <f t="shared" si="1034"/>
        <v>208.54718416624692</v>
      </c>
      <c r="DE100" s="239">
        <f t="shared" si="1035"/>
        <v>219.99546663673777</v>
      </c>
      <c r="DF100" s="239">
        <f t="shared" si="1036"/>
        <v>232.07220722833981</v>
      </c>
      <c r="DG100" s="239">
        <f t="shared" si="1037"/>
        <v>244.8119054051437</v>
      </c>
      <c r="DH100" s="239">
        <f t="shared" si="1038"/>
        <v>258.25095449334896</v>
      </c>
      <c r="DI100" s="239">
        <f t="shared" si="1039"/>
        <v>272.42774564559431</v>
      </c>
      <c r="DJ100" s="239">
        <f t="shared" si="1040"/>
        <v>287.38277751245266</v>
      </c>
      <c r="DK100" s="239">
        <f t="shared" si="1041"/>
        <v>303.15877193438678</v>
      </c>
      <c r="DL100" s="239">
        <f t="shared" si="1042"/>
        <v>319.80079598466256</v>
      </c>
      <c r="DM100" s="239">
        <f t="shared" si="1043"/>
        <v>337.3563907118571</v>
      </c>
      <c r="DN100" s="239">
        <f t="shared" si="1044"/>
        <v>355.87570694973942</v>
      </c>
      <c r="DO100" s="239">
        <f t="shared" si="1045"/>
        <v>375.41164858248976</v>
      </c>
      <c r="DP100" s="239">
        <f t="shared" si="1046"/>
        <v>396.02002367452127</v>
      </c>
      <c r="DQ100" s="239">
        <f t="shared" si="1047"/>
        <v>417.75970389663462</v>
      </c>
      <c r="DR100" s="239">
        <f t="shared" si="1048"/>
        <v>440.6927927039365</v>
      </c>
      <c r="DS100" s="239">
        <f t="shared" si="1049"/>
        <v>464.8848027459531</v>
      </c>
      <c r="DT100" s="239">
        <f t="shared" si="1050"/>
        <v>490.40484301574384</v>
      </c>
      <c r="DU100" s="239">
        <f t="shared" si="1051"/>
        <v>517.32581627264199</v>
      </c>
      <c r="DV100" s="239">
        <f t="shared" si="1052"/>
        <v>545.7246273025969</v>
      </c>
      <c r="DW100" s="239">
        <f t="shared" si="1053"/>
        <v>575.68240261105223</v>
      </c>
      <c r="DX100" s="239">
        <f t="shared" si="1054"/>
        <v>607.28472217595402</v>
      </c>
      <c r="DY100" s="239">
        <f t="shared" si="1055"/>
        <v>640.62186392293472</v>
      </c>
      <c r="DZ100" s="239">
        <f t="shared" si="1056"/>
        <v>675.78906162106171</v>
      </c>
      <c r="EA100" s="239">
        <f t="shared" si="1057"/>
        <v>712.88677693587738</v>
      </c>
      <c r="EB100" s="239">
        <f t="shared" si="1058"/>
        <v>752.02098641690191</v>
      </c>
      <c r="EC100" s="239">
        <f t="shared" si="1059"/>
        <v>793.3034842394319</v>
      </c>
      <c r="ED100" s="239">
        <f t="shared" si="1060"/>
        <v>836.85220156547234</v>
      </c>
      <c r="EE100" s="239">
        <f t="shared" si="1061"/>
        <v>882.79154343611776</v>
      </c>
      <c r="EF100" s="239">
        <f t="shared" si="1062"/>
        <v>931.25274415777665</v>
      </c>
      <c r="EG100" s="239">
        <f t="shared" si="1063"/>
        <v>982.37424219746811</v>
      </c>
      <c r="EH100" s="239">
        <f t="shared" si="1064"/>
        <v>1036.3020756581475</v>
      </c>
      <c r="EI100" s="239">
        <f t="shared" si="1065"/>
        <v>1093.1902994638112</v>
      </c>
      <c r="EJ100" s="239">
        <f t="shared" si="1066"/>
        <v>1153.2014254461478</v>
      </c>
      <c r="EK100" s="239">
        <f t="shared" si="1067"/>
        <v>1216.5068865899236</v>
      </c>
      <c r="EL100" s="239">
        <f t="shared" si="1068"/>
        <v>1283.2875267633087</v>
      </c>
      <c r="EM100" s="239">
        <f t="shared" si="1069"/>
        <v>1353.7341173321481</v>
      </c>
      <c r="EN100" s="239">
        <f t="shared" si="1070"/>
        <v>1428.0479021339827</v>
      </c>
      <c r="EO100" s="239">
        <f t="shared" si="1071"/>
        <v>1506.4411723686412</v>
      </c>
      <c r="EP100" s="239">
        <f t="shared" si="1072"/>
        <v>1589.1378730476852</v>
      </c>
      <c r="EQ100" s="239">
        <f t="shared" si="1073"/>
        <v>1676.3742427351422</v>
      </c>
      <c r="ER100" s="239">
        <f t="shared" si="1074"/>
        <v>1768.3994884070673</v>
      </c>
      <c r="ES100" s="239">
        <f t="shared" si="1075"/>
        <v>1865.476497357794</v>
      </c>
      <c r="ET100" s="239">
        <f t="shared" si="1076"/>
        <v>1967.8825881865687</v>
      </c>
      <c r="EU100" s="239">
        <f t="shared" si="1077"/>
        <v>2075.9103030099018</v>
      </c>
      <c r="EV100" s="239">
        <f t="shared" si="1078"/>
        <v>2189.8682431627376</v>
      </c>
      <c r="EW100" s="239">
        <f t="shared" si="1079"/>
        <v>2310.0819507757801</v>
      </c>
      <c r="EX100" s="239">
        <f t="shared" si="1080"/>
        <v>2436.8948387473647</v>
      </c>
      <c r="EY100" s="239">
        <f t="shared" si="1081"/>
        <v>2570.6691717665126</v>
      </c>
      <c r="EZ100" s="239">
        <f t="shared" si="1082"/>
        <v>2711.7871011896468</v>
      </c>
      <c r="FA100" s="239">
        <f t="shared" si="1083"/>
        <v>2860.6517567272845</v>
      </c>
      <c r="FB100" s="239">
        <f t="shared" si="1084"/>
        <v>3017.6883980593147</v>
      </c>
      <c r="FC100" s="239">
        <f t="shared" si="1085"/>
        <v>3183.3456296686663</v>
      </c>
      <c r="FD100" s="239">
        <f t="shared" si="1086"/>
        <v>3358.0966823637609</v>
      </c>
      <c r="FE100" s="239">
        <f t="shared" si="1087"/>
        <v>3542.4407651506658</v>
      </c>
      <c r="FF100" s="239">
        <f t="shared" si="1088"/>
        <v>3736.904491316815</v>
      </c>
      <c r="FG100" s="239">
        <f t="shared" si="1089"/>
        <v>3942.0433828001787</v>
      </c>
      <c r="FH100" s="239">
        <f t="shared" si="1090"/>
        <v>4158.4434571413876</v>
      </c>
      <c r="FI100" s="239">
        <f t="shared" si="1091"/>
        <v>4386.7229015522425</v>
      </c>
      <c r="FJ100" s="239">
        <f t="shared" si="1092"/>
        <v>4627.5338388828904</v>
      </c>
      <c r="FK100" s="239">
        <f t="shared" si="1093"/>
        <v>4881.5641905324928</v>
      </c>
      <c r="FL100" s="239">
        <f t="shared" si="1094"/>
        <v>5149.5396416251288</v>
      </c>
      <c r="FM100" s="239">
        <f t="shared" si="1095"/>
        <v>5432.2257140648262</v>
      </c>
      <c r="FN100" s="239">
        <f t="shared" si="1096"/>
        <v>5730.4299533918002</v>
      </c>
      <c r="FO100" s="239">
        <f t="shared" si="1097"/>
        <v>6045.0042356870435</v>
      </c>
      <c r="FP100" s="239">
        <f t="shared" si="1098"/>
        <v>6376.8472011153899</v>
      </c>
      <c r="FQ100" s="239">
        <f t="shared" si="1099"/>
        <v>6726.9068210589112</v>
      </c>
      <c r="FR100" s="239">
        <f t="shared" si="1100"/>
        <v>7096.1831061741441</v>
      </c>
      <c r="FS100" s="239">
        <f t="shared" si="1101"/>
        <v>7485.730963109223</v>
      </c>
      <c r="FT100" s="239">
        <f t="shared" si="1102"/>
        <v>7896.6632080416584</v>
      </c>
      <c r="FU100" s="239">
        <f t="shared" si="1103"/>
        <v>8330.1537456454971</v>
      </c>
      <c r="FV100" s="239">
        <f t="shared" si="1104"/>
        <v>8787.4409225691834</v>
      </c>
      <c r="FW100" s="239">
        <f t="shared" si="1105"/>
        <v>9269.8310650039366</v>
      </c>
      <c r="FX100" s="239">
        <f t="shared" si="1106"/>
        <v>9778.7022104484022</v>
      </c>
      <c r="FY100" s="239">
        <f t="shared" si="1107"/>
        <v>10315.508044330025</v>
      </c>
      <c r="FZ100" s="239">
        <f t="shared" si="1108"/>
        <v>10881.78205272886</v>
      </c>
      <c r="GA100" s="239">
        <f t="shared" si="1109"/>
        <v>11479.141903066846</v>
      </c>
      <c r="GB100" s="239">
        <f t="shared" si="1110"/>
        <v>12109.294065276796</v>
      </c>
      <c r="GC100" s="239">
        <f t="shared" si="1111"/>
        <v>12774.038686652337</v>
      </c>
      <c r="GD100" s="239">
        <f t="shared" si="1112"/>
        <v>13475.274734304725</v>
      </c>
      <c r="GE100" s="239">
        <f t="shared" si="1113"/>
        <v>14215.005419916912</v>
      </c>
      <c r="GF100" s="239">
        <f t="shared" si="1114"/>
        <v>14995.343922291695</v>
      </c>
      <c r="GG100" s="239">
        <f t="shared" si="1115"/>
        <v>15818.519424041471</v>
      </c>
      <c r="GH100" s="239">
        <f t="shared" si="1116"/>
        <v>16686.883479664539</v>
      </c>
      <c r="GI100" s="239">
        <f t="shared" si="1117"/>
        <v>17602.916733199523</v>
      </c>
      <c r="GJ100" s="239">
        <f t="shared" si="1118"/>
        <v>18569.236004648188</v>
      </c>
      <c r="GK100" s="239">
        <f t="shared" si="1119"/>
        <v>19588.601765410294</v>
      </c>
      <c r="GL100" s="239">
        <f t="shared" si="1120"/>
        <v>20663.926024085507</v>
      </c>
      <c r="GM100" s="239">
        <f t="shared" si="1121"/>
        <v>21798.280645169601</v>
      </c>
      <c r="GN100" s="239">
        <f t="shared" si="1122"/>
        <v>22994.90612440887</v>
      </c>
      <c r="GO100" s="239">
        <f t="shared" si="1123"/>
        <v>24257.220845881191</v>
      </c>
      <c r="GP100" s="239">
        <f t="shared" si="1124"/>
        <v>25588.830847248319</v>
      </c>
      <c r="GQ100" s="239">
        <f t="shared" si="1125"/>
        <v>26993.540121075672</v>
      </c>
      <c r="GR100" s="239">
        <f t="shared" si="1126"/>
        <v>28475.361481647262</v>
      </c>
      <c r="GS100" s="239">
        <f t="shared" si="1127"/>
        <v>30038.528028318833</v>
      </c>
      <c r="GT100" s="239">
        <f t="shared" si="1128"/>
        <v>31687.505238156453</v>
      </c>
      <c r="GU100" s="239">
        <f t="shared" si="1129"/>
        <v>33427.003722405403</v>
      </c>
      <c r="GV100" s="239">
        <f t="shared" si="1130"/>
        <v>35261.992683230616</v>
      </c>
      <c r="GW100" s="239">
        <f t="shared" si="1131"/>
        <v>37197.71410917036</v>
      </c>
      <c r="GX100" s="239">
        <f t="shared" si="1132"/>
        <v>39239.697749855106</v>
      </c>
      <c r="GY100" s="239">
        <f t="shared" si="1133"/>
        <v>41393.776912769703</v>
      </c>
      <c r="GZ100" s="239">
        <f t="shared" si="1134"/>
        <v>43666.105127185212</v>
      </c>
      <c r="HA100" s="239">
        <f t="shared" si="1135"/>
        <v>46063.173722864063</v>
      </c>
      <c r="HB100" s="239">
        <f t="shared" si="1136"/>
        <v>48591.830373755394</v>
      </c>
      <c r="HC100" s="239">
        <f t="shared" si="1137"/>
        <v>51259.298659654043</v>
      </c>
      <c r="HD100" s="239">
        <f t="shared" si="1138"/>
        <v>54073.198701704816</v>
      </c>
      <c r="HE100" s="239">
        <f t="shared" si="1139"/>
        <v>57041.568930701113</v>
      </c>
      <c r="HF100" s="239">
        <f t="shared" si="1140"/>
        <v>60172.889050363185</v>
      </c>
      <c r="HG100" s="239">
        <f t="shared" si="1141"/>
        <v>63476.104261194865</v>
      </c>
      <c r="HH100" s="239">
        <f t="shared" si="1142"/>
        <v>66960.650814118781</v>
      </c>
      <c r="HI100" s="239">
        <f t="shared" si="1143"/>
        <v>70636.482966888769</v>
      </c>
    </row>
    <row r="101" spans="1:217" s="278" customFormat="1" ht="12.75" customHeight="1">
      <c r="A101" s="10" t="str">
        <f>'JJR-4 Constant DCF'!A91</f>
        <v>Ameren Corporation</v>
      </c>
      <c r="B101" s="389" t="str">
        <f>'JJR-4 Constant DCF'!B91</f>
        <v>AEE</v>
      </c>
      <c r="C101" s="239">
        <f>'JJR-4 Constant DCF'!D91</f>
        <v>78.07027777777779</v>
      </c>
      <c r="D101" s="239">
        <f>'JJR-4 Constant DCF'!C91</f>
        <v>2.2000000000000002</v>
      </c>
      <c r="E101" s="3">
        <f>'JJR-4 Constant DCF'!G91</f>
        <v>0.06</v>
      </c>
      <c r="F101" s="3">
        <f>'JJR-4 Constant DCF'!H91</f>
        <v>7.4999999999999997E-2</v>
      </c>
      <c r="G101" s="3">
        <f>'JJR-4 Constant DCF'!I91</f>
        <v>7.2999999999999995E-2</v>
      </c>
      <c r="H101" s="3">
        <f t="shared" si="1144"/>
        <v>0.06</v>
      </c>
      <c r="I101" s="3">
        <f t="shared" si="953"/>
        <v>5.9149234433652713E-2</v>
      </c>
      <c r="J101" s="3">
        <f t="shared" si="954"/>
        <v>5.8298468867305428E-2</v>
      </c>
      <c r="K101" s="3">
        <f t="shared" si="955"/>
        <v>5.7447703300958143E-2</v>
      </c>
      <c r="L101" s="3">
        <f t="shared" si="956"/>
        <v>5.6596937734610858E-2</v>
      </c>
      <c r="M101" s="3">
        <f t="shared" si="957"/>
        <v>5.5746172168263573E-2</v>
      </c>
      <c r="N101" s="3">
        <f>'JJR-5.4 GDP Growth'!$D$25</f>
        <v>5.4895406601916275E-2</v>
      </c>
      <c r="O101" s="3">
        <f t="shared" si="1145"/>
        <v>8.6773660778999354E-2</v>
      </c>
      <c r="Q101" s="239">
        <f t="shared" si="958"/>
        <v>-78.07027777777779</v>
      </c>
      <c r="R101" s="239">
        <f t="shared" si="959"/>
        <v>2.3320000000000003</v>
      </c>
      <c r="S101" s="239">
        <f t="shared" si="960"/>
        <v>2.4719200000000003</v>
      </c>
      <c r="T101" s="239">
        <f t="shared" si="961"/>
        <v>2.6202352000000007</v>
      </c>
      <c r="U101" s="239">
        <f t="shared" si="962"/>
        <v>2.7774493120000008</v>
      </c>
      <c r="V101" s="239">
        <f t="shared" si="963"/>
        <v>2.9440962707200011</v>
      </c>
      <c r="W101" s="239">
        <f t="shared" si="964"/>
        <v>3.1182373112320607</v>
      </c>
      <c r="X101" s="239">
        <f t="shared" si="965"/>
        <v>3.3000257720417929</v>
      </c>
      <c r="Y101" s="239">
        <f t="shared" si="966"/>
        <v>3.4896046734795654</v>
      </c>
      <c r="Z101" s="239">
        <f t="shared" si="967"/>
        <v>3.6871056119028958</v>
      </c>
      <c r="AA101" s="239">
        <f t="shared" si="968"/>
        <v>3.8926476361466049</v>
      </c>
      <c r="AB101" s="239">
        <f t="shared" si="969"/>
        <v>4.1063361108908607</v>
      </c>
      <c r="AC101" s="239">
        <f t="shared" si="969"/>
        <v>4.3317551013423463</v>
      </c>
      <c r="AD101" s="239">
        <f t="shared" si="969"/>
        <v>4.5695485589304594</v>
      </c>
      <c r="AE101" s="239">
        <f t="shared" si="969"/>
        <v>4.820395785060148</v>
      </c>
      <c r="AF101" s="239">
        <f t="shared" si="969"/>
        <v>5.0850133716631882</v>
      </c>
      <c r="AG101" s="239">
        <f t="shared" si="969"/>
        <v>5.3641572482768201</v>
      </c>
      <c r="AH101" s="239">
        <f t="shared" si="969"/>
        <v>5.6586248414975922</v>
      </c>
      <c r="AI101" s="239">
        <f t="shared" si="969"/>
        <v>5.9692573529793069</v>
      </c>
      <c r="AJ101" s="239">
        <f t="shared" si="969"/>
        <v>6.2969421624825843</v>
      </c>
      <c r="AK101" s="239">
        <f t="shared" si="969"/>
        <v>6.6426153628408153</v>
      </c>
      <c r="AL101" s="239">
        <f t="shared" si="969"/>
        <v>7.0072644340840977</v>
      </c>
      <c r="AM101" s="239">
        <f t="shared" si="969"/>
        <v>7.3919310643602909</v>
      </c>
      <c r="AN101" s="239">
        <f t="shared" si="969"/>
        <v>7.7977141257116847</v>
      </c>
      <c r="AO101" s="239">
        <f t="shared" si="969"/>
        <v>8.2257728132081329</v>
      </c>
      <c r="AP101" s="239">
        <f t="shared" si="969"/>
        <v>8.6773299564041828</v>
      </c>
      <c r="AQ101" s="239">
        <f t="shared" si="969"/>
        <v>9.1536755125799782</v>
      </c>
      <c r="AR101" s="239">
        <f t="shared" si="970"/>
        <v>9.6561702517450598</v>
      </c>
      <c r="AS101" s="239">
        <f t="shared" si="971"/>
        <v>10.186249643931934</v>
      </c>
      <c r="AT101" s="239">
        <f t="shared" si="972"/>
        <v>10.745427959884202</v>
      </c>
      <c r="AU101" s="239">
        <f t="shared" si="973"/>
        <v>11.335302596853644</v>
      </c>
      <c r="AV101" s="239">
        <f t="shared" si="974"/>
        <v>11.957558641863683</v>
      </c>
      <c r="AW101" s="239">
        <f t="shared" si="975"/>
        <v>12.613973685475047</v>
      </c>
      <c r="AX101" s="239">
        <f t="shared" si="976"/>
        <v>13.306422899805073</v>
      </c>
      <c r="AY101" s="239">
        <f t="shared" si="977"/>
        <v>14.036884395306922</v>
      </c>
      <c r="AZ101" s="239">
        <f t="shared" si="978"/>
        <v>14.80744487161139</v>
      </c>
      <c r="BA101" s="239">
        <f t="shared" si="979"/>
        <v>15.620305578573957</v>
      </c>
      <c r="BB101" s="239">
        <f t="shared" si="980"/>
        <v>16.477788604555954</v>
      </c>
      <c r="BC101" s="239">
        <f t="shared" si="981"/>
        <v>17.382343509903475</v>
      </c>
      <c r="BD101" s="239">
        <f t="shared" si="982"/>
        <v>18.336554324573807</v>
      </c>
      <c r="BE101" s="239">
        <f t="shared" si="983"/>
        <v>19.343146929899412</v>
      </c>
      <c r="BF101" s="239">
        <f t="shared" si="984"/>
        <v>20.40499684557685</v>
      </c>
      <c r="BG101" s="239">
        <f t="shared" si="985"/>
        <v>21.525137444125612</v>
      </c>
      <c r="BH101" s="239">
        <f t="shared" si="986"/>
        <v>22.706768616283021</v>
      </c>
      <c r="BI101" s="239">
        <f t="shared" si="987"/>
        <v>23.95326591208951</v>
      </c>
      <c r="BJ101" s="239">
        <f t="shared" si="988"/>
        <v>25.268190183777484</v>
      </c>
      <c r="BK101" s="239">
        <f t="shared" si="989"/>
        <v>26.655297758010498</v>
      </c>
      <c r="BL101" s="239">
        <f t="shared" si="990"/>
        <v>28.118551166531631</v>
      </c>
      <c r="BM101" s="239">
        <f t="shared" si="991"/>
        <v>29.662130465875173</v>
      </c>
      <c r="BN101" s="239">
        <f t="shared" si="992"/>
        <v>31.290445178478478</v>
      </c>
      <c r="BO101" s="239">
        <f t="shared" si="993"/>
        <v>33.008146889306026</v>
      </c>
      <c r="BP101" s="239">
        <f t="shared" si="994"/>
        <v>34.820142533970255</v>
      </c>
      <c r="BQ101" s="239">
        <f t="shared" si="995"/>
        <v>36.731608416309228</v>
      </c>
      <c r="BR101" s="239">
        <f t="shared" si="996"/>
        <v>38.748004995464896</v>
      </c>
      <c r="BS101" s="239">
        <f t="shared" si="997"/>
        <v>40.875092484704027</v>
      </c>
      <c r="BT101" s="239">
        <f t="shared" si="998"/>
        <v>43.118947306542786</v>
      </c>
      <c r="BU101" s="239">
        <f t="shared" si="999"/>
        <v>45.485979451182054</v>
      </c>
      <c r="BV101" s="239">
        <f t="shared" si="1000"/>
        <v>47.982950787841098</v>
      </c>
      <c r="BW101" s="239">
        <f t="shared" si="1001"/>
        <v>50.616994381299371</v>
      </c>
      <c r="BX101" s="239">
        <f t="shared" si="1002"/>
        <v>53.395634868827713</v>
      </c>
      <c r="BY101" s="239">
        <f t="shared" si="1003"/>
        <v>56.326809955719469</v>
      </c>
      <c r="BZ101" s="239">
        <f t="shared" si="1004"/>
        <v>59.418893090827552</v>
      </c>
      <c r="CA101" s="239">
        <f t="shared" si="1005"/>
        <v>62.680717386884325</v>
      </c>
      <c r="CB101" s="239">
        <f t="shared" si="1006"/>
        <v>66.121600853937139</v>
      </c>
      <c r="CC101" s="239">
        <f t="shared" si="1007"/>
        <v>69.751373017983639</v>
      </c>
      <c r="CD101" s="239">
        <f t="shared" si="1008"/>
        <v>73.580403000847781</v>
      </c>
      <c r="CE101" s="239">
        <f t="shared" si="1009"/>
        <v>77.619629141512178</v>
      </c>
      <c r="CF101" s="239">
        <f t="shared" si="1010"/>
        <v>81.880590243525432</v>
      </c>
      <c r="CG101" s="239">
        <f t="shared" si="1011"/>
        <v>86.375458537748656</v>
      </c>
      <c r="CH101" s="239">
        <f t="shared" si="1012"/>
        <v>91.11707445460533</v>
      </c>
      <c r="CI101" s="239">
        <f t="shared" si="1013"/>
        <v>96.118983305167973</v>
      </c>
      <c r="CJ101" s="239">
        <f t="shared" si="1014"/>
        <v>101.39547397586797</v>
      </c>
      <c r="CK101" s="239">
        <f t="shared" si="1015"/>
        <v>106.96161974736727</v>
      </c>
      <c r="CL101" s="239">
        <f t="shared" si="1016"/>
        <v>112.83332135419855</v>
      </c>
      <c r="CM101" s="239">
        <f t="shared" si="1017"/>
        <v>119.02735240818195</v>
      </c>
      <c r="CN101" s="239">
        <f t="shared" si="1018"/>
        <v>125.56140731537869</v>
      </c>
      <c r="CO101" s="239">
        <f t="shared" si="1019"/>
        <v>132.45415182346522</v>
      </c>
      <c r="CP101" s="239">
        <f t="shared" si="1020"/>
        <v>139.72527634392631</v>
      </c>
      <c r="CQ101" s="239">
        <f t="shared" si="1021"/>
        <v>147.39555220139127</v>
      </c>
      <c r="CR101" s="239">
        <f t="shared" si="1022"/>
        <v>155.48689097080063</v>
      </c>
      <c r="CS101" s="239">
        <f t="shared" si="1023"/>
        <v>164.02240707191055</v>
      </c>
      <c r="CT101" s="239">
        <f t="shared" si="1024"/>
        <v>173.0264837999481</v>
      </c>
      <c r="CU101" s="239">
        <f t="shared" si="1025"/>
        <v>182.52484298104613</v>
      </c>
      <c r="CV101" s="239">
        <f t="shared" si="1026"/>
        <v>192.54461845144158</v>
      </c>
      <c r="CW101" s="239">
        <f t="shared" si="1027"/>
        <v>203.11443357034429</v>
      </c>
      <c r="CX101" s="239">
        <f t="shared" si="1028"/>
        <v>214.26448298790626</v>
      </c>
      <c r="CY101" s="239">
        <f t="shared" si="1029"/>
        <v>226.02661890187676</v>
      </c>
      <c r="CZ101" s="239">
        <f t="shared" si="1030"/>
        <v>238.43444204935165</v>
      </c>
      <c r="DA101" s="239">
        <f t="shared" si="1031"/>
        <v>251.52339769355186</v>
      </c>
      <c r="DB101" s="239">
        <f t="shared" si="1032"/>
        <v>265.33087687983488</v>
      </c>
      <c r="DC101" s="239">
        <f t="shared" si="1033"/>
        <v>279.89632325019642</v>
      </c>
      <c r="DD101" s="239">
        <f t="shared" si="1034"/>
        <v>295.26134572139733</v>
      </c>
      <c r="DE101" s="239">
        <f t="shared" si="1035"/>
        <v>311.46983734860243</v>
      </c>
      <c r="DF101" s="239">
        <f t="shared" si="1036"/>
        <v>328.56810071408671</v>
      </c>
      <c r="DG101" s="239">
        <f t="shared" si="1037"/>
        <v>346.6049801992059</v>
      </c>
      <c r="DH101" s="239">
        <f t="shared" si="1038"/>
        <v>365.63200151749044</v>
      </c>
      <c r="DI101" s="239">
        <f t="shared" si="1039"/>
        <v>385.70351890746554</v>
      </c>
      <c r="DJ101" s="239">
        <f t="shared" si="1040"/>
        <v>406.87687040568073</v>
      </c>
      <c r="DK101" s="239">
        <f t="shared" si="1041"/>
        <v>429.21254164351575</v>
      </c>
      <c r="DL101" s="239">
        <f t="shared" si="1042"/>
        <v>452.77433863567848</v>
      </c>
      <c r="DM101" s="239">
        <f t="shared" si="1043"/>
        <v>477.62957005399778</v>
      </c>
      <c r="DN101" s="239">
        <f t="shared" si="1044"/>
        <v>503.84923950721043</v>
      </c>
      <c r="DO101" s="239">
        <f t="shared" si="1045"/>
        <v>531.50824837602499</v>
      </c>
      <c r="DP101" s="239">
        <f t="shared" si="1046"/>
        <v>560.68560978289918</v>
      </c>
      <c r="DQ101" s="239">
        <f t="shared" si="1047"/>
        <v>591.46467430777477</v>
      </c>
      <c r="DR101" s="239">
        <f t="shared" si="1048"/>
        <v>623.93336809457003</v>
      </c>
      <c r="DS101" s="239">
        <f t="shared" si="1049"/>
        <v>658.18444402862451</v>
      </c>
      <c r="DT101" s="239">
        <f t="shared" si="1050"/>
        <v>694.31574670263205</v>
      </c>
      <c r="DU101" s="239">
        <f t="shared" si="1051"/>
        <v>732.43049192798617</v>
      </c>
      <c r="DV101" s="239">
        <f t="shared" si="1052"/>
        <v>772.63756159001457</v>
      </c>
      <c r="DW101" s="239">
        <f t="shared" si="1053"/>
        <v>815.05181468941157</v>
      </c>
      <c r="DX101" s="239">
        <f t="shared" si="1054"/>
        <v>859.79441545841655</v>
      </c>
      <c r="DY101" s="239">
        <f t="shared" si="1055"/>
        <v>906.99317948906321</v>
      </c>
      <c r="DZ101" s="239">
        <f t="shared" si="1056"/>
        <v>956.78293886228016</v>
      </c>
      <c r="EA101" s="239">
        <f t="shared" si="1057"/>
        <v>1009.3059273209014</v>
      </c>
      <c r="EB101" s="239">
        <f t="shared" si="1058"/>
        <v>1064.7121865869065</v>
      </c>
      <c r="EC101" s="239">
        <f t="shared" si="1059"/>
        <v>1123.15999498361</v>
      </c>
      <c r="ED101" s="239">
        <f t="shared" si="1060"/>
        <v>1184.8163195872414</v>
      </c>
      <c r="EE101" s="239">
        <f t="shared" si="1061"/>
        <v>1249.8572931995691</v>
      </c>
      <c r="EF101" s="239">
        <f t="shared" si="1062"/>
        <v>1318.4687175041299</v>
      </c>
      <c r="EG101" s="239">
        <f t="shared" si="1063"/>
        <v>1390.8465938434263</v>
      </c>
      <c r="EH101" s="239">
        <f t="shared" si="1064"/>
        <v>1467.1976831333513</v>
      </c>
      <c r="EI101" s="239">
        <f t="shared" si="1065"/>
        <v>1547.7400965143461</v>
      </c>
      <c r="EJ101" s="239">
        <f t="shared" si="1066"/>
        <v>1632.7039184265902</v>
      </c>
      <c r="EK101" s="239">
        <f t="shared" si="1067"/>
        <v>1722.3318638891599</v>
      </c>
      <c r="EL101" s="239">
        <f t="shared" si="1068"/>
        <v>1816.8799718607916</v>
      </c>
      <c r="EM101" s="239">
        <f t="shared" si="1069"/>
        <v>1916.618336662968</v>
      </c>
      <c r="EN101" s="239">
        <f t="shared" si="1070"/>
        <v>2021.83187955477</v>
      </c>
      <c r="EO101" s="239">
        <f t="shared" si="1071"/>
        <v>2132.8211626636457</v>
      </c>
      <c r="EP101" s="239">
        <f t="shared" si="1072"/>
        <v>2249.9032475972385</v>
      </c>
      <c r="EQ101" s="239">
        <f t="shared" si="1073"/>
        <v>2373.4126011890608</v>
      </c>
      <c r="ER101" s="239">
        <f t="shared" si="1074"/>
        <v>2503.7020509654458</v>
      </c>
      <c r="ES101" s="239">
        <f t="shared" si="1075"/>
        <v>2641.1437930632455</v>
      </c>
      <c r="ET101" s="239">
        <f t="shared" si="1076"/>
        <v>2786.1304554775797</v>
      </c>
      <c r="EU101" s="239">
        <f t="shared" si="1077"/>
        <v>2939.0762196770038</v>
      </c>
      <c r="EV101" s="239">
        <f t="shared" si="1078"/>
        <v>3100.4180037901961</v>
      </c>
      <c r="EW101" s="239">
        <f t="shared" si="1079"/>
        <v>3270.6167107441606</v>
      </c>
      <c r="EX101" s="239">
        <f t="shared" si="1080"/>
        <v>3450.1585449194831</v>
      </c>
      <c r="EY101" s="239">
        <f t="shared" si="1081"/>
        <v>3639.5564010839139</v>
      </c>
      <c r="EZ101" s="239">
        <f t="shared" si="1082"/>
        <v>3839.3513295720222</v>
      </c>
      <c r="FA101" s="239">
        <f t="shared" si="1083"/>
        <v>4050.1140818964864</v>
      </c>
      <c r="FB101" s="239">
        <f t="shared" si="1084"/>
        <v>4272.4467412063404</v>
      </c>
      <c r="FC101" s="239">
        <f t="shared" si="1085"/>
        <v>4506.9844422498945</v>
      </c>
      <c r="FD101" s="239">
        <f t="shared" si="1086"/>
        <v>4754.3971857557135</v>
      </c>
      <c r="FE101" s="239">
        <f t="shared" si="1087"/>
        <v>5015.3917524147801</v>
      </c>
      <c r="FF101" s="239">
        <f t="shared" si="1088"/>
        <v>5290.7137219314864</v>
      </c>
      <c r="FG101" s="239">
        <f t="shared" si="1089"/>
        <v>5581.1496029112532</v>
      </c>
      <c r="FH101" s="239">
        <f t="shared" si="1090"/>
        <v>5887.5290796691897</v>
      </c>
      <c r="FI101" s="239">
        <f t="shared" si="1091"/>
        <v>6210.7273823782361</v>
      </c>
      <c r="FJ101" s="239">
        <f t="shared" si="1092"/>
        <v>6551.6677873275448</v>
      </c>
      <c r="FK101" s="239">
        <f t="shared" si="1093"/>
        <v>6911.3242544335671</v>
      </c>
      <c r="FL101" s="239">
        <f t="shared" si="1094"/>
        <v>7290.7242095383835</v>
      </c>
      <c r="FM101" s="239">
        <f t="shared" si="1095"/>
        <v>7690.9514794434281</v>
      </c>
      <c r="FN101" s="239">
        <f t="shared" si="1096"/>
        <v>8113.1493880630842</v>
      </c>
      <c r="FO101" s="239">
        <f t="shared" si="1097"/>
        <v>8558.5240225428952</v>
      </c>
      <c r="FP101" s="239">
        <f t="shared" si="1098"/>
        <v>9028.3476786726551</v>
      </c>
      <c r="FQ101" s="239">
        <f t="shared" si="1099"/>
        <v>9523.9624954368574</v>
      </c>
      <c r="FR101" s="239">
        <f t="shared" si="1100"/>
        <v>10046.784289085264</v>
      </c>
      <c r="FS101" s="239">
        <f t="shared" si="1101"/>
        <v>10598.306597676345</v>
      </c>
      <c r="FT101" s="239">
        <f t="shared" si="1102"/>
        <v>11180.10494764756</v>
      </c>
      <c r="FU101" s="239">
        <f t="shared" si="1103"/>
        <v>11793.841354600769</v>
      </c>
      <c r="FV101" s="239">
        <f t="shared" si="1104"/>
        <v>12441.269071160074</v>
      </c>
      <c r="FW101" s="239">
        <f t="shared" si="1105"/>
        <v>13124.237595465251</v>
      </c>
      <c r="FX101" s="239">
        <f t="shared" si="1106"/>
        <v>13844.697954608471</v>
      </c>
      <c r="FY101" s="239">
        <f t="shared" si="1107"/>
        <v>14604.708278107422</v>
      </c>
      <c r="FZ101" s="239">
        <f t="shared" si="1108"/>
        <v>15406.439677336502</v>
      </c>
      <c r="GA101" s="239">
        <f t="shared" si="1109"/>
        <v>16252.182447711786</v>
      </c>
      <c r="GB101" s="239">
        <f t="shared" si="1110"/>
        <v>17144.352611347451</v>
      </c>
      <c r="GC101" s="239">
        <f t="shared" si="1111"/>
        <v>18085.498818873995</v>
      </c>
      <c r="GD101" s="239">
        <f t="shared" si="1112"/>
        <v>19078.309630134561</v>
      </c>
      <c r="GE101" s="239">
        <f t="shared" si="1113"/>
        <v>20125.621194558054</v>
      </c>
      <c r="GF101" s="239">
        <f t="shared" si="1114"/>
        <v>21230.425353149461</v>
      </c>
      <c r="GG101" s="239">
        <f t="shared" si="1115"/>
        <v>22395.878185242233</v>
      </c>
      <c r="GH101" s="239">
        <f t="shared" si="1116"/>
        <v>23625.30902442809</v>
      </c>
      <c r="GI101" s="239">
        <f t="shared" si="1117"/>
        <v>24922.229969419994</v>
      </c>
      <c r="GJ101" s="239">
        <f t="shared" si="1118"/>
        <v>26290.345917017767</v>
      </c>
      <c r="GK101" s="239">
        <f t="shared" si="1119"/>
        <v>27733.565145837485</v>
      </c>
      <c r="GL101" s="239">
        <f t="shared" si="1120"/>
        <v>29256.010481038968</v>
      </c>
      <c r="GM101" s="239">
        <f t="shared" si="1121"/>
        <v>30862.031071945526</v>
      </c>
      <c r="GN101" s="239">
        <f t="shared" si="1122"/>
        <v>32556.214816200951</v>
      </c>
      <c r="GO101" s="239">
        <f t="shared" si="1123"/>
        <v>34343.401465955634</v>
      </c>
      <c r="GP101" s="239">
        <f t="shared" si="1124"/>
        <v>36228.69645352212</v>
      </c>
      <c r="GQ101" s="239">
        <f t="shared" si="1125"/>
        <v>38217.485475995622</v>
      </c>
      <c r="GR101" s="239">
        <f t="shared" si="1126"/>
        <v>40315.449880503234</v>
      </c>
      <c r="GS101" s="239">
        <f t="shared" si="1127"/>
        <v>42528.582894032639</v>
      </c>
      <c r="GT101" s="239">
        <f t="shared" si="1128"/>
        <v>44863.206744203861</v>
      </c>
      <c r="GU101" s="239">
        <f t="shared" si="1129"/>
        <v>47325.990719892761</v>
      </c>
      <c r="GV101" s="239">
        <f t="shared" si="1130"/>
        <v>49923.970223299788</v>
      </c>
      <c r="GW101" s="239">
        <f t="shared" si="1131"/>
        <v>52664.566867889793</v>
      </c>
      <c r="GX101" s="239">
        <f t="shared" si="1132"/>
        <v>55555.609679616413</v>
      </c>
      <c r="GY101" s="239">
        <f t="shared" si="1133"/>
        <v>58605.357461996311</v>
      </c>
      <c r="GZ101" s="239">
        <f t="shared" si="1134"/>
        <v>61822.522388923244</v>
      </c>
      <c r="HA101" s="239">
        <f t="shared" si="1135"/>
        <v>65216.294892619255</v>
      </c>
      <c r="HB101" s="239">
        <f t="shared" si="1136"/>
        <v>68796.369917820062</v>
      </c>
      <c r="HC101" s="239">
        <f t="shared" si="1137"/>
        <v>72572.974617194632</v>
      </c>
      <c r="HD101" s="239">
        <f t="shared" si="1138"/>
        <v>76556.897567116073</v>
      </c>
      <c r="HE101" s="239">
        <f t="shared" si="1139"/>
        <v>80759.519587244169</v>
      </c>
      <c r="HF101" s="239">
        <f t="shared" si="1140"/>
        <v>85192.846251961353</v>
      </c>
      <c r="HG101" s="239">
        <f t="shared" si="1141"/>
        <v>89869.542186537306</v>
      </c>
      <c r="HH101" s="239">
        <f t="shared" si="1142"/>
        <v>94802.967245995344</v>
      </c>
      <c r="HI101" s="239">
        <f t="shared" si="1143"/>
        <v>100007.21468003241</v>
      </c>
    </row>
    <row r="102" spans="1:217" s="278" customFormat="1" ht="12.75" customHeight="1">
      <c r="A102" s="10" t="str">
        <f>'JJR-4 Constant DCF'!A92</f>
        <v>American Electric Power Company, Inc.</v>
      </c>
      <c r="B102" s="389" t="str">
        <f>'JJR-4 Constant DCF'!B92</f>
        <v>AEP</v>
      </c>
      <c r="C102" s="239">
        <f>'JJR-4 Constant DCF'!D92</f>
        <v>83.306277777777765</v>
      </c>
      <c r="D102" s="239">
        <f>'JJR-4 Constant DCF'!C92</f>
        <v>2.96</v>
      </c>
      <c r="E102" s="3">
        <f>'JJR-4 Constant DCF'!G92</f>
        <v>6.5000000000000002E-2</v>
      </c>
      <c r="F102" s="3">
        <f>'JJR-4 Constant DCF'!H92</f>
        <v>6.1499999999999999E-2</v>
      </c>
      <c r="G102" s="3">
        <f>'JJR-4 Constant DCF'!I92</f>
        <v>5.7000000000000002E-2</v>
      </c>
      <c r="H102" s="3">
        <f t="shared" si="1144"/>
        <v>5.7000000000000002E-2</v>
      </c>
      <c r="I102" s="3">
        <f t="shared" si="953"/>
        <v>5.6649234433652718E-2</v>
      </c>
      <c r="J102" s="3">
        <f t="shared" si="954"/>
        <v>5.6298468867305426E-2</v>
      </c>
      <c r="K102" s="3">
        <f t="shared" si="955"/>
        <v>5.5947703300958135E-2</v>
      </c>
      <c r="L102" s="3">
        <f t="shared" si="956"/>
        <v>5.5596937734610843E-2</v>
      </c>
      <c r="M102" s="3">
        <f t="shared" si="957"/>
        <v>5.5246172168263552E-2</v>
      </c>
      <c r="N102" s="3">
        <f>'JJR-5.4 GDP Growth'!$D$25</f>
        <v>5.4895406601916275E-2</v>
      </c>
      <c r="O102" s="3">
        <f t="shared" si="1145"/>
        <v>9.4538214802742007E-2</v>
      </c>
      <c r="Q102" s="239">
        <f t="shared" si="958"/>
        <v>-83.306277777777765</v>
      </c>
      <c r="R102" s="239">
        <f t="shared" si="959"/>
        <v>3.1287199999999999</v>
      </c>
      <c r="S102" s="239">
        <f t="shared" si="960"/>
        <v>3.3070570399999997</v>
      </c>
      <c r="T102" s="239">
        <f t="shared" si="961"/>
        <v>3.4955592912799993</v>
      </c>
      <c r="U102" s="239">
        <f t="shared" si="962"/>
        <v>3.6948061708829592</v>
      </c>
      <c r="V102" s="239">
        <f t="shared" si="963"/>
        <v>3.9054101226232878</v>
      </c>
      <c r="W102" s="239">
        <f t="shared" si="964"/>
        <v>4.1266486162193345</v>
      </c>
      <c r="X102" s="239">
        <f t="shared" si="965"/>
        <v>4.3589726148658672</v>
      </c>
      <c r="Y102" s="239">
        <f t="shared" si="966"/>
        <v>4.6028471214193845</v>
      </c>
      <c r="Z102" s="239">
        <f t="shared" si="967"/>
        <v>4.8587513262308706</v>
      </c>
      <c r="AA102" s="239">
        <f t="shared" si="968"/>
        <v>5.1271787385226002</v>
      </c>
      <c r="AB102" s="239">
        <f t="shared" si="969"/>
        <v>5.4086373000944983</v>
      </c>
      <c r="AC102" s="239">
        <f t="shared" si="969"/>
        <v>5.7055466438454765</v>
      </c>
      <c r="AD102" s="239">
        <f t="shared" si="969"/>
        <v>6.018754946745573</v>
      </c>
      <c r="AE102" s="239">
        <f t="shared" si="969"/>
        <v>6.3491569467844657</v>
      </c>
      <c r="AF102" s="239">
        <f t="shared" si="969"/>
        <v>6.6976964989575807</v>
      </c>
      <c r="AG102" s="239">
        <f t="shared" si="969"/>
        <v>7.0653692715640881</v>
      </c>
      <c r="AH102" s="239">
        <f t="shared" si="969"/>
        <v>7.4532255905192839</v>
      </c>
      <c r="AI102" s="239">
        <f t="shared" si="969"/>
        <v>7.8623734398066478</v>
      </c>
      <c r="AJ102" s="239">
        <f t="shared" si="969"/>
        <v>8.2939816266409405</v>
      </c>
      <c r="AK102" s="239">
        <f t="shared" si="969"/>
        <v>8.7492831203842183</v>
      </c>
      <c r="AL102" s="239">
        <f t="shared" si="969"/>
        <v>9.2295785747529919</v>
      </c>
      <c r="AM102" s="239">
        <f t="shared" si="969"/>
        <v>9.7362400433783929</v>
      </c>
      <c r="AN102" s="239">
        <f t="shared" si="969"/>
        <v>10.270714899333509</v>
      </c>
      <c r="AO102" s="239">
        <f t="shared" si="969"/>
        <v>10.834529969824782</v>
      </c>
      <c r="AP102" s="239">
        <f t="shared" si="969"/>
        <v>11.429295897858962</v>
      </c>
      <c r="AQ102" s="239">
        <f t="shared" si="969"/>
        <v>12.056711743345543</v>
      </c>
      <c r="AR102" s="239">
        <f t="shared" si="970"/>
        <v>12.718569836778595</v>
      </c>
      <c r="AS102" s="239">
        <f t="shared" si="971"/>
        <v>13.416760899363425</v>
      </c>
      <c r="AT102" s="239">
        <f t="shared" si="972"/>
        <v>14.153279444214672</v>
      </c>
      <c r="AU102" s="239">
        <f t="shared" si="973"/>
        <v>14.93022947405538</v>
      </c>
      <c r="AV102" s="239">
        <f t="shared" si="974"/>
        <v>15.749830491693565</v>
      </c>
      <c r="AW102" s="239">
        <f t="shared" si="975"/>
        <v>16.614423840446342</v>
      </c>
      <c r="AX102" s="239">
        <f t="shared" si="976"/>
        <v>17.526479392624214</v>
      </c>
      <c r="AY102" s="239">
        <f t="shared" si="977"/>
        <v>18.488602605182425</v>
      </c>
      <c r="AZ102" s="239">
        <f t="shared" si="978"/>
        <v>19.503541962695163</v>
      </c>
      <c r="BA102" s="239">
        <f t="shared" si="979"/>
        <v>20.57419682891485</v>
      </c>
      <c r="BB102" s="239">
        <f t="shared" si="980"/>
        <v>21.703625729345987</v>
      </c>
      <c r="BC102" s="239">
        <f t="shared" si="981"/>
        <v>22.895055088494246</v>
      </c>
      <c r="BD102" s="239">
        <f t="shared" si="982"/>
        <v>24.151888446750409</v>
      </c>
      <c r="BE102" s="239">
        <f t="shared" si="983"/>
        <v>25.477716183238897</v>
      </c>
      <c r="BF102" s="239">
        <f t="shared" si="984"/>
        <v>26.87632577240602</v>
      </c>
      <c r="BG102" s="239">
        <f t="shared" si="985"/>
        <v>28.351712603647808</v>
      </c>
      <c r="BH102" s="239">
        <f t="shared" si="986"/>
        <v>29.90809139488573</v>
      </c>
      <c r="BI102" s="239">
        <f t="shared" si="987"/>
        <v>31.549908232695255</v>
      </c>
      <c r="BJ102" s="239">
        <f t="shared" si="988"/>
        <v>33.281853273382204</v>
      </c>
      <c r="BK102" s="239">
        <f t="shared" si="989"/>
        <v>35.108874141289839</v>
      </c>
      <c r="BL102" s="239">
        <f t="shared" si="990"/>
        <v>37.036190062611446</v>
      </c>
      <c r="BM102" s="239">
        <f t="shared" si="991"/>
        <v>39.06930677508435</v>
      </c>
      <c r="BN102" s="239">
        <f t="shared" si="992"/>
        <v>41.214032256157608</v>
      </c>
      <c r="BO102" s="239">
        <f t="shared" si="993"/>
        <v>43.476493314563875</v>
      </c>
      <c r="BP102" s="239">
        <f t="shared" si="994"/>
        <v>45.86315309269235</v>
      </c>
      <c r="BQ102" s="239">
        <f t="shared" si="995"/>
        <v>48.380829529761634</v>
      </c>
      <c r="BR102" s="239">
        <f t="shared" si="996"/>
        <v>51.036714838535893</v>
      </c>
      <c r="BS102" s="239">
        <f t="shared" si="997"/>
        <v>53.838396051223377</v>
      </c>
      <c r="BT102" s="239">
        <f t="shared" si="998"/>
        <v>56.79387669325029</v>
      </c>
      <c r="BU102" s="239">
        <f t="shared" si="999"/>
        <v>59.911599646825358</v>
      </c>
      <c r="BV102" s="239">
        <f t="shared" si="1000"/>
        <v>63.200471269609061</v>
      </c>
      <c r="BW102" s="239">
        <f t="shared" si="1001"/>
        <v>66.669886837386983</v>
      </c>
      <c r="BX102" s="239">
        <f t="shared" si="1002"/>
        <v>70.329757383429083</v>
      </c>
      <c r="BY102" s="239">
        <f t="shared" si="1003"/>
        <v>74.190538011206542</v>
      </c>
      <c r="BZ102" s="239">
        <f t="shared" si="1004"/>
        <v>78.263257761346651</v>
      </c>
      <c r="CA102" s="239">
        <f t="shared" si="1005"/>
        <v>82.559551118146359</v>
      </c>
      <c r="CB102" s="239">
        <f t="shared" si="1006"/>
        <v>87.09169124564869</v>
      </c>
      <c r="CC102" s="239">
        <f t="shared" si="1007"/>
        <v>91.872625048227121</v>
      </c>
      <c r="CD102" s="239">
        <f t="shared" si="1008"/>
        <v>96.916010155834954</v>
      </c>
      <c r="CE102" s="239">
        <f t="shared" si="1009"/>
        <v>102.23625393957496</v>
      </c>
      <c r="CF102" s="239">
        <f t="shared" si="1010"/>
        <v>107.8485546690447</v>
      </c>
      <c r="CG102" s="239">
        <f t="shared" si="1011"/>
        <v>113.76894492903091</v>
      </c>
      <c r="CH102" s="239">
        <f t="shared" si="1012"/>
        <v>120.01433741958108</v>
      </c>
      <c r="CI102" s="239">
        <f t="shared" si="1013"/>
        <v>126.60257327028856</v>
      </c>
      <c r="CJ102" s="239">
        <f t="shared" si="1014"/>
        <v>133.55247300680995</v>
      </c>
      <c r="CK102" s="239">
        <f t="shared" si="1015"/>
        <v>140.88389031521024</v>
      </c>
      <c r="CL102" s="239">
        <f t="shared" si="1016"/>
        <v>148.61776875772347</v>
      </c>
      <c r="CM102" s="239">
        <f t="shared" si="1017"/>
        <v>156.77620160194826</v>
      </c>
      <c r="CN102" s="239">
        <f t="shared" si="1018"/>
        <v>165.38249493439122</v>
      </c>
      <c r="CO102" s="239">
        <f t="shared" si="1019"/>
        <v>174.46123423865399</v>
      </c>
      <c r="CP102" s="239">
        <f t="shared" si="1020"/>
        <v>184.03835462845706</v>
      </c>
      <c r="CQ102" s="239">
        <f t="shared" si="1021"/>
        <v>194.14121493613388</v>
      </c>
      <c r="CR102" s="239">
        <f t="shared" si="1022"/>
        <v>204.79867586824298</v>
      </c>
      <c r="CS102" s="239">
        <f t="shared" si="1023"/>
        <v>216.04118245156423</v>
      </c>
      <c r="CT102" s="239">
        <f t="shared" si="1024"/>
        <v>227.90085100500161</v>
      </c>
      <c r="CU102" s="239">
        <f t="shared" si="1025"/>
        <v>240.41156088584393</v>
      </c>
      <c r="CV102" s="239">
        <f t="shared" si="1026"/>
        <v>253.60905127247369</v>
      </c>
      <c r="CW102" s="239">
        <f t="shared" si="1027"/>
        <v>267.53102326000237</v>
      </c>
      <c r="CX102" s="239">
        <f t="shared" si="1028"/>
        <v>282.2172475604869</v>
      </c>
      <c r="CY102" s="239">
        <f t="shared" si="1029"/>
        <v>297.7096781153935</v>
      </c>
      <c r="CZ102" s="239">
        <f t="shared" si="1030"/>
        <v>314.05257194486364</v>
      </c>
      <c r="DA102" s="239">
        <f t="shared" si="1031"/>
        <v>331.2926155761545</v>
      </c>
      <c r="DB102" s="239">
        <f t="shared" si="1032"/>
        <v>349.47905841241982</v>
      </c>
      <c r="DC102" s="239">
        <f t="shared" si="1033"/>
        <v>368.66385342282445</v>
      </c>
      <c r="DD102" s="239">
        <f t="shared" si="1034"/>
        <v>388.90180555589967</v>
      </c>
      <c r="DE102" s="239">
        <f t="shared" si="1035"/>
        <v>410.25072830011015</v>
      </c>
      <c r="DF102" s="239">
        <f t="shared" si="1036"/>
        <v>432.771608838877</v>
      </c>
      <c r="DG102" s="239">
        <f t="shared" si="1037"/>
        <v>456.52878227185261</v>
      </c>
      <c r="DH102" s="239">
        <f t="shared" si="1038"/>
        <v>481.59011540014365</v>
      </c>
      <c r="DI102" s="239">
        <f t="shared" si="1039"/>
        <v>508.0272006004983</v>
      </c>
      <c r="DJ102" s="239">
        <f t="shared" si="1040"/>
        <v>535.91556034229598</v>
      </c>
      <c r="DK102" s="239">
        <f t="shared" si="1041"/>
        <v>565.33486293158012</v>
      </c>
      <c r="DL102" s="239">
        <f t="shared" si="1042"/>
        <v>596.36915009844779</v>
      </c>
      <c r="DM102" s="239">
        <f t="shared" si="1043"/>
        <v>629.10707707794131</v>
      </c>
      <c r="DN102" s="239">
        <f t="shared" si="1044"/>
        <v>663.64216587027795</v>
      </c>
      <c r="DO102" s="239">
        <f t="shared" si="1045"/>
        <v>700.07307240390321</v>
      </c>
      <c r="DP102" s="239">
        <f t="shared" si="1046"/>
        <v>738.50386836456823</v>
      </c>
      <c r="DQ102" s="239">
        <f t="shared" si="1047"/>
        <v>779.04433849552925</v>
      </c>
      <c r="DR102" s="239">
        <f t="shared" si="1048"/>
        <v>821.8102942181622</v>
      </c>
      <c r="DS102" s="239">
        <f t="shared" si="1049"/>
        <v>866.92390446890863</v>
      </c>
      <c r="DT102" s="239">
        <f t="shared" si="1050"/>
        <v>914.51404469765021</v>
      </c>
      <c r="DU102" s="239">
        <f t="shared" si="1051"/>
        <v>964.71666502449079</v>
      </c>
      <c r="DV102" s="239">
        <f t="shared" si="1052"/>
        <v>1017.6751786066549</v>
      </c>
      <c r="DW102" s="239">
        <f t="shared" si="1053"/>
        <v>1073.5408713249449</v>
      </c>
      <c r="DX102" s="239">
        <f t="shared" si="1054"/>
        <v>1132.4733339601032</v>
      </c>
      <c r="DY102" s="239">
        <f t="shared" si="1055"/>
        <v>1194.6409180936707</v>
      </c>
      <c r="DZ102" s="239">
        <f t="shared" si="1056"/>
        <v>1260.2212170357093</v>
      </c>
      <c r="EA102" s="239">
        <f t="shared" si="1057"/>
        <v>1329.4015731532463</v>
      </c>
      <c r="EB102" s="239">
        <f t="shared" si="1058"/>
        <v>1402.379613048721</v>
      </c>
      <c r="EC102" s="239">
        <f t="shared" si="1059"/>
        <v>1479.3638121172685</v>
      </c>
      <c r="ED102" s="239">
        <f t="shared" si="1060"/>
        <v>1560.5740900956068</v>
      </c>
      <c r="EE102" s="239">
        <f t="shared" si="1061"/>
        <v>1646.2424393038207</v>
      </c>
      <c r="EF102" s="239">
        <f t="shared" si="1062"/>
        <v>1736.6135873747344</v>
      </c>
      <c r="EG102" s="239">
        <f t="shared" si="1063"/>
        <v>1831.9456963640828</v>
      </c>
      <c r="EH102" s="239">
        <f t="shared" si="1064"/>
        <v>1932.5111002386197</v>
      </c>
      <c r="EI102" s="239">
        <f t="shared" si="1065"/>
        <v>2038.5970828489353</v>
      </c>
      <c r="EJ102" s="239">
        <f t="shared" si="1066"/>
        <v>2150.506698609408</v>
      </c>
      <c r="EK102" s="239">
        <f t="shared" si="1067"/>
        <v>2268.5596382297163</v>
      </c>
      <c r="EL102" s="239">
        <f t="shared" si="1068"/>
        <v>2393.0931419710328</v>
      </c>
      <c r="EM102" s="239">
        <f t="shared" si="1069"/>
        <v>2524.4629630357899</v>
      </c>
      <c r="EN102" s="239">
        <f t="shared" si="1070"/>
        <v>2663.0443838431179</v>
      </c>
      <c r="EO102" s="239">
        <f t="shared" si="1071"/>
        <v>2809.2332880931353</v>
      </c>
      <c r="EP102" s="239">
        <f t="shared" si="1072"/>
        <v>2963.4472916826462</v>
      </c>
      <c r="EQ102" s="239">
        <f t="shared" si="1073"/>
        <v>3126.1269357029128</v>
      </c>
      <c r="ER102" s="239">
        <f t="shared" si="1074"/>
        <v>3297.7369449275266</v>
      </c>
      <c r="ES102" s="239">
        <f t="shared" si="1075"/>
        <v>3478.7675553854842</v>
      </c>
      <c r="ET102" s="239">
        <f t="shared" si="1076"/>
        <v>3669.7359148119249</v>
      </c>
      <c r="EU102" s="239">
        <f t="shared" si="1077"/>
        <v>3871.1875599771806</v>
      </c>
      <c r="EV102" s="239">
        <f t="shared" si="1078"/>
        <v>4083.6979751144081</v>
      </c>
      <c r="EW102" s="239">
        <f t="shared" si="1079"/>
        <v>4307.8742358977361</v>
      </c>
      <c r="EX102" s="239">
        <f t="shared" si="1080"/>
        <v>4544.356743667262</v>
      </c>
      <c r="EY102" s="239">
        <f t="shared" si="1081"/>
        <v>4793.8210548550369</v>
      </c>
      <c r="EZ102" s="239">
        <f t="shared" si="1082"/>
        <v>5056.979810838131</v>
      </c>
      <c r="FA102" s="239">
        <f t="shared" si="1083"/>
        <v>5334.5847737317717</v>
      </c>
      <c r="FB102" s="239">
        <f t="shared" si="1084"/>
        <v>5627.4289739381693</v>
      </c>
      <c r="FC102" s="239">
        <f t="shared" si="1085"/>
        <v>5936.34897558591</v>
      </c>
      <c r="FD102" s="239">
        <f t="shared" si="1086"/>
        <v>6262.227266331568</v>
      </c>
      <c r="FE102" s="239">
        <f t="shared" si="1087"/>
        <v>6605.9947783504458</v>
      </c>
      <c r="FF102" s="239">
        <f t="shared" si="1088"/>
        <v>6968.6335477181292</v>
      </c>
      <c r="FG102" s="239">
        <f t="shared" si="1089"/>
        <v>7351.1795197798701</v>
      </c>
      <c r="FH102" s="239">
        <f t="shared" si="1090"/>
        <v>7754.7255085218658</v>
      </c>
      <c r="FI102" s="239">
        <f t="shared" si="1091"/>
        <v>8180.4243183984254</v>
      </c>
      <c r="FJ102" s="239">
        <f t="shared" si="1092"/>
        <v>8629.4920375331112</v>
      </c>
      <c r="FK102" s="239">
        <f t="shared" si="1093"/>
        <v>9103.211511701491</v>
      </c>
      <c r="FL102" s="239">
        <f t="shared" si="1094"/>
        <v>9602.9360090195896</v>
      </c>
      <c r="FM102" s="239">
        <f t="shared" si="1095"/>
        <v>10130.093085806902</v>
      </c>
      <c r="FN102" s="239">
        <f t="shared" si="1096"/>
        <v>10686.188664667532</v>
      </c>
      <c r="FO102" s="239">
        <f t="shared" si="1097"/>
        <v>11272.811336439245</v>
      </c>
      <c r="FP102" s="239">
        <f t="shared" si="1098"/>
        <v>11891.636898299768</v>
      </c>
      <c r="FQ102" s="239">
        <f t="shared" si="1099"/>
        <v>12544.433140994284</v>
      </c>
      <c r="FR102" s="239">
        <f t="shared" si="1100"/>
        <v>13233.064898859719</v>
      </c>
      <c r="FS102" s="239">
        <f t="shared" si="1101"/>
        <v>13959.499377072168</v>
      </c>
      <c r="FT102" s="239">
        <f t="shared" si="1102"/>
        <v>14725.811771335742</v>
      </c>
      <c r="FU102" s="239">
        <f t="shared" si="1103"/>
        <v>15534.191196066502</v>
      </c>
      <c r="FV102" s="239">
        <f t="shared" si="1104"/>
        <v>16386.94693800648</v>
      </c>
      <c r="FW102" s="239">
        <f t="shared" si="1105"/>
        <v>17286.515053132374</v>
      </c>
      <c r="FX102" s="239">
        <f t="shared" si="1106"/>
        <v>18235.465325704223</v>
      </c>
      <c r="FY102" s="239">
        <f t="shared" si="1107"/>
        <v>19236.508609333901</v>
      </c>
      <c r="FZ102" s="239">
        <f t="shared" si="1108"/>
        <v>20292.504571044548</v>
      </c>
      <c r="GA102" s="239">
        <f t="shared" si="1109"/>
        <v>21406.469860443285</v>
      </c>
      <c r="GB102" s="239">
        <f t="shared" si="1110"/>
        <v>22581.586727343984</v>
      </c>
      <c r="GC102" s="239">
        <f t="shared" si="1111"/>
        <v>23821.212112457968</v>
      </c>
      <c r="GD102" s="239">
        <f t="shared" si="1112"/>
        <v>25128.887237121842</v>
      </c>
      <c r="GE102" s="239">
        <f t="shared" si="1113"/>
        <v>26508.34771945735</v>
      </c>
      <c r="GF102" s="239">
        <f t="shared" si="1114"/>
        <v>27963.534245861942</v>
      </c>
      <c r="GG102" s="239">
        <f t="shared" si="1115"/>
        <v>29498.603828315143</v>
      </c>
      <c r="GH102" s="239">
        <f t="shared" si="1116"/>
        <v>31117.941679659347</v>
      </c>
      <c r="GI102" s="239">
        <f t="shared" si="1117"/>
        <v>32826.173740778962</v>
      </c>
      <c r="GJ102" s="239">
        <f t="shared" si="1118"/>
        <v>34628.179895464171</v>
      </c>
      <c r="GK102" s="239">
        <f t="shared" si="1119"/>
        <v>36529.107910709979</v>
      </c>
      <c r="GL102" s="239">
        <f t="shared" si="1120"/>
        <v>38534.388142273681</v>
      </c>
      <c r="GM102" s="239">
        <f t="shared" si="1121"/>
        <v>40649.749047499856</v>
      </c>
      <c r="GN102" s="239">
        <f t="shared" si="1122"/>
        <v>42881.233549728218</v>
      </c>
      <c r="GO102" s="239">
        <f t="shared" si="1123"/>
        <v>45235.216301032284</v>
      </c>
      <c r="GP102" s="239">
        <f t="shared" si="1124"/>
        <v>47718.421892603081</v>
      </c>
      <c r="GQ102" s="239">
        <f t="shared" si="1125"/>
        <v>50337.944064799311</v>
      </c>
      <c r="GR102" s="239">
        <f t="shared" si="1126"/>
        <v>53101.265971740984</v>
      </c>
      <c r="GS102" s="239">
        <f t="shared" si="1127"/>
        <v>56016.28155833621</v>
      </c>
      <c r="GT102" s="239">
        <f t="shared" si="1128"/>
        <v>59091.318110808497</v>
      </c>
      <c r="GU102" s="239">
        <f t="shared" si="1129"/>
        <v>62335.160045144512</v>
      </c>
      <c r="GV102" s="239">
        <f t="shared" si="1130"/>
        <v>65757.074001418252</v>
      </c>
      <c r="GW102" s="239">
        <f t="shared" si="1131"/>
        <v>69366.8353156784</v>
      </c>
      <c r="GX102" s="239">
        <f t="shared" si="1132"/>
        <v>73174.755945020734</v>
      </c>
      <c r="GY102" s="239">
        <f t="shared" si="1133"/>
        <v>77191.713925618635</v>
      </c>
      <c r="GZ102" s="239">
        <f t="shared" si="1134"/>
        <v>81429.184447864274</v>
      </c>
      <c r="HA102" s="239">
        <f t="shared" si="1135"/>
        <v>85899.27263739222</v>
      </c>
      <c r="HB102" s="239">
        <f t="shared" si="1136"/>
        <v>90614.748135630725</v>
      </c>
      <c r="HC102" s="239">
        <f t="shared" si="1137"/>
        <v>95589.081578666402</v>
      </c>
      <c r="HD102" s="239">
        <f t="shared" si="1138"/>
        <v>100836.48307863103</v>
      </c>
      <c r="HE102" s="239">
        <f t="shared" si="1139"/>
        <v>106371.94281753973</v>
      </c>
      <c r="HF102" s="239">
        <f t="shared" si="1140"/>
        <v>112211.27386954437</v>
      </c>
      <c r="HG102" s="239">
        <f t="shared" si="1141"/>
        <v>118371.15737393199</v>
      </c>
      <c r="HH102" s="239">
        <f t="shared" si="1142"/>
        <v>124869.19018791341</v>
      </c>
      <c r="HI102" s="239">
        <f t="shared" si="1143"/>
        <v>131723.93515533092</v>
      </c>
    </row>
    <row r="103" spans="1:217" s="278" customFormat="1" ht="12.75" customHeight="1">
      <c r="A103" s="10" t="str">
        <f>'JJR-4 Constant DCF'!A93</f>
        <v>Duke Energy Corporation</v>
      </c>
      <c r="B103" s="389" t="str">
        <f>'JJR-4 Constant DCF'!B93</f>
        <v>DUK</v>
      </c>
      <c r="C103" s="239">
        <f>'JJR-4 Constant DCF'!D93</f>
        <v>89.069499999999977</v>
      </c>
      <c r="D103" s="239">
        <f>'JJR-4 Constant DCF'!C93</f>
        <v>3.86</v>
      </c>
      <c r="E103" s="3">
        <f>'JJR-4 Constant DCF'!G93</f>
        <v>0.05</v>
      </c>
      <c r="F103" s="3">
        <f>'JJR-4 Constant DCF'!H93</f>
        <v>4.99E-2</v>
      </c>
      <c r="G103" s="3">
        <f>'JJR-4 Constant DCF'!I93</f>
        <v>5.1999999999999998E-2</v>
      </c>
      <c r="H103" s="3">
        <f t="shared" si="1144"/>
        <v>4.99E-2</v>
      </c>
      <c r="I103" s="3">
        <f t="shared" si="953"/>
        <v>5.0732567766986043E-2</v>
      </c>
      <c r="J103" s="3">
        <f t="shared" si="954"/>
        <v>5.1565135533972087E-2</v>
      </c>
      <c r="K103" s="3">
        <f t="shared" si="955"/>
        <v>5.239770330095813E-2</v>
      </c>
      <c r="L103" s="3">
        <f t="shared" si="956"/>
        <v>5.3230271067944174E-2</v>
      </c>
      <c r="M103" s="3">
        <f t="shared" si="957"/>
        <v>5.4062838834930217E-2</v>
      </c>
      <c r="N103" s="3">
        <f>'JJR-5.4 GDP Growth'!$D$25</f>
        <v>5.4895406601916275E-2</v>
      </c>
      <c r="O103" s="3">
        <f t="shared" si="1145"/>
        <v>0.10133418440818787</v>
      </c>
      <c r="Q103" s="239">
        <f t="shared" si="958"/>
        <v>-89.069499999999977</v>
      </c>
      <c r="R103" s="239">
        <f t="shared" si="959"/>
        <v>4.0526140000000002</v>
      </c>
      <c r="S103" s="239">
        <f t="shared" si="960"/>
        <v>4.2548394386000004</v>
      </c>
      <c r="T103" s="239">
        <f t="shared" si="961"/>
        <v>4.4671559265861402</v>
      </c>
      <c r="U103" s="239">
        <f t="shared" si="962"/>
        <v>4.6900670073227886</v>
      </c>
      <c r="V103" s="239">
        <f t="shared" si="963"/>
        <v>4.9241013509881961</v>
      </c>
      <c r="W103" s="239">
        <f t="shared" si="964"/>
        <v>5.1739136564687129</v>
      </c>
      <c r="X103" s="239">
        <f t="shared" si="965"/>
        <v>5.4407072154055918</v>
      </c>
      <c r="Y103" s="239">
        <f t="shared" si="966"/>
        <v>5.7257877778257962</v>
      </c>
      <c r="Z103" s="239">
        <f t="shared" si="967"/>
        <v>6.0305730133169853</v>
      </c>
      <c r="AA103" s="239">
        <f t="shared" si="968"/>
        <v>6.3566029102182213</v>
      </c>
      <c r="AB103" s="239">
        <f t="shared" si="969"/>
        <v>6.7055512115815752</v>
      </c>
      <c r="AC103" s="239">
        <f t="shared" si="969"/>
        <v>7.0736551718313176</v>
      </c>
      <c r="AD103" s="239">
        <f t="shared" si="969"/>
        <v>7.4619663486507459</v>
      </c>
      <c r="AE103" s="239">
        <f t="shared" si="969"/>
        <v>7.8715940254097454</v>
      </c>
      <c r="AF103" s="239">
        <f t="shared" si="969"/>
        <v>8.3037083800398275</v>
      </c>
      <c r="AG103" s="239">
        <f t="shared" si="969"/>
        <v>8.7595438278658531</v>
      </c>
      <c r="AH103" s="239">
        <f t="shared" si="969"/>
        <v>9.2404025479438552</v>
      </c>
      <c r="AI103" s="239">
        <f t="shared" si="969"/>
        <v>9.7476582029786165</v>
      </c>
      <c r="AJ103" s="239">
        <f t="shared" si="969"/>
        <v>10.282759863447632</v>
      </c>
      <c r="AK103" s="239">
        <f t="shared" si="969"/>
        <v>10.847236147141455</v>
      </c>
      <c r="AL103" s="239">
        <f t="shared" si="969"/>
        <v>11.442699585945789</v>
      </c>
      <c r="AM103" s="239">
        <f t="shared" si="969"/>
        <v>12.070851232339862</v>
      </c>
      <c r="AN103" s="239">
        <f t="shared" si="969"/>
        <v>12.733485518770401</v>
      </c>
      <c r="AO103" s="239">
        <f t="shared" si="969"/>
        <v>13.432495383782914</v>
      </c>
      <c r="AP103" s="239">
        <f t="shared" si="969"/>
        <v>14.169877679554041</v>
      </c>
      <c r="AQ103" s="239">
        <f t="shared" si="969"/>
        <v>14.947738876272577</v>
      </c>
      <c r="AR103" s="239">
        <f t="shared" si="970"/>
        <v>15.768301079664832</v>
      </c>
      <c r="AS103" s="239">
        <f t="shared" si="971"/>
        <v>16.633908378854468</v>
      </c>
      <c r="AT103" s="239">
        <f t="shared" si="972"/>
        <v>17.547033542690706</v>
      </c>
      <c r="AU103" s="239">
        <f t="shared" si="973"/>
        <v>18.510285083674177</v>
      </c>
      <c r="AV103" s="239">
        <f t="shared" si="974"/>
        <v>19.526414709659857</v>
      </c>
      <c r="AW103" s="239">
        <f t="shared" si="975"/>
        <v>20.598325184624272</v>
      </c>
      <c r="AX103" s="239">
        <f t="shared" si="976"/>
        <v>21.729078620952713</v>
      </c>
      <c r="AY103" s="239">
        <f t="shared" si="977"/>
        <v>22.921905226934918</v>
      </c>
      <c r="AZ103" s="239">
        <f t="shared" si="978"/>
        <v>24.1802125344581</v>
      </c>
      <c r="BA103" s="239">
        <f t="shared" si="979"/>
        <v>25.507595133257929</v>
      </c>
      <c r="BB103" s="239">
        <f t="shared" si="980"/>
        <v>26.907844939535185</v>
      </c>
      <c r="BC103" s="239">
        <f t="shared" si="981"/>
        <v>28.384962028272284</v>
      </c>
      <c r="BD103" s="239">
        <f t="shared" si="982"/>
        <v>29.943166060194244</v>
      </c>
      <c r="BE103" s="239">
        <f t="shared" si="983"/>
        <v>31.586908336017306</v>
      </c>
      <c r="BF103" s="239">
        <f t="shared" si="984"/>
        <v>33.320884512420434</v>
      </c>
      <c r="BG103" s="239">
        <f t="shared" si="985"/>
        <v>35.150048016065249</v>
      </c>
      <c r="BH103" s="239">
        <f t="shared" si="986"/>
        <v>37.079624193984031</v>
      </c>
      <c r="BI103" s="239">
        <f t="shared" si="987"/>
        <v>39.115125240759035</v>
      </c>
      <c r="BJ103" s="239">
        <f t="shared" si="988"/>
        <v>41.262365945135379</v>
      </c>
      <c r="BK103" s="239">
        <f t="shared" si="989"/>
        <v>43.527480301050652</v>
      </c>
      <c r="BL103" s="239">
        <f t="shared" si="990"/>
        <v>45.916939030533726</v>
      </c>
      <c r="BM103" s="239">
        <f t="shared" si="991"/>
        <v>48.437568068530275</v>
      </c>
      <c r="BN103" s="239">
        <f t="shared" si="992"/>
        <v>51.096568062460243</v>
      </c>
      <c r="BO103" s="239">
        <f t="shared" si="993"/>
        <v>53.901534942211484</v>
      </c>
      <c r="BP103" s="239">
        <f t="shared" si="994"/>
        <v>56.86048161933158</v>
      </c>
      <c r="BQ103" s="239">
        <f t="shared" si="995"/>
        <v>59.981860877405573</v>
      </c>
      <c r="BR103" s="239">
        <f t="shared" si="996"/>
        <v>63.274589519010327</v>
      </c>
      <c r="BS103" s="239">
        <f t="shared" si="997"/>
        <v>66.74807383822575</v>
      </c>
      <c r="BT103" s="239">
        <f t="shared" si="998"/>
        <v>70.412236491469884</v>
      </c>
      <c r="BU103" s="239">
        <f t="shared" si="999"/>
        <v>74.277544843419406</v>
      </c>
      <c r="BV103" s="239">
        <f t="shared" si="1000"/>
        <v>78.355040868990983</v>
      </c>
      <c r="BW103" s="239">
        <f t="shared" si="1001"/>
        <v>82.656372696804013</v>
      </c>
      <c r="BX103" s="239">
        <f t="shared" si="1002"/>
        <v>87.193827884234594</v>
      </c>
      <c r="BY103" s="239">
        <f t="shared" si="1003"/>
        <v>91.980368519117164</v>
      </c>
      <c r="BZ103" s="239">
        <f t="shared" si="1004"/>
        <v>97.029668248368196</v>
      </c>
      <c r="CA103" s="239">
        <f t="shared" si="1005"/>
        <v>102.35615133931141</v>
      </c>
      <c r="CB103" s="239">
        <f t="shared" si="1006"/>
        <v>107.97503388529019</v>
      </c>
      <c r="CC103" s="239">
        <f t="shared" si="1007"/>
        <v>113.90236727327888</v>
      </c>
      <c r="CD103" s="239">
        <f t="shared" si="1008"/>
        <v>120.15508403766633</v>
      </c>
      <c r="CE103" s="239">
        <f t="shared" si="1009"/>
        <v>126.75104623120144</v>
      </c>
      <c r="CF103" s="239">
        <f t="shared" si="1010"/>
        <v>133.70909645128154</v>
      </c>
      <c r="CG103" s="239">
        <f t="shared" si="1011"/>
        <v>141.04911166734948</v>
      </c>
      <c r="CH103" s="239">
        <f t="shared" si="1012"/>
        <v>148.79206000316773</v>
      </c>
      <c r="CI103" s="239">
        <f t="shared" si="1013"/>
        <v>156.96006063617835</v>
      </c>
      <c r="CJ103" s="239">
        <f t="shared" si="1014"/>
        <v>165.5764469850628</v>
      </c>
      <c r="CK103" s="239">
        <f t="shared" si="1015"/>
        <v>174.66583336600846</v>
      </c>
      <c r="CL103" s="239">
        <f t="shared" si="1016"/>
        <v>184.25418530809804</v>
      </c>
      <c r="CM103" s="239">
        <f t="shared" si="1017"/>
        <v>194.36889372869092</v>
      </c>
      <c r="CN103" s="239">
        <f t="shared" si="1018"/>
        <v>205.03885318069206</v>
      </c>
      <c r="CO103" s="239">
        <f t="shared" si="1019"/>
        <v>216.29454439523676</v>
      </c>
      <c r="CP103" s="239">
        <f t="shared" si="1020"/>
        <v>228.16812135558951</v>
      </c>
      <c r="CQ103" s="239">
        <f t="shared" si="1021"/>
        <v>240.69350315099996</v>
      </c>
      <c r="CR103" s="239">
        <f t="shared" si="1022"/>
        <v>253.90647087291373</v>
      </c>
      <c r="CS103" s="239">
        <f t="shared" si="1023"/>
        <v>267.84476983033994</v>
      </c>
      <c r="CT103" s="239">
        <f t="shared" si="1024"/>
        <v>282.54821737637315</v>
      </c>
      <c r="CU103" s="239">
        <f t="shared" si="1025"/>
        <v>298.05881665389575</v>
      </c>
      <c r="CV103" s="239">
        <f t="shared" si="1026"/>
        <v>314.42087658539737</v>
      </c>
      <c r="CW103" s="239">
        <f t="shared" si="1027"/>
        <v>331.68113844968371</v>
      </c>
      <c r="CX103" s="239">
        <f t="shared" si="1028"/>
        <v>349.88890940706557</v>
      </c>
      <c r="CY103" s="239">
        <f t="shared" si="1029"/>
        <v>369.09620335446749</v>
      </c>
      <c r="CZ103" s="239">
        <f t="shared" si="1030"/>
        <v>389.35788951283456</v>
      </c>
      <c r="DA103" s="239">
        <f t="shared" si="1031"/>
        <v>410.73184917130561</v>
      </c>
      <c r="DB103" s="239">
        <f t="shared" si="1032"/>
        <v>433.27914103592138</v>
      </c>
      <c r="DC103" s="239">
        <f t="shared" si="1033"/>
        <v>457.0641756552173</v>
      </c>
      <c r="DD103" s="239">
        <f t="shared" si="1034"/>
        <v>482.15489942098014</v>
      </c>
      <c r="DE103" s="239">
        <f t="shared" si="1035"/>
        <v>508.62298866980092</v>
      </c>
      <c r="DF103" s="239">
        <f t="shared" si="1036"/>
        <v>536.54405443991152</v>
      </c>
      <c r="DG103" s="239">
        <f t="shared" si="1037"/>
        <v>565.99785846823113</v>
      </c>
      <c r="DH103" s="239">
        <f t="shared" si="1038"/>
        <v>597.06854104465856</v>
      </c>
      <c r="DI103" s="239">
        <f t="shared" si="1039"/>
        <v>629.84486137451802</v>
      </c>
      <c r="DJ103" s="239">
        <f t="shared" si="1040"/>
        <v>664.42045113579979</v>
      </c>
      <c r="DK103" s="239">
        <f t="shared" si="1041"/>
        <v>700.89408195552812</v>
      </c>
      <c r="DL103" s="239">
        <f t="shared" si="1042"/>
        <v>739.36994756935371</v>
      </c>
      <c r="DM103" s="239">
        <f t="shared" si="1043"/>
        <v>779.95796147041085</v>
      </c>
      <c r="DN103" s="239">
        <f t="shared" si="1044"/>
        <v>822.77407089773078</v>
      </c>
      <c r="DO103" s="239">
        <f t="shared" si="1045"/>
        <v>867.94058806117562</v>
      </c>
      <c r="DP103" s="239">
        <f t="shared" si="1046"/>
        <v>915.58653954910017</v>
      </c>
      <c r="DQ103" s="239">
        <f t="shared" si="1047"/>
        <v>965.84803491688956</v>
      </c>
      <c r="DR103" s="239">
        <f t="shared" si="1048"/>
        <v>1018.8686555093141</v>
      </c>
      <c r="DS103" s="239">
        <f t="shared" si="1049"/>
        <v>1074.7998646274457</v>
      </c>
      <c r="DT103" s="239">
        <f t="shared" si="1050"/>
        <v>1133.8014402118538</v>
      </c>
      <c r="DU103" s="239">
        <f t="shared" si="1051"/>
        <v>1196.0419312781219</v>
      </c>
      <c r="DV103" s="239">
        <f t="shared" si="1052"/>
        <v>1261.6991394085755</v>
      </c>
      <c r="DW103" s="239">
        <f t="shared" si="1053"/>
        <v>1330.9606266756971</v>
      </c>
      <c r="DX103" s="239">
        <f t="shared" si="1054"/>
        <v>1404.0242514482009</v>
      </c>
      <c r="DY103" s="239">
        <f t="shared" si="1055"/>
        <v>1481.098733610401</v>
      </c>
      <c r="DZ103" s="239">
        <f t="shared" si="1056"/>
        <v>1562.4042508095272</v>
      </c>
      <c r="EA103" s="239">
        <f t="shared" si="1057"/>
        <v>1648.1730674342787</v>
      </c>
      <c r="EB103" s="239">
        <f t="shared" si="1058"/>
        <v>1738.650198121411</v>
      </c>
      <c r="EC103" s="239">
        <f t="shared" si="1059"/>
        <v>1834.0941076857882</v>
      </c>
      <c r="ED103" s="239">
        <f t="shared" si="1060"/>
        <v>1934.7774494733783</v>
      </c>
      <c r="EE103" s="239">
        <f t="shared" si="1061"/>
        <v>2040.9878442464378</v>
      </c>
      <c r="EF103" s="239">
        <f t="shared" si="1062"/>
        <v>2153.0287018259146</v>
      </c>
      <c r="EG103" s="239">
        <f t="shared" si="1063"/>
        <v>2271.2200878382441</v>
      </c>
      <c r="EH103" s="239">
        <f t="shared" si="1064"/>
        <v>2395.8996380425647</v>
      </c>
      <c r="EI103" s="239">
        <f t="shared" si="1065"/>
        <v>2527.4235228502953</v>
      </c>
      <c r="EJ103" s="239">
        <f t="shared" si="1066"/>
        <v>2666.1674647924096</v>
      </c>
      <c r="EK103" s="239">
        <f t="shared" si="1067"/>
        <v>2812.5278118409892</v>
      </c>
      <c r="EL103" s="239">
        <f t="shared" si="1068"/>
        <v>2966.9226696511982</v>
      </c>
      <c r="EM103" s="239">
        <f t="shared" si="1069"/>
        <v>3129.7930959581436</v>
      </c>
      <c r="EN103" s="239">
        <f t="shared" si="1070"/>
        <v>3301.6043605406362</v>
      </c>
      <c r="EO103" s="239">
        <f t="shared" si="1071"/>
        <v>3482.8472743511743</v>
      </c>
      <c r="EP103" s="239">
        <f t="shared" si="1072"/>
        <v>3674.0395916090579</v>
      </c>
      <c r="EQ103" s="239">
        <f t="shared" si="1073"/>
        <v>3875.7274888619754</v>
      </c>
      <c r="ER103" s="239">
        <f t="shared" si="1074"/>
        <v>4088.4871252412777</v>
      </c>
      <c r="ES103" s="239">
        <f t="shared" si="1075"/>
        <v>4312.9262883680976</v>
      </c>
      <c r="ET103" s="239">
        <f t="shared" si="1076"/>
        <v>4549.6861306121582</v>
      </c>
      <c r="EU103" s="239">
        <f t="shared" si="1077"/>
        <v>4799.4430006632119</v>
      </c>
      <c r="EV103" s="239">
        <f t="shared" si="1078"/>
        <v>5062.9103756473405</v>
      </c>
      <c r="EW103" s="239">
        <f t="shared" si="1079"/>
        <v>5340.8408993075618</v>
      </c>
      <c r="EX103" s="239">
        <f t="shared" si="1080"/>
        <v>5634.0285320711946</v>
      </c>
      <c r="EY103" s="239">
        <f t="shared" si="1081"/>
        <v>5943.3108191460406</v>
      </c>
      <c r="EZ103" s="239">
        <f t="shared" si="1082"/>
        <v>6269.5712831246301</v>
      </c>
      <c r="FA103" s="239">
        <f t="shared" si="1083"/>
        <v>6613.7419479314549</v>
      </c>
      <c r="FB103" s="239">
        <f t="shared" si="1084"/>
        <v>6976.8060013233016</v>
      </c>
      <c r="FC103" s="239">
        <f t="shared" si="1085"/>
        <v>7359.8006035486342</v>
      </c>
      <c r="FD103" s="239">
        <f t="shared" si="1086"/>
        <v>7763.8198501894649</v>
      </c>
      <c r="FE103" s="239">
        <f t="shared" si="1087"/>
        <v>8190.0178976496445</v>
      </c>
      <c r="FF103" s="239">
        <f t="shared" si="1088"/>
        <v>8639.6122602180931</v>
      </c>
      <c r="FG103" s="239">
        <f t="shared" si="1089"/>
        <v>9113.8872881256666</v>
      </c>
      <c r="FH103" s="239">
        <f t="shared" si="1090"/>
        <v>9614.1978365313607</v>
      </c>
      <c r="FI103" s="239">
        <f t="shared" si="1091"/>
        <v>10141.973135919014</v>
      </c>
      <c r="FJ103" s="239">
        <f t="shared" si="1092"/>
        <v>10698.720874961</v>
      </c>
      <c r="FK103" s="239">
        <f t="shared" si="1093"/>
        <v>11286.031507512393</v>
      </c>
      <c r="FL103" s="239">
        <f t="shared" si="1094"/>
        <v>11905.582796039324</v>
      </c>
      <c r="FM103" s="239">
        <f t="shared" si="1095"/>
        <v>12559.144604460682</v>
      </c>
      <c r="FN103" s="239">
        <f t="shared" si="1096"/>
        <v>13248.583954094815</v>
      </c>
      <c r="FO103" s="239">
        <f t="shared" si="1097"/>
        <v>13975.870357154474</v>
      </c>
      <c r="FP103" s="239">
        <f t="shared" si="1098"/>
        <v>14743.081443026138</v>
      </c>
      <c r="FQ103" s="239">
        <f t="shared" si="1099"/>
        <v>15552.408893406224</v>
      </c>
      <c r="FR103" s="239">
        <f t="shared" si="1100"/>
        <v>16406.164703249018</v>
      </c>
      <c r="FS103" s="239">
        <f t="shared" si="1101"/>
        <v>17306.787785411881</v>
      </c>
      <c r="FT103" s="239">
        <f t="shared" si="1102"/>
        <v>18256.850937865143</v>
      </c>
      <c r="FU103" s="239">
        <f t="shared" si="1103"/>
        <v>19259.068193369825</v>
      </c>
      <c r="FV103" s="239">
        <f t="shared" si="1104"/>
        <v>20316.302572618893</v>
      </c>
      <c r="FW103" s="239">
        <f t="shared" si="1105"/>
        <v>21431.574262990365</v>
      </c>
      <c r="FX103" s="239">
        <f t="shared" si="1106"/>
        <v>22608.069246276384</v>
      </c>
      <c r="FY103" s="239">
        <f t="shared" si="1107"/>
        <v>23849.148400035003</v>
      </c>
      <c r="FZ103" s="239">
        <f t="shared" si="1108"/>
        <v>25158.357098564364</v>
      </c>
      <c r="GA103" s="239">
        <f t="shared" si="1109"/>
        <v>26539.435340926262</v>
      </c>
      <c r="GB103" s="239">
        <f t="shared" si="1110"/>
        <v>27996.328434951676</v>
      </c>
      <c r="GC103" s="239">
        <f t="shared" si="1111"/>
        <v>29533.19826774914</v>
      </c>
      <c r="GD103" s="239">
        <f t="shared" si="1112"/>
        <v>31154.435194912239</v>
      </c>
      <c r="GE103" s="239">
        <f t="shared" si="1113"/>
        <v>32864.670582389997</v>
      </c>
      <c r="GF103" s="239">
        <f t="shared" si="1114"/>
        <v>34668.790036848332</v>
      </c>
      <c r="GG103" s="239">
        <f t="shared" si="1115"/>
        <v>36571.947362317587</v>
      </c>
      <c r="GH103" s="239">
        <f t="shared" si="1116"/>
        <v>38579.579282995888</v>
      </c>
      <c r="GI103" s="239">
        <f t="shared" si="1117"/>
        <v>40697.42097426681</v>
      </c>
      <c r="GJ103" s="239">
        <f t="shared" si="1118"/>
        <v>42931.522446298542</v>
      </c>
      <c r="GK103" s="239">
        <f t="shared" si="1119"/>
        <v>45288.265827027397</v>
      </c>
      <c r="GL103" s="239">
        <f t="shared" si="1120"/>
        <v>47774.383593897735</v>
      </c>
      <c r="GM103" s="239">
        <f t="shared" si="1121"/>
        <v>50396.977806440671</v>
      </c>
      <c r="GN103" s="239">
        <f t="shared" si="1122"/>
        <v>53163.540394632982</v>
      </c>
      <c r="GO103" s="239">
        <f t="shared" si="1123"/>
        <v>56081.97456099376</v>
      </c>
      <c r="GP103" s="239">
        <f t="shared" si="1124"/>
        <v>59160.617357557836</v>
      </c>
      <c r="GQ103" s="239">
        <f t="shared" si="1125"/>
        <v>62408.263502221358</v>
      </c>
      <c r="GR103" s="239">
        <f t="shared" si="1126"/>
        <v>65834.19050249533</v>
      </c>
      <c r="GS103" s="239">
        <f t="shared" si="1127"/>
        <v>69448.185158437831</v>
      </c>
      <c r="GT103" s="239">
        <f t="shared" si="1128"/>
        <v>73260.571520475438</v>
      </c>
      <c r="GU103" s="239">
        <f t="shared" si="1129"/>
        <v>77282.240381980708</v>
      </c>
      <c r="GV103" s="239">
        <f t="shared" si="1130"/>
        <v>81524.680390856578</v>
      </c>
      <c r="GW103" s="239">
        <f t="shared" si="1131"/>
        <v>86000.01086900392</v>
      </c>
      <c r="GX103" s="239">
        <f t="shared" si="1132"/>
        <v>90721.01643342711</v>
      </c>
      <c r="GY103" s="239">
        <f t="shared" si="1133"/>
        <v>95701.183517879224</v>
      </c>
      <c r="GZ103" s="239">
        <f t="shared" si="1134"/>
        <v>100954.73889937781</v>
      </c>
      <c r="HA103" s="239">
        <f t="shared" si="1135"/>
        <v>106496.69033964946</v>
      </c>
      <c r="HB103" s="239">
        <f t="shared" si="1136"/>
        <v>112342.86945760288</v>
      </c>
      <c r="HC103" s="239">
        <f t="shared" si="1137"/>
        <v>118509.976955304</v>
      </c>
      <c r="HD103" s="239">
        <f t="shared" si="1138"/>
        <v>125015.63032664913</v>
      </c>
      <c r="HE103" s="239">
        <f t="shared" si="1139"/>
        <v>131878.41418502538</v>
      </c>
      <c r="HF103" s="239">
        <f t="shared" si="1140"/>
        <v>139117.93335372827</v>
      </c>
      <c r="HG103" s="239">
        <f t="shared" si="1141"/>
        <v>146754.86887079946</v>
      </c>
      <c r="HH103" s="239">
        <f t="shared" si="1142"/>
        <v>154811.03706827291</v>
      </c>
      <c r="HI103" s="239">
        <f t="shared" si="1143"/>
        <v>163309.45189460009</v>
      </c>
    </row>
    <row r="104" spans="1:217" s="278" customFormat="1" ht="12.75" customHeight="1">
      <c r="A104" s="10" t="str">
        <f>'JJR-4 Constant DCF'!A94</f>
        <v>Edison International</v>
      </c>
      <c r="B104" s="419" t="str">
        <f>'JJR-4 Constant DCF'!B94</f>
        <v>EIX</v>
      </c>
      <c r="C104" s="239">
        <f>'JJR-4 Constant DCF'!D94</f>
        <v>57.471444444444501</v>
      </c>
      <c r="D104" s="239">
        <f>'JJR-4 Constant DCF'!C94</f>
        <v>2.65</v>
      </c>
      <c r="E104" s="3">
        <f>'JJR-4 Constant DCF'!G94</f>
        <v>0.12</v>
      </c>
      <c r="F104" s="3" t="str">
        <f>'JJR-4 Constant DCF'!H94</f>
        <v>Negative</v>
      </c>
      <c r="G104" s="3">
        <f>'JJR-4 Constant DCF'!I94</f>
        <v>4.2999999999999997E-2</v>
      </c>
      <c r="H104" s="3">
        <f t="shared" ref="H104" si="1146">MIN(E104:G104)</f>
        <v>4.2999999999999997E-2</v>
      </c>
      <c r="I104" s="3">
        <f t="shared" ref="I104" si="1147">H104+($N104-$H104)/6</f>
        <v>4.4982567766986045E-2</v>
      </c>
      <c r="J104" s="3">
        <f t="shared" ref="J104" si="1148">I104+($N104-$H104)/6</f>
        <v>4.6965135533972094E-2</v>
      </c>
      <c r="K104" s="3">
        <f t="shared" ref="K104" si="1149">J104+($N104-$H104)/6</f>
        <v>4.8947703300958142E-2</v>
      </c>
      <c r="L104" s="3">
        <f t="shared" ref="L104" si="1150">K104+($N104-$H104)/6</f>
        <v>5.0930271067944191E-2</v>
      </c>
      <c r="M104" s="3">
        <f t="shared" ref="M104" si="1151">L104+($N104-$H104)/6</f>
        <v>5.291283883493024E-2</v>
      </c>
      <c r="N104" s="3">
        <f>'JJR-5.4 GDP Growth'!$D$25</f>
        <v>5.4895406601916275E-2</v>
      </c>
      <c r="O104" s="3">
        <f t="shared" si="1145"/>
        <v>0.10227552056312561</v>
      </c>
      <c r="Q104" s="239">
        <f t="shared" ref="Q104" si="1152">-C104</f>
        <v>-57.471444444444501</v>
      </c>
      <c r="R104" s="239">
        <f t="shared" ref="R104" si="1153">D104*(1+$H104)</f>
        <v>2.7639499999999999</v>
      </c>
      <c r="S104" s="239">
        <f t="shared" ref="S104" si="1154">R104*(1+$H104)</f>
        <v>2.8827998499999996</v>
      </c>
      <c r="T104" s="239">
        <f t="shared" ref="T104" si="1155">S104*(1+$H104)</f>
        <v>3.0067602435499996</v>
      </c>
      <c r="U104" s="239">
        <f t="shared" ref="U104" si="1156">T104*(1+$H104)</f>
        <v>3.1360509340226495</v>
      </c>
      <c r="V104" s="239">
        <f t="shared" ref="V104" si="1157">U104*(1+$H104)</f>
        <v>3.270901124185623</v>
      </c>
      <c r="W104" s="239">
        <f t="shared" ref="W104" si="1158">V104*(1+I104)</f>
        <v>3.4180346556634134</v>
      </c>
      <c r="X104" s="239">
        <f t="shared" ref="X104" si="1159">W104*(1+J104)</f>
        <v>3.5785631165264595</v>
      </c>
      <c r="Y104" s="239">
        <f t="shared" ref="Y104" si="1160">X104*(1+K104)</f>
        <v>3.7537255621979488</v>
      </c>
      <c r="Z104" s="239">
        <f t="shared" ref="Z104" si="1161">Y104*(1+L104)</f>
        <v>3.9449038225953617</v>
      </c>
      <c r="AA104" s="239">
        <f t="shared" ref="AA104" si="1162">Z104*(1+M104)</f>
        <v>4.1536398827796503</v>
      </c>
      <c r="AB104" s="239">
        <f t="shared" ref="AB104:AQ104" si="1163">AA104*(1+$N104)</f>
        <v>4.3816556330227749</v>
      </c>
      <c r="AC104" s="239">
        <f t="shared" si="1163"/>
        <v>4.6221884005871372</v>
      </c>
      <c r="AD104" s="239">
        <f t="shared" si="1163"/>
        <v>4.8759253122280288</v>
      </c>
      <c r="AE104" s="239">
        <f t="shared" si="1163"/>
        <v>5.1435912148033625</v>
      </c>
      <c r="AF104" s="239">
        <f t="shared" si="1163"/>
        <v>5.4259507459340375</v>
      </c>
      <c r="AG104" s="239">
        <f t="shared" si="1163"/>
        <v>5.7238105183340577</v>
      </c>
      <c r="AH104" s="239">
        <f t="shared" si="1163"/>
        <v>6.0380214240503314</v>
      </c>
      <c r="AI104" s="239">
        <f t="shared" si="1163"/>
        <v>6.3694810651946554</v>
      </c>
      <c r="AJ104" s="239">
        <f t="shared" si="1163"/>
        <v>6.7191363181117225</v>
      </c>
      <c r="AK104" s="239">
        <f t="shared" si="1163"/>
        <v>7.0879860383081681</v>
      </c>
      <c r="AL104" s="239">
        <f t="shared" si="1163"/>
        <v>7.4770839138698006</v>
      </c>
      <c r="AM104" s="239">
        <f t="shared" si="1163"/>
        <v>7.8875414755183311</v>
      </c>
      <c r="AN104" s="239">
        <f t="shared" si="1163"/>
        <v>8.320531271906388</v>
      </c>
      <c r="AO104" s="239">
        <f t="shared" si="1163"/>
        <v>8.7772902192216495</v>
      </c>
      <c r="AP104" s="239">
        <f t="shared" si="1163"/>
        <v>9.2591231346688456</v>
      </c>
      <c r="AQ104" s="239">
        <f t="shared" si="1163"/>
        <v>9.7674064639237006</v>
      </c>
      <c r="AR104" s="239">
        <f t="shared" ref="AR104" si="1164">AQ104*(1+$N104)</f>
        <v>10.303592213206977</v>
      </c>
      <c r="AS104" s="239">
        <f t="shared" ref="AS104" si="1165">AR104*(1+$N104)</f>
        <v>10.869212097211314</v>
      </c>
      <c r="AT104" s="239">
        <f t="shared" ref="AT104" si="1166">AS104*(1+$N104)</f>
        <v>11.465881914730195</v>
      </c>
      <c r="AU104" s="239">
        <f t="shared" ref="AU104" si="1167">AT104*(1+$N104)</f>
        <v>12.095306164488868</v>
      </c>
      <c r="AV104" s="239">
        <f t="shared" ref="AV104" si="1168">AU104*(1+$N104)</f>
        <v>12.759282914363149</v>
      </c>
      <c r="AW104" s="239">
        <f t="shared" ref="AW104" si="1169">AV104*(1+$N104)</f>
        <v>13.459708937895998</v>
      </c>
      <c r="AX104" s="239">
        <f t="shared" ref="AX104" si="1170">AW104*(1+$N104)</f>
        <v>14.198585132785245</v>
      </c>
      <c r="AY104" s="239">
        <f t="shared" ref="AY104" si="1171">AX104*(1+$N104)</f>
        <v>14.978022236821415</v>
      </c>
      <c r="AZ104" s="239">
        <f t="shared" ref="AZ104" si="1172">AY104*(1+$N104)</f>
        <v>15.80024685760427</v>
      </c>
      <c r="BA104" s="239">
        <f t="shared" ref="BA104" si="1173">AZ104*(1+$N104)</f>
        <v>16.667607833263105</v>
      </c>
      <c r="BB104" s="239">
        <f t="shared" ref="BB104" si="1174">BA104*(1+$N104)</f>
        <v>17.582582942351369</v>
      </c>
      <c r="BC104" s="239">
        <f t="shared" ref="BC104" si="1175">BB104*(1+$N104)</f>
        <v>18.547785982083663</v>
      </c>
      <c r="BD104" s="239">
        <f t="shared" ref="BD104" si="1176">BC104*(1+$N104)</f>
        <v>19.565974235135471</v>
      </c>
      <c r="BE104" s="239">
        <f t="shared" ref="BE104" si="1177">BD104*(1+$N104)</f>
        <v>20.64005634633585</v>
      </c>
      <c r="BF104" s="239">
        <f t="shared" ref="BF104" si="1178">BE104*(1+$N104)</f>
        <v>21.773100631754421</v>
      </c>
      <c r="BG104" s="239">
        <f t="shared" ref="BG104" si="1179">BF104*(1+$N104)</f>
        <v>22.968343843919019</v>
      </c>
      <c r="BH104" s="239">
        <f t="shared" ref="BH104" si="1180">BG104*(1+$N104)</f>
        <v>24.229200418203575</v>
      </c>
      <c r="BI104" s="239">
        <f t="shared" ref="BI104" si="1181">BH104*(1+$N104)</f>
        <v>25.559272226800182</v>
      </c>
      <c r="BJ104" s="239">
        <f t="shared" ref="BJ104" si="1182">BI104*(1+$N104)</f>
        <v>26.962358868139443</v>
      </c>
      <c r="BK104" s="239">
        <f t="shared" ref="BK104" si="1183">BJ104*(1+$N104)</f>
        <v>28.44246852115274</v>
      </c>
      <c r="BL104" s="239">
        <f t="shared" ref="BL104" si="1184">BK104*(1+$N104)</f>
        <v>30.003829395383626</v>
      </c>
      <c r="BM104" s="239">
        <f t="shared" ref="BM104" si="1185">BL104*(1+$N104)</f>
        <v>31.650901809657739</v>
      </c>
      <c r="BN104" s="239">
        <f t="shared" ref="BN104" si="1186">BM104*(1+$N104)</f>
        <v>33.388390933816225</v>
      </c>
      <c r="BO104" s="239">
        <f t="shared" ref="BO104" si="1187">BN104*(1+$N104)</f>
        <v>35.221260229911799</v>
      </c>
      <c r="BP104" s="239">
        <f t="shared" ref="BP104" si="1188">BO104*(1+$N104)</f>
        <v>37.15474563126471</v>
      </c>
      <c r="BQ104" s="239">
        <f t="shared" ref="BQ104" si="1189">BP104*(1+$N104)</f>
        <v>39.19437049988376</v>
      </c>
      <c r="BR104" s="239">
        <f t="shared" ref="BR104" si="1190">BQ104*(1+$N104)</f>
        <v>41.345961404981033</v>
      </c>
      <c r="BS104" s="239">
        <f t="shared" ref="BS104" si="1191">BR104*(1+$N104)</f>
        <v>43.615664767654607</v>
      </c>
      <c r="BT104" s="239">
        <f t="shared" ref="BT104" si="1192">BS104*(1+$N104)</f>
        <v>46.009964419287883</v>
      </c>
      <c r="BU104" s="239">
        <f t="shared" ref="BU104" si="1193">BT104*(1+$N104)</f>
        <v>48.535700123824391</v>
      </c>
      <c r="BV104" s="239">
        <f t="shared" ref="BV104" si="1194">BU104*(1+$N104)</f>
        <v>51.20008711683041</v>
      </c>
      <c r="BW104" s="239">
        <f t="shared" ref="BW104" si="1195">BV104*(1+$N104)</f>
        <v>54.010736717162352</v>
      </c>
      <c r="BX104" s="239">
        <f t="shared" ref="BX104" si="1196">BW104*(1+$N104)</f>
        <v>56.975678070120026</v>
      </c>
      <c r="BY104" s="239">
        <f t="shared" ref="BY104" si="1197">BX104*(1+$N104)</f>
        <v>60.10338108419915</v>
      </c>
      <c r="BZ104" s="239">
        <f t="shared" ref="BZ104" si="1198">BY104*(1+$N104)</f>
        <v>63.402780626966184</v>
      </c>
      <c r="CA104" s="239">
        <f t="shared" ref="CA104" si="1199">BZ104*(1+$N104)</f>
        <v>66.883302049175597</v>
      </c>
      <c r="CB104" s="239">
        <f t="shared" ref="CB104" si="1200">CA104*(1+$N104)</f>
        <v>70.554888110043876</v>
      </c>
      <c r="CC104" s="239">
        <f t="shared" ref="CC104" si="1201">CB104*(1+$N104)</f>
        <v>74.428027380597442</v>
      </c>
      <c r="CD104" s="239">
        <f t="shared" ref="CD104" si="1202">CC104*(1+$N104)</f>
        <v>78.513784206233893</v>
      </c>
      <c r="CE104" s="239">
        <f t="shared" ref="CE104" si="1203">CD104*(1+$N104)</f>
        <v>82.823830314090216</v>
      </c>
      <c r="CF104" s="239">
        <f t="shared" ref="CF104" si="1204">CE104*(1+$N104)</f>
        <v>87.370478155510312</v>
      </c>
      <c r="CG104" s="239">
        <f t="shared" ref="CG104" si="1205">CF104*(1+$N104)</f>
        <v>92.166716078860901</v>
      </c>
      <c r="CH104" s="239">
        <f t="shared" ref="CH104" si="1206">CG104*(1+$N104)</f>
        <v>97.226245433173347</v>
      </c>
      <c r="CI104" s="239">
        <f t="shared" ref="CI104" si="1207">CH104*(1+$N104)</f>
        <v>102.5635197086051</v>
      </c>
      <c r="CJ104" s="239">
        <f t="shared" ref="CJ104" si="1208">CI104*(1+$N104)</f>
        <v>108.19378582553263</v>
      </c>
      <c r="CK104" s="239">
        <f t="shared" ref="CK104" si="1209">CJ104*(1+$N104)</f>
        <v>114.13312769022589</v>
      </c>
      <c r="CL104" s="239">
        <f t="shared" ref="CL104" si="1210">CK104*(1+$N104)</f>
        <v>120.39851214152927</v>
      </c>
      <c r="CM104" s="239">
        <f t="shared" ref="CM104" si="1211">CL104*(1+$N104)</f>
        <v>127.00783741980428</v>
      </c>
      <c r="CN104" s="239">
        <f t="shared" ref="CN104" si="1212">CM104*(1+$N104)</f>
        <v>133.97998429659449</v>
      </c>
      <c r="CO104" s="239">
        <f t="shared" ref="CO104" si="1213">CN104*(1+$N104)</f>
        <v>141.3348700110744</v>
      </c>
      <c r="CP104" s="239">
        <f t="shared" ref="CP104" si="1214">CO104*(1+$N104)</f>
        <v>149.09350516736131</v>
      </c>
      <c r="CQ104" s="239">
        <f t="shared" ref="CQ104" si="1215">CP104*(1+$N104)</f>
        <v>157.27805375522851</v>
      </c>
      <c r="CR104" s="239">
        <f t="shared" ref="CR104" si="1216">CQ104*(1+$N104)</f>
        <v>165.91189646567983</v>
      </c>
      <c r="CS104" s="239">
        <f t="shared" ref="CS104" si="1217">CR104*(1+$N104)</f>
        <v>175.01969748225835</v>
      </c>
      <c r="CT104" s="239">
        <f t="shared" ref="CT104" si="1218">CS104*(1+$N104)</f>
        <v>184.62747493889131</v>
      </c>
      <c r="CU104" s="239">
        <f t="shared" ref="CU104" si="1219">CT104*(1+$N104)</f>
        <v>194.76267524554686</v>
      </c>
      <c r="CV104" s="239">
        <f t="shared" ref="CV104" si="1220">CU104*(1+$N104)</f>
        <v>205.45425149402811</v>
      </c>
      <c r="CW104" s="239">
        <f t="shared" ref="CW104" si="1221">CV104*(1+$N104)</f>
        <v>216.73274616788515</v>
      </c>
      <c r="CX104" s="239">
        <f t="shared" ref="CX104" si="1222">CW104*(1+$N104)</f>
        <v>228.63037839272113</v>
      </c>
      <c r="CY104" s="239">
        <f t="shared" ref="CY104" si="1223">CX104*(1+$N104)</f>
        <v>241.18113597613953</v>
      </c>
      <c r="CZ104" s="239">
        <f t="shared" ref="CZ104" si="1224">CY104*(1+$N104)</f>
        <v>254.42087250026177</v>
      </c>
      <c r="DA104" s="239">
        <f t="shared" ref="DA104" si="1225">CZ104*(1+$N104)</f>
        <v>268.38740974417794</v>
      </c>
      <c r="DB104" s="239">
        <f t="shared" ref="DB104" si="1226">DA104*(1+$N104)</f>
        <v>283.12064572891973</v>
      </c>
      <c r="DC104" s="239">
        <f t="shared" ref="DC104" si="1227">DB104*(1+$N104)</f>
        <v>298.66266869360584</v>
      </c>
      <c r="DD104" s="239">
        <f t="shared" ref="DD104" si="1228">DC104*(1+$N104)</f>
        <v>315.05787732835472</v>
      </c>
      <c r="DE104" s="239">
        <f t="shared" ref="DE104" si="1229">DD104*(1+$N104)</f>
        <v>332.35310760743141</v>
      </c>
      <c r="DF104" s="239">
        <f t="shared" ref="DF104" si="1230">DE104*(1+$N104)</f>
        <v>350.59776658495178</v>
      </c>
      <c r="DG104" s="239">
        <f t="shared" ref="DG104" si="1231">DF104*(1+$N104)</f>
        <v>369.84397353535644</v>
      </c>
      <c r="DH104" s="239">
        <f t="shared" ref="DH104" si="1232">DG104*(1+$N104)</f>
        <v>390.14670884184818</v>
      </c>
      <c r="DI104" s="239">
        <f t="shared" ref="DI104" si="1233">DH104*(1+$N104)</f>
        <v>411.5639710581209</v>
      </c>
      <c r="DJ104" s="239">
        <f t="shared" ref="DJ104" si="1234">DI104*(1+$N104)</f>
        <v>434.15694259205577</v>
      </c>
      <c r="DK104" s="239">
        <f t="shared" ref="DK104" si="1235">DJ104*(1+$N104)</f>
        <v>457.99016448469149</v>
      </c>
      <c r="DL104" s="239">
        <f t="shared" ref="DL104" si="1236">DK104*(1+$N104)</f>
        <v>483.13172078375715</v>
      </c>
      <c r="DM104" s="239">
        <f t="shared" ref="DM104" si="1237">DL104*(1+$N104)</f>
        <v>509.65343303846498</v>
      </c>
      <c r="DN104" s="239">
        <f t="shared" ref="DN104" si="1238">DM104*(1+$N104)</f>
        <v>537.631065471174</v>
      </c>
      <c r="DO104" s="239">
        <f t="shared" ref="DO104" si="1239">DN104*(1+$N104)</f>
        <v>567.14454141203555</v>
      </c>
      <c r="DP104" s="239">
        <f t="shared" ref="DP104" si="1240">DO104*(1+$N104)</f>
        <v>598.27817161490657</v>
      </c>
      <c r="DQ104" s="239">
        <f t="shared" ref="DQ104" si="1241">DP104*(1+$N104)</f>
        <v>631.12089510675787</v>
      </c>
      <c r="DR104" s="239">
        <f t="shared" ref="DR104" si="1242">DQ104*(1+$N104)</f>
        <v>665.76653325860866</v>
      </c>
      <c r="DS104" s="239">
        <f t="shared" ref="DS104" si="1243">DR104*(1+$N104)</f>
        <v>702.31405780378816</v>
      </c>
      <c r="DT104" s="239">
        <f t="shared" ref="DT104" si="1244">DS104*(1+$N104)</f>
        <v>740.86787356916886</v>
      </c>
      <c r="DU104" s="239">
        <f t="shared" ref="DU104" si="1245">DT104*(1+$N104)</f>
        <v>781.53811672704546</v>
      </c>
      <c r="DV104" s="239">
        <f t="shared" ref="DV104" si="1246">DU104*(1+$N104)</f>
        <v>824.44096941967257</v>
      </c>
      <c r="DW104" s="239">
        <f t="shared" ref="DW104" si="1247">DV104*(1+$N104)</f>
        <v>869.6989916552435</v>
      </c>
      <c r="DX104" s="239">
        <f t="shared" ref="DX104" si="1248">DW104*(1+$N104)</f>
        <v>917.44147142343468</v>
      </c>
      <c r="DY104" s="239">
        <f t="shared" ref="DY104" si="1249">DX104*(1+$N104)</f>
        <v>967.80479403068443</v>
      </c>
      <c r="DZ104" s="239">
        <f t="shared" ref="DZ104" si="1250">DY104*(1+$N104)</f>
        <v>1020.9328317102827</v>
      </c>
      <c r="EA104" s="239">
        <f t="shared" ref="EA104" si="1251">DZ104*(1+$N104)</f>
        <v>1076.9773546202644</v>
      </c>
      <c r="EB104" s="239">
        <f t="shared" ref="EB104" si="1252">EA104*(1+$N104)</f>
        <v>1136.0984644031998</v>
      </c>
      <c r="EC104" s="239">
        <f t="shared" ref="EC104" si="1253">EB104*(1+$N104)</f>
        <v>1198.4650515464261</v>
      </c>
      <c r="ED104" s="239">
        <f t="shared" ref="ED104" si="1254">EC104*(1+$N104)</f>
        <v>1264.2552778492538</v>
      </c>
      <c r="EE104" s="239">
        <f t="shared" ref="EE104" si="1255">ED104*(1+$N104)</f>
        <v>1333.6570853754072</v>
      </c>
      <c r="EF104" s="239">
        <f t="shared" ref="EF104" si="1256">EE104*(1+$N104)</f>
        <v>1406.8687333446167</v>
      </c>
      <c r="EG104" s="239">
        <f t="shared" ref="EG104" si="1257">EF104*(1+$N104)</f>
        <v>1484.0993644970922</v>
      </c>
      <c r="EH104" s="239">
        <f t="shared" ref="EH104" si="1258">EG104*(1+$N104)</f>
        <v>1565.5696025488057</v>
      </c>
      <c r="EI104" s="239">
        <f t="shared" ref="EI104" si="1259">EH104*(1+$N104)</f>
        <v>1651.5121824443229</v>
      </c>
      <c r="EJ104" s="239">
        <f t="shared" ref="EJ104" si="1260">EI104*(1+$N104)</f>
        <v>1742.1726152076221</v>
      </c>
      <c r="EK104" s="239">
        <f t="shared" ref="EK104" si="1261">EJ104*(1+$N104)</f>
        <v>1837.8098892901683</v>
      </c>
      <c r="EL104" s="239">
        <f t="shared" ref="EL104" si="1262">EK104*(1+$N104)</f>
        <v>1938.6972104197748</v>
      </c>
      <c r="EM104" s="239">
        <f t="shared" ref="EM104" si="1263">EL104*(1+$N104)</f>
        <v>2045.1227820637691</v>
      </c>
      <c r="EN104" s="239">
        <f t="shared" ref="EN104" si="1264">EM104*(1+$N104)</f>
        <v>2157.3906287360019</v>
      </c>
      <c r="EO104" s="239">
        <f t="shared" ref="EO104" si="1265">EN104*(1+$N104)</f>
        <v>2275.8214644996283</v>
      </c>
      <c r="EP104" s="239">
        <f t="shared" ref="EP104" si="1266">EO104*(1+$N104)</f>
        <v>2400.7536091467041</v>
      </c>
      <c r="EQ104" s="239">
        <f t="shared" ref="EQ104" si="1267">EP104*(1+$N104)</f>
        <v>2532.5439546718303</v>
      </c>
      <c r="ER104" s="239">
        <f t="shared" ref="ER104" si="1268">EQ104*(1+$N104)</f>
        <v>2671.5689848007655</v>
      </c>
      <c r="ES104" s="239">
        <f t="shared" ref="ES104" si="1269">ER104*(1+$N104)</f>
        <v>2818.2258504864722</v>
      </c>
      <c r="ET104" s="239">
        <f t="shared" ref="ET104" si="1270">ES104*(1+$N104)</f>
        <v>2972.9335044449585</v>
      </c>
      <c r="EU104" s="239">
        <f t="shared" ref="EU104" si="1271">ET104*(1+$N104)</f>
        <v>3136.1338979719244</v>
      </c>
      <c r="EV104" s="239">
        <f t="shared" ref="EV104" si="1272">EU104*(1+$N104)</f>
        <v>3308.2932434591457</v>
      </c>
      <c r="EW104" s="239">
        <f t="shared" ref="EW104" si="1273">EV104*(1+$N104)</f>
        <v>3489.9033462172079</v>
      </c>
      <c r="EX104" s="239">
        <f t="shared" ref="EX104" si="1274">EW104*(1+$N104)</f>
        <v>3681.4830094091899</v>
      </c>
      <c r="EY104" s="239">
        <f t="shared" ref="EY104" si="1275">EX104*(1+$N104)</f>
        <v>3883.5795161087535</v>
      </c>
      <c r="EZ104" s="239">
        <f t="shared" ref="EZ104" si="1276">EY104*(1+$N104)</f>
        <v>4096.7701927164171</v>
      </c>
      <c r="FA104" s="239">
        <f t="shared" ref="FA104" si="1277">EZ104*(1+$N104)</f>
        <v>4321.6640582001955</v>
      </c>
      <c r="FB104" s="239">
        <f t="shared" ref="FB104" si="1278">FA104*(1+$N104)</f>
        <v>4558.9035638719824</v>
      </c>
      <c r="FC104" s="239">
        <f t="shared" ref="FC104" si="1279">FB104*(1+$N104)</f>
        <v>4809.1664286696605</v>
      </c>
      <c r="FD104" s="239">
        <f t="shared" ref="FD104" si="1280">FC104*(1+$N104)</f>
        <v>5073.1675751877674</v>
      </c>
      <c r="FE104" s="239">
        <f t="shared" ref="FE104" si="1281">FD104*(1+$N104)</f>
        <v>5351.6611719873572</v>
      </c>
      <c r="FF104" s="239">
        <f t="shared" ref="FF104" si="1282">FE104*(1+$N104)</f>
        <v>5645.4427880192907</v>
      </c>
      <c r="FG104" s="239">
        <f t="shared" ref="FG104" si="1283">FF104*(1+$N104)</f>
        <v>5955.3516653154657</v>
      </c>
      <c r="FH104" s="239">
        <f t="shared" ref="FH104" si="1284">FG104*(1+$N104)</f>
        <v>6282.2731164403576</v>
      </c>
      <c r="FI104" s="239">
        <f t="shared" ref="FI104" si="1285">FH104*(1+$N104)</f>
        <v>6627.1410535516388</v>
      </c>
      <c r="FJ104" s="239">
        <f t="shared" ref="FJ104" si="1286">FI104*(1+$N104)</f>
        <v>6990.9406562946078</v>
      </c>
      <c r="FK104" s="239">
        <f t="shared" ref="FK104" si="1287">FJ104*(1+$N104)</f>
        <v>7374.7111861517678</v>
      </c>
      <c r="FL104" s="239">
        <f t="shared" ref="FL104" si="1288">FK104*(1+$N104)</f>
        <v>7779.5489552872696</v>
      </c>
      <c r="FM104" s="239">
        <f t="shared" ref="FM104" si="1289">FL104*(1+$N104)</f>
        <v>8206.6104583672768</v>
      </c>
      <c r="FN104" s="239">
        <f t="shared" ref="FN104" si="1290">FM104*(1+$N104)</f>
        <v>8657.1156763028866</v>
      </c>
      <c r="FO104" s="239">
        <f t="shared" ref="FO104" si="1291">FN104*(1+$N104)</f>
        <v>9132.3515613533564</v>
      </c>
      <c r="FP104" s="239">
        <f t="shared" ref="FP104" si="1292">FO104*(1+$N104)</f>
        <v>9633.6757135454936</v>
      </c>
      <c r="FQ104" s="239">
        <f t="shared" ref="FQ104" si="1293">FP104*(1+$N104)</f>
        <v>10162.52025891158</v>
      </c>
      <c r="FR104" s="239">
        <f t="shared" ref="FR104" si="1294">FQ104*(1+$N104)</f>
        <v>10720.395940624743</v>
      </c>
      <c r="FS104" s="239">
        <f t="shared" ref="FS104" si="1295">FR104*(1+$N104)</f>
        <v>11308.89643471887</v>
      </c>
      <c r="FT104" s="239">
        <f t="shared" ref="FT104" si="1296">FS104*(1+$N104)</f>
        <v>11929.702902721723</v>
      </c>
      <c r="FU104" s="239">
        <f t="shared" ref="FU104" si="1297">FT104*(1+$N104)</f>
        <v>12584.588794206693</v>
      </c>
      <c r="FV104" s="239">
        <f t="shared" ref="FV104" si="1298">FU104*(1+$N104)</f>
        <v>13275.424912982589</v>
      </c>
      <c r="FW104" s="239">
        <f t="shared" ref="FW104" si="1299">FV104*(1+$N104)</f>
        <v>14004.184761393977</v>
      </c>
      <c r="FX104" s="239">
        <f t="shared" ref="FX104" si="1300">FW104*(1+$N104)</f>
        <v>14772.950177999059</v>
      </c>
      <c r="FY104" s="239">
        <f t="shared" ref="FY104" si="1301">FX104*(1+$N104)</f>
        <v>15583.917284730169</v>
      </c>
      <c r="FZ104" s="239">
        <f t="shared" ref="FZ104" si="1302">FY104*(1+$N104)</f>
        <v>16439.402760526064</v>
      </c>
      <c r="GA104" s="239">
        <f t="shared" ref="GA104" si="1303">FZ104*(1+$N104)</f>
        <v>17341.850459357807</v>
      </c>
      <c r="GB104" s="239">
        <f t="shared" ref="GB104" si="1304">GA104*(1+$N104)</f>
        <v>18293.838391553883</v>
      </c>
      <c r="GC104" s="239">
        <f t="shared" ref="GC104" si="1305">GB104*(1+$N104)</f>
        <v>19298.086088367982</v>
      </c>
      <c r="GD104" s="239">
        <f t="shared" ref="GD104" si="1306">GC104*(1+$N104)</f>
        <v>20357.462370827725</v>
      </c>
      <c r="GE104" s="239">
        <f t="shared" ref="GE104" si="1307">GD104*(1+$N104)</f>
        <v>21474.993545057525</v>
      </c>
      <c r="GF104" s="239">
        <f t="shared" ref="GF104" si="1308">GE104*(1+$N104)</f>
        <v>22653.872047486984</v>
      </c>
      <c r="GG104" s="239">
        <f t="shared" ref="GG104" si="1309">GF104*(1+$N104)</f>
        <v>23897.465564641567</v>
      </c>
      <c r="GH104" s="239">
        <f t="shared" ref="GH104" si="1310">GG104*(1+$N104)</f>
        <v>25209.326653567859</v>
      </c>
      <c r="GI104" s="239">
        <f t="shared" ref="GI104" si="1311">GH104*(1+$N104)</f>
        <v>26593.202890375993</v>
      </c>
      <c r="GJ104" s="239">
        <f t="shared" ref="GJ104" si="1312">GI104*(1+$N104)</f>
        <v>28053.047575890439</v>
      </c>
      <c r="GK104" s="239">
        <f t="shared" ref="GK104" si="1313">GJ104*(1+$N104)</f>
        <v>29593.031028991845</v>
      </c>
      <c r="GL104" s="239">
        <f t="shared" ref="GL104" si="1314">GK104*(1+$N104)</f>
        <v>31217.552499911479</v>
      </c>
      <c r="GM104" s="239">
        <f t="shared" ref="GM104" si="1315">GL104*(1+$N104)</f>
        <v>32931.252737510789</v>
      </c>
      <c r="GN104" s="239">
        <f t="shared" ref="GN104" si="1316">GM104*(1+$N104)</f>
        <v>34739.027246446909</v>
      </c>
      <c r="GO104" s="239">
        <f t="shared" ref="GO104" si="1317">GN104*(1+$N104)</f>
        <v>36646.040272095663</v>
      </c>
      <c r="GP104" s="239">
        <f t="shared" ref="GP104" si="1318">GO104*(1+$N104)</f>
        <v>38657.739553182553</v>
      </c>
      <c r="GQ104" s="239">
        <f t="shared" ref="GQ104" si="1319">GP104*(1+$N104)</f>
        <v>40779.871884265493</v>
      </c>
      <c r="GR104" s="239">
        <f t="shared" ref="GR104" si="1320">GQ104*(1+$N104)</f>
        <v>43018.499532526301</v>
      </c>
      <c r="GS104" s="239">
        <f t="shared" ref="GS104" si="1321">GR104*(1+$N104)</f>
        <v>45380.017555768674</v>
      </c>
      <c r="GT104" s="239">
        <f t="shared" ref="GT104" si="1322">GS104*(1+$N104)</f>
        <v>47871.172071094697</v>
      </c>
      <c r="GU104" s="239">
        <f t="shared" ref="GU104" si="1323">GT104*(1+$N104)</f>
        <v>50499.079526447742</v>
      </c>
      <c r="GV104" s="239">
        <f t="shared" ref="GV104" si="1324">GU104*(1+$N104)</f>
        <v>53271.247030074599</v>
      </c>
      <c r="GW104" s="239">
        <f t="shared" ref="GW104" si="1325">GV104*(1+$N104)</f>
        <v>56195.593795981666</v>
      </c>
      <c r="GX104" s="239">
        <f t="shared" ref="GX104" si="1326">GW104*(1+$N104)</f>
        <v>59280.473766648203</v>
      </c>
      <c r="GY104" s="239">
        <f t="shared" ref="GY104" si="1327">GX104*(1+$N104)</f>
        <v>62534.699477622591</v>
      </c>
      <c r="GZ104" s="239">
        <f t="shared" ref="GZ104" si="1328">GY104*(1+$N104)</f>
        <v>65967.567232175323</v>
      </c>
      <c r="HA104" s="239">
        <f t="shared" ref="HA104" si="1329">GZ104*(1+$N104)</f>
        <v>69588.883657924831</v>
      </c>
      <c r="HB104" s="239">
        <f t="shared" ref="HB104" si="1330">HA104*(1+$N104)</f>
        <v>73408.993721300067</v>
      </c>
      <c r="HC104" s="239">
        <f t="shared" ref="HC104" si="1331">HB104*(1+$N104)</f>
        <v>77438.810279868354</v>
      </c>
      <c r="HD104" s="239">
        <f t="shared" ref="HD104" si="1332">HC104*(1+$N104)</f>
        <v>81689.845256950386</v>
      </c>
      <c r="HE104" s="239">
        <f t="shared" ref="HE104" si="1333">HD104*(1+$N104)</f>
        <v>86174.242527578303</v>
      </c>
      <c r="HF104" s="239">
        <f t="shared" ref="HF104" si="1334">HE104*(1+$N104)</f>
        <v>90904.812609741857</v>
      </c>
      <c r="HG104" s="239">
        <f t="shared" ref="HG104" si="1335">HF104*(1+$N104)</f>
        <v>95895.06926002464</v>
      </c>
      <c r="HH104" s="239">
        <f t="shared" ref="HH104" si="1336">HG104*(1+$N104)</f>
        <v>101159.26807817261</v>
      </c>
      <c r="HI104" s="239">
        <f t="shared" ref="HI104" si="1337">HH104*(1+$N104)</f>
        <v>106712.44723087615</v>
      </c>
    </row>
    <row r="105" spans="1:217" s="278" customFormat="1" ht="12.75" customHeight="1">
      <c r="A105" s="10" t="str">
        <f>'JJR-4 Constant DCF'!A95</f>
        <v>Entergy Corporation</v>
      </c>
      <c r="B105" s="389" t="str">
        <f>'JJR-4 Constant DCF'!B95</f>
        <v>ETR</v>
      </c>
      <c r="C105" s="239">
        <f>'JJR-4 Constant DCF'!D95</f>
        <v>99.806388888888904</v>
      </c>
      <c r="D105" s="239">
        <f>'JJR-4 Constant DCF'!C95</f>
        <v>3.8</v>
      </c>
      <c r="E105" s="3">
        <f>'JJR-4 Constant DCF'!G95</f>
        <v>0.03</v>
      </c>
      <c r="F105" s="3">
        <f>'JJR-4 Constant DCF'!H95</f>
        <v>5.5E-2</v>
      </c>
      <c r="G105" s="3">
        <f>'JJR-4 Constant DCF'!I95</f>
        <v>5.0999999999999997E-2</v>
      </c>
      <c r="H105" s="3">
        <f t="shared" si="1144"/>
        <v>0.03</v>
      </c>
      <c r="I105" s="3">
        <f t="shared" si="953"/>
        <v>3.4149234433652711E-2</v>
      </c>
      <c r="J105" s="3">
        <f t="shared" si="954"/>
        <v>3.8298468867305424E-2</v>
      </c>
      <c r="K105" s="3">
        <f t="shared" si="955"/>
        <v>4.2447703300958137E-2</v>
      </c>
      <c r="L105" s="3">
        <f t="shared" si="956"/>
        <v>4.6596937734610849E-2</v>
      </c>
      <c r="M105" s="3">
        <f t="shared" si="957"/>
        <v>5.0746172168263562E-2</v>
      </c>
      <c r="N105" s="3">
        <f>'JJR-5.4 GDP Growth'!$D$25</f>
        <v>5.4895406601916275E-2</v>
      </c>
      <c r="O105" s="3">
        <f t="shared" si="1145"/>
        <v>9.0557470917701749E-2</v>
      </c>
      <c r="Q105" s="239">
        <f t="shared" si="958"/>
        <v>-99.806388888888904</v>
      </c>
      <c r="R105" s="239">
        <f t="shared" si="959"/>
        <v>3.9139999999999997</v>
      </c>
      <c r="S105" s="239">
        <f t="shared" si="960"/>
        <v>4.0314199999999998</v>
      </c>
      <c r="T105" s="239">
        <f t="shared" si="961"/>
        <v>4.1523626</v>
      </c>
      <c r="U105" s="239">
        <f t="shared" si="962"/>
        <v>4.2769334780000001</v>
      </c>
      <c r="V105" s="239">
        <f t="shared" si="963"/>
        <v>4.4052414823400001</v>
      </c>
      <c r="W105" s="239">
        <f t="shared" si="964"/>
        <v>4.5556771064572805</v>
      </c>
      <c r="X105" s="239">
        <f t="shared" si="965"/>
        <v>4.7301525642884306</v>
      </c>
      <c r="Y105" s="239">
        <f t="shared" si="966"/>
        <v>4.9309366769056115</v>
      </c>
      <c r="Z105" s="239">
        <f t="shared" si="967"/>
        <v>5.160703226212692</v>
      </c>
      <c r="AA105" s="239">
        <f t="shared" si="968"/>
        <v>5.4225891606393946</v>
      </c>
      <c r="AB105" s="239">
        <f t="shared" si="969"/>
        <v>5.7202643974478384</v>
      </c>
      <c r="AC105" s="239">
        <f t="shared" si="969"/>
        <v>6.0342806374162032</v>
      </c>
      <c r="AD105" s="239">
        <f t="shared" si="969"/>
        <v>6.3655349265572365</v>
      </c>
      <c r="AE105" s="239">
        <f t="shared" si="969"/>
        <v>6.714973554589295</v>
      </c>
      <c r="AF105" s="239">
        <f t="shared" si="969"/>
        <v>7.0835947581895891</v>
      </c>
      <c r="AG105" s="239">
        <f t="shared" si="969"/>
        <v>7.4724515726436094</v>
      </c>
      <c r="AH105" s="239">
        <f t="shared" si="969"/>
        <v>7.8826548400370093</v>
      </c>
      <c r="AI105" s="239">
        <f t="shared" si="969"/>
        <v>8.3153763825834037</v>
      </c>
      <c r="AJ105" s="239">
        <f t="shared" si="969"/>
        <v>8.7718523501532921</v>
      </c>
      <c r="AK105" s="239">
        <f t="shared" si="969"/>
        <v>9.2533867515669321</v>
      </c>
      <c r="AL105" s="239">
        <f t="shared" si="969"/>
        <v>9.7613551797389846</v>
      </c>
      <c r="AM105" s="239">
        <f t="shared" si="969"/>
        <v>10.297208741316478</v>
      </c>
      <c r="AN105" s="239">
        <f t="shared" si="969"/>
        <v>10.862478202035852</v>
      </c>
      <c r="AO105" s="239">
        <f t="shared" si="969"/>
        <v>11.458778359641062</v>
      </c>
      <c r="AP105" s="239">
        <f t="shared" si="969"/>
        <v>12.087812656854798</v>
      </c>
      <c r="AQ105" s="239">
        <f t="shared" si="969"/>
        <v>12.751378047580632</v>
      </c>
      <c r="AR105" s="239">
        <f t="shared" si="970"/>
        <v>13.45137013023732</v>
      </c>
      <c r="AS105" s="239">
        <f t="shared" si="971"/>
        <v>14.18978856288957</v>
      </c>
      <c r="AT105" s="239">
        <f t="shared" si="972"/>
        <v>14.968742775644614</v>
      </c>
      <c r="AU105" s="239">
        <f t="shared" si="973"/>
        <v>15.790457996633123</v>
      </c>
      <c r="AV105" s="239">
        <f t="shared" si="974"/>
        <v>16.657281608788779</v>
      </c>
      <c r="AW105" s="239">
        <f t="shared" si="975"/>
        <v>17.571689855585859</v>
      </c>
      <c r="AX105" s="239">
        <f t="shared" si="976"/>
        <v>18.536294914891013</v>
      </c>
      <c r="AY105" s="239">
        <f t="shared" si="977"/>
        <v>19.553852361136986</v>
      </c>
      <c r="AZ105" s="239">
        <f t="shared" si="978"/>
        <v>20.627269037135441</v>
      </c>
      <c r="BA105" s="239">
        <f t="shared" si="979"/>
        <v>21.759611358016109</v>
      </c>
      <c r="BB105" s="239">
        <f t="shared" si="980"/>
        <v>22.954114071014079</v>
      </c>
      <c r="BC105" s="239">
        <f t="shared" si="981"/>
        <v>24.214189496129165</v>
      </c>
      <c r="BD105" s="239">
        <f t="shared" si="982"/>
        <v>25.543437274055027</v>
      </c>
      <c r="BE105" s="239">
        <f t="shared" si="983"/>
        <v>26.945654649224821</v>
      </c>
      <c r="BF105" s="239">
        <f t="shared" si="984"/>
        <v>28.424847317348831</v>
      </c>
      <c r="BG105" s="239">
        <f t="shared" si="985"/>
        <v>29.985240868432083</v>
      </c>
      <c r="BH105" s="239">
        <f t="shared" si="986"/>
        <v>31.631292857961061</v>
      </c>
      <c r="BI105" s="239">
        <f t="shared" si="987"/>
        <v>33.367705540743124</v>
      </c>
      <c r="BJ105" s="239">
        <f t="shared" si="988"/>
        <v>35.199439303775229</v>
      </c>
      <c r="BK105" s="239">
        <f t="shared" si="989"/>
        <v>37.13172683651544</v>
      </c>
      <c r="BL105" s="239">
        <f t="shared" si="990"/>
        <v>39.170088079037242</v>
      </c>
      <c r="BM105" s="239">
        <f t="shared" si="991"/>
        <v>41.320345990768864</v>
      </c>
      <c r="BN105" s="239">
        <f t="shared" si="992"/>
        <v>43.588643184863983</v>
      </c>
      <c r="BO105" s="239">
        <f t="shared" si="993"/>
        <v>45.981459475722936</v>
      </c>
      <c r="BP105" s="239">
        <f t="shared" si="994"/>
        <v>48.50563038979228</v>
      </c>
      <c r="BQ105" s="239">
        <f t="shared" si="995"/>
        <v>51.168366692522191</v>
      </c>
      <c r="BR105" s="239">
        <f t="shared" si="996"/>
        <v>53.977274987264146</v>
      </c>
      <c r="BS105" s="239">
        <f t="shared" si="997"/>
        <v>56.940379444953457</v>
      </c>
      <c r="BT105" s="239">
        <f t="shared" si="998"/>
        <v>60.066144726651572</v>
      </c>
      <c r="BU105" s="239">
        <f t="shared" si="999"/>
        <v>63.363500164430661</v>
      </c>
      <c r="BV105" s="239">
        <f t="shared" si="1000"/>
        <v>66.841865269677669</v>
      </c>
      <c r="BW105" s="239">
        <f t="shared" si="1001"/>
        <v>70.511176641687129</v>
      </c>
      <c r="BX105" s="239">
        <f t="shared" si="1002"/>
        <v>74.38191635341208</v>
      </c>
      <c r="BY105" s="239">
        <f t="shared" si="1003"/>
        <v>78.465141895462367</v>
      </c>
      <c r="BZ105" s="239">
        <f t="shared" si="1004"/>
        <v>82.772517763890832</v>
      </c>
      <c r="CA105" s="239">
        <f t="shared" si="1005"/>
        <v>87.316348782003956</v>
      </c>
      <c r="CB105" s="239">
        <f t="shared" si="1006"/>
        <v>92.109615251386799</v>
      </c>
      <c r="CC105" s="239">
        <f t="shared" si="1007"/>
        <v>97.16601003255775</v>
      </c>
      <c r="CD105" s="239">
        <f t="shared" si="1008"/>
        <v>102.49997766118088</v>
      </c>
      <c r="CE105" s="239">
        <f t="shared" si="1009"/>
        <v>108.12675561157874</v>
      </c>
      <c r="CF105" s="239">
        <f t="shared" si="1010"/>
        <v>114.06241782542239</v>
      </c>
      <c r="CG105" s="239">
        <f t="shared" si="1011"/>
        <v>120.32392062994661</v>
      </c>
      <c r="CH105" s="239">
        <f t="shared" si="1012"/>
        <v>126.92915117686424</v>
      </c>
      <c r="CI105" s="239">
        <f t="shared" si="1013"/>
        <v>133.8969785403543</v>
      </c>
      <c r="CJ105" s="239">
        <f t="shared" si="1014"/>
        <v>141.24730762009511</v>
      </c>
      <c r="CK105" s="239">
        <f t="shared" si="1015"/>
        <v>149.0011360033262</v>
      </c>
      <c r="CL105" s="239">
        <f t="shared" si="1016"/>
        <v>157.18061394837622</v>
      </c>
      <c r="CM105" s="239">
        <f t="shared" si="1017"/>
        <v>165.80910766101115</v>
      </c>
      <c r="CN105" s="239">
        <f t="shared" si="1018"/>
        <v>174.91126604436326</v>
      </c>
      <c r="CO105" s="239">
        <f t="shared" si="1019"/>
        <v>184.51309111312455</v>
      </c>
      <c r="CP105" s="239">
        <f t="shared" si="1020"/>
        <v>194.64201227315596</v>
      </c>
      <c r="CQ105" s="239">
        <f t="shared" si="1021"/>
        <v>205.32696467870602</v>
      </c>
      <c r="CR105" s="239">
        <f t="shared" si="1022"/>
        <v>216.59847189108089</v>
      </c>
      <c r="CS105" s="239">
        <f t="shared" si="1023"/>
        <v>228.48873307489552</v>
      </c>
      <c r="CT105" s="239">
        <f t="shared" si="1024"/>
        <v>241.03171498099863</v>
      </c>
      <c r="CU105" s="239">
        <f t="shared" si="1025"/>
        <v>254.26324897883774</v>
      </c>
      <c r="CV105" s="239">
        <f t="shared" si="1026"/>
        <v>268.22113341545531</v>
      </c>
      <c r="CW105" s="239">
        <f t="shared" si="1027"/>
        <v>282.94524159352358</v>
      </c>
      <c r="CX105" s="239">
        <f t="shared" si="1028"/>
        <v>298.47763567687747</v>
      </c>
      <c r="CY105" s="239">
        <f t="shared" si="1029"/>
        <v>314.86268684893827</v>
      </c>
      <c r="CZ105" s="239">
        <f t="shared" si="1030"/>
        <v>332.14720206728259</v>
      </c>
      <c r="DA105" s="239">
        <f t="shared" si="1031"/>
        <v>350.38055777645491</v>
      </c>
      <c r="DB105" s="239">
        <f t="shared" si="1032"/>
        <v>369.61484096099963</v>
      </c>
      <c r="DC105" s="239">
        <f t="shared" si="1033"/>
        <v>389.90499794165635</v>
      </c>
      <c r="DD105" s="239">
        <f t="shared" si="1034"/>
        <v>411.30899133978289</v>
      </c>
      <c r="DE105" s="239">
        <f t="shared" si="1035"/>
        <v>433.88796565840431</v>
      </c>
      <c r="DF105" s="239">
        <f t="shared" si="1036"/>
        <v>457.70642195290071</v>
      </c>
      <c r="DG105" s="239">
        <f t="shared" si="1037"/>
        <v>482.83240209031345</v>
      </c>
      <c r="DH105" s="239">
        <f t="shared" si="1038"/>
        <v>509.33768312364111</v>
      </c>
      <c r="DI105" s="239">
        <f t="shared" si="1039"/>
        <v>537.29798233639133</v>
      </c>
      <c r="DJ105" s="239">
        <f t="shared" si="1040"/>
        <v>566.79317354313673</v>
      </c>
      <c r="DK105" s="239">
        <f t="shared" si="1041"/>
        <v>597.90751526397776</v>
      </c>
      <c r="DL105" s="239">
        <f t="shared" si="1042"/>
        <v>630.72989142473523</v>
      </c>
      <c r="DM105" s="239">
        <f t="shared" si="1043"/>
        <v>665.3540652704786</v>
      </c>
      <c r="DN105" s="239">
        <f t="shared" si="1044"/>
        <v>701.87894721773944</v>
      </c>
      <c r="DO105" s="239">
        <f t="shared" si="1045"/>
        <v>740.40887741058214</v>
      </c>
      <c r="DP105" s="239">
        <f t="shared" si="1046"/>
        <v>781.05392378770443</v>
      </c>
      <c r="DQ105" s="239">
        <f t="shared" si="1047"/>
        <v>823.93019651205259</v>
      </c>
      <c r="DR105" s="239">
        <f t="shared" si="1048"/>
        <v>869.16017966117852</v>
      </c>
      <c r="DS105" s="239">
        <f t="shared" si="1049"/>
        <v>916.87308112587357</v>
      </c>
      <c r="DT105" s="239">
        <f t="shared" si="1050"/>
        <v>967.2052017166302</v>
      </c>
      <c r="DU105" s="239">
        <f t="shared" si="1051"/>
        <v>1020.3003245323531</v>
      </c>
      <c r="DV105" s="239">
        <f t="shared" si="1052"/>
        <v>1076.3101257036237</v>
      </c>
      <c r="DW105" s="239">
        <f t="shared" si="1053"/>
        <v>1135.3946076838838</v>
      </c>
      <c r="DX105" s="239">
        <f t="shared" si="1054"/>
        <v>1197.7225563263139</v>
      </c>
      <c r="DY105" s="239">
        <f t="shared" si="1055"/>
        <v>1263.4720230521334</v>
      </c>
      <c r="DZ105" s="239">
        <f t="shared" si="1056"/>
        <v>1332.8308334877261</v>
      </c>
      <c r="EA105" s="239">
        <f t="shared" si="1057"/>
        <v>1405.9971240236057</v>
      </c>
      <c r="EB105" s="239">
        <f t="shared" si="1058"/>
        <v>1483.1799078280064</v>
      </c>
      <c r="EC105" s="239">
        <f t="shared" si="1059"/>
        <v>1564.5996719320176</v>
      </c>
      <c r="ED105" s="239">
        <f t="shared" si="1060"/>
        <v>1650.4890070919505</v>
      </c>
      <c r="EE105" s="239">
        <f t="shared" si="1061"/>
        <v>1741.0932722282562</v>
      </c>
      <c r="EF105" s="239">
        <f t="shared" si="1062"/>
        <v>1836.6712953390872</v>
      </c>
      <c r="EG105" s="239">
        <f t="shared" si="1063"/>
        <v>1937.4961128907946</v>
      </c>
      <c r="EH105" s="239">
        <f t="shared" si="1064"/>
        <v>2043.8557497975671</v>
      </c>
      <c r="EI105" s="239">
        <f t="shared" si="1065"/>
        <v>2156.054042218369</v>
      </c>
      <c r="EJ105" s="239">
        <f t="shared" si="1066"/>
        <v>2274.4115055216516</v>
      </c>
      <c r="EK105" s="239">
        <f t="shared" si="1067"/>
        <v>2399.2662498973391</v>
      </c>
      <c r="EL105" s="239">
        <f t="shared" si="1068"/>
        <v>2530.9749462317086</v>
      </c>
      <c r="EM105" s="239">
        <f t="shared" si="1069"/>
        <v>2669.9138450043615</v>
      </c>
      <c r="EN105" s="239">
        <f t="shared" si="1070"/>
        <v>2816.4798511179615</v>
      </c>
      <c r="EO105" s="239">
        <f t="shared" si="1071"/>
        <v>2971.0916577311868</v>
      </c>
      <c r="EP105" s="239">
        <f t="shared" si="1072"/>
        <v>3134.1909423339016</v>
      </c>
      <c r="EQ105" s="239">
        <f t="shared" si="1073"/>
        <v>3306.2436284813643</v>
      </c>
      <c r="ER105" s="239">
        <f t="shared" si="1074"/>
        <v>3487.7412167918437</v>
      </c>
      <c r="ES105" s="239">
        <f t="shared" si="1075"/>
        <v>3679.202189009894</v>
      </c>
      <c r="ET105" s="239">
        <f t="shared" si="1076"/>
        <v>3881.1734891462525</v>
      </c>
      <c r="EU105" s="239">
        <f t="shared" si="1077"/>
        <v>4094.2320859255142</v>
      </c>
      <c r="EV105" s="239">
        <f t="shared" si="1078"/>
        <v>4318.9866210050068</v>
      </c>
      <c r="EW105" s="239">
        <f t="shared" si="1079"/>
        <v>4556.0791476733129</v>
      </c>
      <c r="EX105" s="239">
        <f t="shared" si="1080"/>
        <v>4806.1869649953514</v>
      </c>
      <c r="EY105" s="239">
        <f t="shared" si="1081"/>
        <v>5070.0245526436011</v>
      </c>
      <c r="EZ105" s="239">
        <f t="shared" si="1082"/>
        <v>5348.3456119426701</v>
      </c>
      <c r="FA105" s="239">
        <f t="shared" si="1083"/>
        <v>5641.9452189578378</v>
      </c>
      <c r="FB105" s="239">
        <f t="shared" si="1084"/>
        <v>5951.6620957782661</v>
      </c>
      <c r="FC105" s="239">
        <f t="shared" si="1085"/>
        <v>6278.3810064832269</v>
      </c>
      <c r="FD105" s="239">
        <f t="shared" si="1086"/>
        <v>6623.0352846358719</v>
      </c>
      <c r="FE105" s="239">
        <f t="shared" si="1087"/>
        <v>6986.6094995247968</v>
      </c>
      <c r="FF105" s="239">
        <f t="shared" si="1088"/>
        <v>7370.1422687700215</v>
      </c>
      <c r="FG105" s="239">
        <f t="shared" si="1089"/>
        <v>7774.7292253281212</v>
      </c>
      <c r="FH105" s="239">
        <f t="shared" si="1090"/>
        <v>8201.5261473723094</v>
      </c>
      <c r="FI105" s="239">
        <f t="shared" si="1091"/>
        <v>8651.7522599885597</v>
      </c>
      <c r="FJ105" s="239">
        <f t="shared" si="1092"/>
        <v>9126.693718119679</v>
      </c>
      <c r="FK105" s="239">
        <f t="shared" si="1093"/>
        <v>9627.7072807070144</v>
      </c>
      <c r="FL105" s="239">
        <f t="shared" si="1094"/>
        <v>10156.224186525656</v>
      </c>
      <c r="FM105" s="239">
        <f t="shared" si="1095"/>
        <v>10713.754242785199</v>
      </c>
      <c r="FN105" s="239">
        <f t="shared" si="1096"/>
        <v>11301.890138175897</v>
      </c>
      <c r="FO105" s="239">
        <f t="shared" si="1097"/>
        <v>11922.311992681251</v>
      </c>
      <c r="FP105" s="239">
        <f t="shared" si="1098"/>
        <v>12576.79215715439</v>
      </c>
      <c r="FQ105" s="239">
        <f t="shared" si="1099"/>
        <v>13267.200276369173</v>
      </c>
      <c r="FR105" s="239">
        <f t="shared" si="1100"/>
        <v>13995.508630009514</v>
      </c>
      <c r="FS105" s="239">
        <f t="shared" si="1101"/>
        <v>14763.797766854514</v>
      </c>
      <c r="FT105" s="239">
        <f t="shared" si="1102"/>
        <v>15574.262448254456</v>
      </c>
      <c r="FU105" s="239">
        <f t="shared" si="1103"/>
        <v>16429.21791787634</v>
      </c>
      <c r="FV105" s="239">
        <f t="shared" si="1104"/>
        <v>17331.10651562965</v>
      </c>
      <c r="FW105" s="239">
        <f t="shared" si="1105"/>
        <v>18282.50465466626</v>
      </c>
      <c r="FX105" s="239">
        <f t="shared" si="1106"/>
        <v>19286.13018138559</v>
      </c>
      <c r="FY105" s="239">
        <f t="shared" si="1107"/>
        <v>20344.85013947024</v>
      </c>
      <c r="FZ105" s="239">
        <f t="shared" si="1108"/>
        <v>21461.688960131512</v>
      </c>
      <c r="GA105" s="239">
        <f t="shared" si="1109"/>
        <v>22639.837101961788</v>
      </c>
      <c r="GB105" s="239">
        <f t="shared" si="1110"/>
        <v>23882.660165075129</v>
      </c>
      <c r="GC105" s="239">
        <f t="shared" si="1111"/>
        <v>25193.708505572318</v>
      </c>
      <c r="GD105" s="239">
        <f t="shared" si="1112"/>
        <v>26576.727377795865</v>
      </c>
      <c r="GE105" s="239">
        <f t="shared" si="1113"/>
        <v>28035.66763334825</v>
      </c>
      <c r="GF105" s="239">
        <f t="shared" si="1114"/>
        <v>29574.697007437087</v>
      </c>
      <c r="GG105" s="239">
        <f t="shared" si="1115"/>
        <v>31198.212024788823</v>
      </c>
      <c r="GH105" s="239">
        <f t="shared" si="1116"/>
        <v>32910.850559142396</v>
      </c>
      <c r="GI105" s="239">
        <f t="shared" si="1117"/>
        <v>34717.505082201424</v>
      </c>
      <c r="GJ105" s="239">
        <f t="shared" si="1118"/>
        <v>36623.336639892965</v>
      </c>
      <c r="GK105" s="239">
        <f t="shared" si="1119"/>
        <v>38633.789595858747</v>
      </c>
      <c r="GL105" s="239">
        <f t="shared" si="1120"/>
        <v>40754.607184296292</v>
      </c>
      <c r="GM105" s="239">
        <f t="shared" si="1121"/>
        <v>42991.847916579616</v>
      </c>
      <c r="GN105" s="239">
        <f t="shared" si="1122"/>
        <v>45351.902888527999</v>
      </c>
      <c r="GO105" s="239">
        <f t="shared" si="1123"/>
        <v>47841.514037764362</v>
      </c>
      <c r="GP105" s="239">
        <f t="shared" si="1124"/>
        <v>50467.793403318719</v>
      </c>
      <c r="GQ105" s="239">
        <f t="shared" si="1125"/>
        <v>53238.243442495412</v>
      </c>
      <c r="GR105" s="239">
        <f t="shared" si="1126"/>
        <v>56160.778463043003</v>
      </c>
      <c r="GS105" s="239">
        <f t="shared" si="1127"/>
        <v>59243.747231851892</v>
      </c>
      <c r="GT105" s="239">
        <f t="shared" si="1128"/>
        <v>62495.956824765555</v>
      </c>
      <c r="GU105" s="239">
        <f t="shared" si="1129"/>
        <v>65926.697785636861</v>
      </c>
      <c r="GV105" s="239">
        <f t="shared" si="1130"/>
        <v>69545.770666501048</v>
      </c>
      <c r="GW105" s="239">
        <f t="shared" si="1131"/>
        <v>73363.514024682241</v>
      </c>
      <c r="GX105" s="239">
        <f t="shared" si="1132"/>
        <v>77390.833956812567</v>
      </c>
      <c r="GY105" s="239">
        <f t="shared" si="1133"/>
        <v>81639.235254133178</v>
      </c>
      <c r="GZ105" s="239">
        <f t="shared" si="1134"/>
        <v>86120.854268078314</v>
      </c>
      <c r="HA105" s="239">
        <f t="shared" si="1135"/>
        <v>90848.493580028851</v>
      </c>
      <c r="HB105" s="239">
        <f t="shared" si="1136"/>
        <v>95835.658574276109</v>
      </c>
      <c r="HC105" s="239">
        <f t="shared" si="1137"/>
        <v>101096.59601867342</v>
      </c>
      <c r="HD105" s="239">
        <f t="shared" si="1138"/>
        <v>106646.33476318816</v>
      </c>
      <c r="HE105" s="239">
        <f t="shared" si="1139"/>
        <v>112500.72867261745</v>
      </c>
      <c r="HF105" s="239">
        <f t="shared" si="1140"/>
        <v>118676.50191611264</v>
      </c>
      <c r="HG105" s="239">
        <f t="shared" si="1141"/>
        <v>125191.29674289074</v>
      </c>
      <c r="HH105" s="239">
        <f t="shared" si="1142"/>
        <v>132063.72388061287</v>
      </c>
      <c r="HI105" s="239">
        <f t="shared" si="1143"/>
        <v>139313.41570040231</v>
      </c>
    </row>
    <row r="106" spans="1:217" s="278" customFormat="1" ht="12.75" customHeight="1">
      <c r="A106" s="10" t="str">
        <f>'JJR-4 Constant DCF'!A96</f>
        <v>Exelon Corporation</v>
      </c>
      <c r="B106" s="389" t="str">
        <f>'JJR-4 Constant DCF'!B96</f>
        <v>EXC</v>
      </c>
      <c r="C106" s="239">
        <f>'JJR-4 Constant DCF'!D96</f>
        <v>40.338444444444441</v>
      </c>
      <c r="D106" s="239">
        <f>'JJR-4 Constant DCF'!C96</f>
        <v>1.53</v>
      </c>
      <c r="E106" s="3">
        <f>'JJR-4 Constant DCF'!G96</f>
        <v>0.04</v>
      </c>
      <c r="F106" s="3" t="str">
        <f>'JJR-4 Constant DCF'!H96</f>
        <v>Negative</v>
      </c>
      <c r="G106" s="3">
        <f>'JJR-4 Constant DCF'!I96</f>
        <v>2.3E-2</v>
      </c>
      <c r="H106" s="3">
        <f t="shared" si="1144"/>
        <v>2.3E-2</v>
      </c>
      <c r="I106" s="3">
        <f t="shared" si="953"/>
        <v>2.8315901100319379E-2</v>
      </c>
      <c r="J106" s="3">
        <f t="shared" si="954"/>
        <v>3.3631802200638758E-2</v>
      </c>
      <c r="K106" s="3">
        <f t="shared" si="955"/>
        <v>3.8947703300958134E-2</v>
      </c>
      <c r="L106" s="3">
        <f t="shared" si="956"/>
        <v>4.4263604401277509E-2</v>
      </c>
      <c r="M106" s="3">
        <f t="shared" si="957"/>
        <v>4.9579505501596885E-2</v>
      </c>
      <c r="N106" s="3">
        <f>'JJR-5.4 GDP Growth'!$D$25</f>
        <v>5.4895406601916275E-2</v>
      </c>
      <c r="O106" s="3">
        <f t="shared" si="1145"/>
        <v>8.8772931694984444E-2</v>
      </c>
      <c r="Q106" s="239">
        <f t="shared" si="958"/>
        <v>-40.338444444444441</v>
      </c>
      <c r="R106" s="239">
        <f t="shared" si="959"/>
        <v>1.5651899999999999</v>
      </c>
      <c r="S106" s="239">
        <f t="shared" si="960"/>
        <v>1.6011893699999997</v>
      </c>
      <c r="T106" s="239">
        <f t="shared" si="961"/>
        <v>1.6380167255099995</v>
      </c>
      <c r="U106" s="239">
        <f t="shared" si="962"/>
        <v>1.6756911101967293</v>
      </c>
      <c r="V106" s="239">
        <f t="shared" si="963"/>
        <v>1.7142320057312539</v>
      </c>
      <c r="W106" s="239">
        <f t="shared" si="964"/>
        <v>1.7627720296685421</v>
      </c>
      <c r="X106" s="239">
        <f t="shared" si="965"/>
        <v>1.8220572298951729</v>
      </c>
      <c r="Y106" s="239">
        <f t="shared" si="966"/>
        <v>1.893022174282496</v>
      </c>
      <c r="Z106" s="239">
        <f t="shared" si="967"/>
        <v>1.9768141589277823</v>
      </c>
      <c r="AA106" s="239">
        <f t="shared" si="968"/>
        <v>2.0748236273959768</v>
      </c>
      <c r="AB106" s="239">
        <f t="shared" si="969"/>
        <v>2.1887219140491418</v>
      </c>
      <c r="AC106" s="239">
        <f t="shared" si="969"/>
        <v>2.3088726934593939</v>
      </c>
      <c r="AD106" s="239">
        <f t="shared" si="969"/>
        <v>2.4356191987589089</v>
      </c>
      <c r="AE106" s="239">
        <f t="shared" si="969"/>
        <v>2.5693235050022127</v>
      </c>
      <c r="AF106" s="239">
        <f t="shared" si="969"/>
        <v>2.7103675635011699</v>
      </c>
      <c r="AG106" s="239">
        <f t="shared" si="969"/>
        <v>2.8591542929402118</v>
      </c>
      <c r="AH106" s="239">
        <f t="shared" si="969"/>
        <v>3.0161087303887792</v>
      </c>
      <c r="AI106" s="239">
        <f t="shared" si="969"/>
        <v>3.1816792454990606</v>
      </c>
      <c r="AJ106" s="239">
        <f t="shared" si="969"/>
        <v>3.3563388213576095</v>
      </c>
      <c r="AK106" s="239">
        <f t="shared" si="969"/>
        <v>3.5405864056498317</v>
      </c>
      <c r="AL106" s="239">
        <f t="shared" si="969"/>
        <v>3.7349483359971964</v>
      </c>
      <c r="AM106" s="239">
        <f t="shared" si="969"/>
        <v>3.9399798435389131</v>
      </c>
      <c r="AN106" s="239">
        <f t="shared" si="969"/>
        <v>4.156266639053336</v>
      </c>
      <c r="AO106" s="239">
        <f t="shared" si="969"/>
        <v>4.3844265861501492</v>
      </c>
      <c r="AP106" s="239">
        <f t="shared" si="969"/>
        <v>4.625111466313113</v>
      </c>
      <c r="AQ106" s="239">
        <f t="shared" si="969"/>
        <v>4.8790088408355565</v>
      </c>
      <c r="AR106" s="239">
        <f t="shared" si="970"/>
        <v>5.1468440149675683</v>
      </c>
      <c r="AS106" s="239">
        <f t="shared" si="971"/>
        <v>5.4293821098858519</v>
      </c>
      <c r="AT106" s="239">
        <f t="shared" si="972"/>
        <v>5.7274302484052058</v>
      </c>
      <c r="AU106" s="239">
        <f t="shared" si="973"/>
        <v>6.0418398606755241</v>
      </c>
      <c r="AV106" s="239">
        <f t="shared" si="974"/>
        <v>6.3735091164509718</v>
      </c>
      <c r="AW106" s="239">
        <f t="shared" si="975"/>
        <v>6.7233854908795685</v>
      </c>
      <c r="AX106" s="239">
        <f t="shared" si="976"/>
        <v>7.0924684711428272</v>
      </c>
      <c r="AY106" s="239">
        <f t="shared" si="977"/>
        <v>7.4818124116774838</v>
      </c>
      <c r="AZ106" s="239">
        <f t="shared" si="978"/>
        <v>7.8925295461357834</v>
      </c>
      <c r="BA106" s="239">
        <f t="shared" si="979"/>
        <v>8.3257931646885446</v>
      </c>
      <c r="BB106" s="239">
        <f t="shared" si="980"/>
        <v>8.7828409657475781</v>
      </c>
      <c r="BC106" s="239">
        <f t="shared" si="981"/>
        <v>9.264978591682258</v>
      </c>
      <c r="BD106" s="239">
        <f t="shared" si="982"/>
        <v>9.7735833586307059</v>
      </c>
      <c r="BE106" s="239">
        <f t="shared" si="983"/>
        <v>10.310108191060461</v>
      </c>
      <c r="BF106" s="239">
        <f t="shared" si="984"/>
        <v>10.876085772318472</v>
      </c>
      <c r="BG106" s="239">
        <f t="shared" si="985"/>
        <v>11.473132923027212</v>
      </c>
      <c r="BH106" s="239">
        <f t="shared" si="986"/>
        <v>12.102955219834623</v>
      </c>
      <c r="BI106" s="239">
        <f t="shared" si="987"/>
        <v>12.767351867712229</v>
      </c>
      <c r="BJ106" s="239">
        <f t="shared" si="988"/>
        <v>13.468220839720027</v>
      </c>
      <c r="BK106" s="239">
        <f t="shared" si="989"/>
        <v>14.207564298920861</v>
      </c>
      <c r="BL106" s="239">
        <f t="shared" si="990"/>
        <v>14.987494317932992</v>
      </c>
      <c r="BM106" s="239">
        <f t="shared" si="991"/>
        <v>15.810238912459834</v>
      </c>
      <c r="BN106" s="239">
        <f t="shared" si="992"/>
        <v>16.678148406032754</v>
      </c>
      <c r="BO106" s="239">
        <f t="shared" si="993"/>
        <v>17.593702144149024</v>
      </c>
      <c r="BP106" s="239">
        <f t="shared" si="994"/>
        <v>18.559515576985092</v>
      </c>
      <c r="BQ106" s="239">
        <f t="shared" si="995"/>
        <v>19.578347730918289</v>
      </c>
      <c r="BR106" s="239">
        <f t="shared" si="996"/>
        <v>20.653109090200754</v>
      </c>
      <c r="BS106" s="239">
        <f t="shared" si="997"/>
        <v>21.786869911301057</v>
      </c>
      <c r="BT106" s="239">
        <f t="shared" si="998"/>
        <v>22.982868993664983</v>
      </c>
      <c r="BU106" s="239">
        <f t="shared" si="999"/>
        <v>24.244522931950797</v>
      </c>
      <c r="BV106" s="239">
        <f t="shared" si="1000"/>
        <v>25.57543587616972</v>
      </c>
      <c r="BW106" s="239">
        <f t="shared" si="1001"/>
        <v>26.979409827613296</v>
      </c>
      <c r="BX106" s="239">
        <f t="shared" si="1002"/>
        <v>28.460455499979865</v>
      </c>
      <c r="BY106" s="239">
        <f t="shared" si="1003"/>
        <v>30.022803776727002</v>
      </c>
      <c r="BZ106" s="239">
        <f t="shared" si="1004"/>
        <v>31.670917797379978</v>
      </c>
      <c r="CA106" s="239">
        <f t="shared" si="1005"/>
        <v>33.409505707323021</v>
      </c>
      <c r="CB106" s="239">
        <f t="shared" si="1006"/>
        <v>35.243534107495563</v>
      </c>
      <c r="CC106" s="239">
        <f t="shared" si="1007"/>
        <v>37.178242242415038</v>
      </c>
      <c r="CD106" s="239">
        <f t="shared" si="1008"/>
        <v>39.219156967056954</v>
      </c>
      <c r="CE106" s="239">
        <f t="shared" si="1009"/>
        <v>41.37210853534792</v>
      </c>
      <c r="CF106" s="239">
        <f t="shared" si="1010"/>
        <v>43.643247255374455</v>
      </c>
      <c r="CG106" s="239">
        <f t="shared" si="1011"/>
        <v>46.039061058886205</v>
      </c>
      <c r="CH106" s="239">
        <f t="shared" si="1012"/>
        <v>48.566394035284212</v>
      </c>
      <c r="CI106" s="239">
        <f t="shared" si="1013"/>
        <v>51.232465983040022</v>
      </c>
      <c r="CJ106" s="239">
        <f t="shared" si="1014"/>
        <v>54.044893034397852</v>
      </c>
      <c r="CK106" s="239">
        <f t="shared" si="1015"/>
        <v>57.011709412278194</v>
      </c>
      <c r="CL106" s="239">
        <f t="shared" si="1016"/>
        <v>60.141390381535501</v>
      </c>
      <c r="CM106" s="239">
        <f t="shared" si="1017"/>
        <v>63.442876460134471</v>
      </c>
      <c r="CN106" s="239">
        <f t="shared" si="1018"/>
        <v>66.925598959408688</v>
      </c>
      <c r="CO106" s="239">
        <f t="shared" si="1019"/>
        <v>70.59950692636221</v>
      </c>
      <c r="CP106" s="239">
        <f t="shared" si="1020"/>
        <v>74.475095564979668</v>
      </c>
      <c r="CQ106" s="239">
        <f t="shared" si="1021"/>
        <v>78.563436217735799</v>
      </c>
      <c r="CR106" s="239">
        <f t="shared" si="1022"/>
        <v>82.876207992952118</v>
      </c>
      <c r="CS106" s="239">
        <f t="shared" si="1023"/>
        <v>87.425731128350208</v>
      </c>
      <c r="CT106" s="239">
        <f t="shared" si="1024"/>
        <v>92.2250021861108</v>
      </c>
      <c r="CU106" s="239">
        <f t="shared" si="1025"/>
        <v>97.287731179979971</v>
      </c>
      <c r="CV106" s="239">
        <f t="shared" si="1026"/>
        <v>102.6283807404829</v>
      </c>
      <c r="CW106" s="239">
        <f t="shared" si="1027"/>
        <v>108.26220743012797</v>
      </c>
      <c r="CX106" s="239">
        <f t="shared" si="1028"/>
        <v>114.20530532662585</v>
      </c>
      <c r="CY106" s="239">
        <f t="shared" si="1029"/>
        <v>120.47465199862697</v>
      </c>
      <c r="CZ106" s="239">
        <f t="shared" si="1030"/>
        <v>127.08815700531596</v>
      </c>
      <c r="DA106" s="239">
        <f t="shared" si="1031"/>
        <v>134.06471305841094</v>
      </c>
      <c r="DB106" s="239">
        <f t="shared" si="1032"/>
        <v>141.42424999272166</v>
      </c>
      <c r="DC106" s="239">
        <f t="shared" si="1033"/>
        <v>149.18779169944315</v>
      </c>
      <c r="DD106" s="239">
        <f t="shared" si="1034"/>
        <v>157.37751618482608</v>
      </c>
      <c r="DE106" s="239">
        <f t="shared" si="1035"/>
        <v>166.01681892579177</v>
      </c>
      <c r="DF106" s="239">
        <f t="shared" si="1036"/>
        <v>175.1303797034798</v>
      </c>
      <c r="DG106" s="239">
        <f t="shared" si="1037"/>
        <v>184.74423310565032</v>
      </c>
      <c r="DH106" s="239">
        <f t="shared" si="1038"/>
        <v>194.8858428993442</v>
      </c>
      <c r="DI106" s="239">
        <f t="shared" si="1039"/>
        <v>205.58418048626086</v>
      </c>
      <c r="DJ106" s="239">
        <f t="shared" si="1040"/>
        <v>216.86980766497589</v>
      </c>
      <c r="DK106" s="239">
        <f t="shared" si="1041"/>
        <v>228.77496393642411</v>
      </c>
      <c r="DL106" s="239">
        <f t="shared" si="1042"/>
        <v>241.33365860205285</v>
      </c>
      <c r="DM106" s="239">
        <f t="shared" si="1043"/>
        <v>254.58176791774059</v>
      </c>
      <c r="DN106" s="239">
        <f t="shared" si="1044"/>
        <v>268.55713758101967</v>
      </c>
      <c r="DO106" s="239">
        <f t="shared" si="1045"/>
        <v>283.29969084437653</v>
      </c>
      <c r="DP106" s="239">
        <f t="shared" si="1046"/>
        <v>298.85154256347573</v>
      </c>
      <c r="DQ106" s="239">
        <f t="shared" si="1047"/>
        <v>315.25711950610764</v>
      </c>
      <c r="DR106" s="239">
        <f t="shared" si="1048"/>
        <v>332.56328726554432</v>
      </c>
      <c r="DS106" s="239">
        <f t="shared" si="1049"/>
        <v>350.81948414085628</v>
      </c>
      <c r="DT106" s="239">
        <f t="shared" si="1050"/>
        <v>370.0778623666431</v>
      </c>
      <c r="DU106" s="239">
        <f t="shared" si="1051"/>
        <v>390.39343709562797</v>
      </c>
      <c r="DV106" s="239">
        <f t="shared" si="1052"/>
        <v>411.8242435597121</v>
      </c>
      <c r="DW106" s="239">
        <f t="shared" si="1053"/>
        <v>434.43150285844911</v>
      </c>
      <c r="DX106" s="239">
        <f t="shared" si="1054"/>
        <v>458.27979684854523</v>
      </c>
      <c r="DY106" s="239">
        <f t="shared" si="1055"/>
        <v>483.43725263398971</v>
      </c>
      <c r="DZ106" s="239">
        <f t="shared" si="1056"/>
        <v>509.97573718384592</v>
      </c>
      <c r="EA106" s="239">
        <f t="shared" si="1057"/>
        <v>537.97106263366516</v>
      </c>
      <c r="EB106" s="239">
        <f t="shared" si="1058"/>
        <v>567.50320285700514</v>
      </c>
      <c r="EC106" s="239">
        <f t="shared" si="1059"/>
        <v>598.6565219257302</v>
      </c>
      <c r="ED106" s="239">
        <f t="shared" si="1060"/>
        <v>631.52001511173216</v>
      </c>
      <c r="EE106" s="239">
        <f t="shared" si="1061"/>
        <v>666.18756311853906</v>
      </c>
      <c r="EF106" s="239">
        <f t="shared" si="1062"/>
        <v>702.75820026907104</v>
      </c>
      <c r="EG106" s="239">
        <f t="shared" si="1063"/>
        <v>741.33639741567265</v>
      </c>
      <c r="EH106" s="239">
        <f t="shared" si="1064"/>
        <v>782.03236038060584</v>
      </c>
      <c r="EI106" s="239">
        <f t="shared" si="1065"/>
        <v>824.96234477955556</v>
      </c>
      <c r="EJ106" s="239">
        <f t="shared" si="1066"/>
        <v>870.2489881274995</v>
      </c>
      <c r="EK106" s="239">
        <f t="shared" si="1067"/>
        <v>918.02166017566481</v>
      </c>
      <c r="EL106" s="239">
        <f t="shared" si="1068"/>
        <v>968.41683248037418</v>
      </c>
      <c r="EM106" s="239">
        <f t="shared" si="1069"/>
        <v>1021.5784682595241</v>
      </c>
      <c r="EN106" s="239">
        <f t="shared" si="1070"/>
        <v>1077.6584336503936</v>
      </c>
      <c r="EO106" s="239">
        <f t="shared" si="1071"/>
        <v>1136.8169315436162</v>
      </c>
      <c r="EP106" s="239">
        <f t="shared" si="1072"/>
        <v>1199.2229592326457</v>
      </c>
      <c r="EQ106" s="239">
        <f t="shared" si="1073"/>
        <v>1265.0547911860751</v>
      </c>
      <c r="ER106" s="239">
        <f t="shared" si="1074"/>
        <v>1334.5004883219369</v>
      </c>
      <c r="ES106" s="239">
        <f t="shared" si="1075"/>
        <v>1407.7584352388255</v>
      </c>
      <c r="ET106" s="239">
        <f t="shared" si="1076"/>
        <v>1485.0379069385383</v>
      </c>
      <c r="EU106" s="239">
        <f t="shared" si="1077"/>
        <v>1566.559666659188</v>
      </c>
      <c r="EV106" s="239">
        <f t="shared" si="1078"/>
        <v>1652.5565965266067</v>
      </c>
      <c r="EW106" s="239">
        <f t="shared" si="1079"/>
        <v>1743.2743628256137</v>
      </c>
      <c r="EX106" s="239">
        <f t="shared" si="1080"/>
        <v>1838.9721177916224</v>
      </c>
      <c r="EY106" s="239">
        <f t="shared" si="1081"/>
        <v>1939.9232399273806</v>
      </c>
      <c r="EZ106" s="239">
        <f t="shared" si="1082"/>
        <v>2046.416114959701</v>
      </c>
      <c r="FA106" s="239">
        <f t="shared" si="1083"/>
        <v>2158.7549596671274</v>
      </c>
      <c r="FB106" s="239">
        <f t="shared" si="1084"/>
        <v>2277.2606909319579</v>
      </c>
      <c r="FC106" s="239">
        <f t="shared" si="1085"/>
        <v>2402.2718424992286</v>
      </c>
      <c r="FD106" s="239">
        <f t="shared" si="1086"/>
        <v>2534.1455320615582</v>
      </c>
      <c r="FE106" s="239">
        <f t="shared" si="1087"/>
        <v>2673.2584814325069</v>
      </c>
      <c r="FF106" s="239">
        <f t="shared" si="1088"/>
        <v>2820.0080927227655</v>
      </c>
      <c r="FG106" s="239">
        <f t="shared" si="1089"/>
        <v>2974.8135835934759</v>
      </c>
      <c r="FH106" s="239">
        <f t="shared" si="1090"/>
        <v>3138.1171848297436</v>
      </c>
      <c r="FI106" s="239">
        <f t="shared" si="1091"/>
        <v>3310.385403655433</v>
      </c>
      <c r="FJ106" s="239">
        <f t="shared" si="1092"/>
        <v>3492.1103563981469</v>
      </c>
      <c r="FK106" s="239">
        <f t="shared" si="1093"/>
        <v>3683.8111743113859</v>
      </c>
      <c r="FL106" s="239">
        <f t="shared" si="1094"/>
        <v>3886.0354865698923</v>
      </c>
      <c r="FM106" s="239">
        <f t="shared" si="1095"/>
        <v>4099.3609846746222</v>
      </c>
      <c r="FN106" s="239">
        <f t="shared" si="1096"/>
        <v>4324.3970727363676</v>
      </c>
      <c r="FO106" s="239">
        <f t="shared" si="1097"/>
        <v>4561.7866083523668</v>
      </c>
      <c r="FP106" s="239">
        <f t="shared" si="1098"/>
        <v>4812.2077390490467</v>
      </c>
      <c r="FQ106" s="239">
        <f t="shared" si="1099"/>
        <v>5076.3758395370323</v>
      </c>
      <c r="FR106" s="239">
        <f t="shared" si="1100"/>
        <v>5355.0455553125621</v>
      </c>
      <c r="FS106" s="239">
        <f t="shared" si="1101"/>
        <v>5649.0129584432298</v>
      </c>
      <c r="FT106" s="239">
        <f t="shared" si="1102"/>
        <v>5959.1178216964645</v>
      </c>
      <c r="FU106" s="239">
        <f t="shared" si="1103"/>
        <v>6286.2460175072174</v>
      </c>
      <c r="FV106" s="239">
        <f t="shared" si="1104"/>
        <v>6631.3320486379525</v>
      </c>
      <c r="FW106" s="239">
        <f t="shared" si="1105"/>
        <v>6995.3617177602509</v>
      </c>
      <c r="FX106" s="239">
        <f t="shared" si="1106"/>
        <v>7379.3749435841792</v>
      </c>
      <c r="FY106" s="239">
        <f t="shared" si="1107"/>
        <v>7784.4687315802257</v>
      </c>
      <c r="FZ106" s="239">
        <f t="shared" si="1108"/>
        <v>8211.8003077802259</v>
      </c>
      <c r="GA106" s="239">
        <f t="shared" si="1109"/>
        <v>8662.5904246095633</v>
      </c>
      <c r="GB106" s="239">
        <f t="shared" si="1110"/>
        <v>9138.1268481943716</v>
      </c>
      <c r="GC106" s="239">
        <f t="shared" si="1111"/>
        <v>9639.7680371058887</v>
      </c>
      <c r="GD106" s="239">
        <f t="shared" si="1112"/>
        <v>10168.947023050972</v>
      </c>
      <c r="GE106" s="239">
        <f t="shared" si="1113"/>
        <v>10727.175504594701</v>
      </c>
      <c r="GF106" s="239">
        <f t="shared" si="1114"/>
        <v>11316.048165609544</v>
      </c>
      <c r="GG106" s="239">
        <f t="shared" si="1115"/>
        <v>11937.247230787549</v>
      </c>
      <c r="GH106" s="239">
        <f t="shared" si="1116"/>
        <v>12592.54727122923</v>
      </c>
      <c r="GI106" s="239">
        <f t="shared" si="1117"/>
        <v>13283.820273837211</v>
      </c>
      <c r="GJ106" s="239">
        <f t="shared" si="1118"/>
        <v>14013.040988996283</v>
      </c>
      <c r="GK106" s="239">
        <f t="shared" si="1119"/>
        <v>14782.292571816553</v>
      </c>
      <c r="GL106" s="239">
        <f t="shared" si="1120"/>
        <v>15593.772533054909</v>
      </c>
      <c r="GM106" s="239">
        <f t="shared" si="1121"/>
        <v>16449.799016714751</v>
      </c>
      <c r="GN106" s="239">
        <f t="shared" si="1122"/>
        <v>17352.817422257111</v>
      </c>
      <c r="GO106" s="239">
        <f t="shared" si="1123"/>
        <v>18305.40739034073</v>
      </c>
      <c r="GP106" s="239">
        <f t="shared" si="1124"/>
        <v>19310.290172047207</v>
      </c>
      <c r="GQ106" s="239">
        <f t="shared" si="1125"/>
        <v>20370.336402642726</v>
      </c>
      <c r="GR106" s="239">
        <f t="shared" si="1126"/>
        <v>21488.574302083616</v>
      </c>
      <c r="GS106" s="239">
        <f t="shared" si="1127"/>
        <v>22668.198325691985</v>
      </c>
      <c r="GT106" s="239">
        <f t="shared" si="1128"/>
        <v>23912.578289713725</v>
      </c>
      <c r="GU106" s="239">
        <f t="shared" si="1129"/>
        <v>25225.268997827716</v>
      </c>
      <c r="GV106" s="239">
        <f t="shared" si="1130"/>
        <v>26610.020396106182</v>
      </c>
      <c r="GW106" s="239">
        <f t="shared" si="1131"/>
        <v>28070.788285435716</v>
      </c>
      <c r="GX106" s="239">
        <f t="shared" si="1132"/>
        <v>29611.745622001017</v>
      </c>
      <c r="GY106" s="239">
        <f t="shared" si="1133"/>
        <v>31237.294438113277</v>
      </c>
      <c r="GZ106" s="239">
        <f t="shared" si="1134"/>
        <v>32952.078417437282</v>
      </c>
      <c r="HA106" s="239">
        <f t="shared" si="1135"/>
        <v>34760.99616054073</v>
      </c>
      <c r="HB106" s="239">
        <f t="shared" si="1136"/>
        <v>36669.215178661267</v>
      </c>
      <c r="HC106" s="239">
        <f t="shared" si="1137"/>
        <v>38682.186655667036</v>
      </c>
      <c r="HD106" s="239">
        <f t="shared" si="1138"/>
        <v>40805.6610203811</v>
      </c>
      <c r="HE106" s="239">
        <f t="shared" si="1139"/>
        <v>43045.704373754888</v>
      </c>
      <c r="HF106" s="239">
        <f t="shared" si="1140"/>
        <v>45408.715817818047</v>
      </c>
      <c r="HG106" s="239">
        <f t="shared" si="1141"/>
        <v>47901.445735908033</v>
      </c>
      <c r="HH106" s="239">
        <f t="shared" si="1142"/>
        <v>50531.015076400334</v>
      </c>
      <c r="HI106" s="239">
        <f t="shared" si="1143"/>
        <v>53304.935695026892</v>
      </c>
    </row>
    <row r="107" spans="1:217" s="278" customFormat="1" ht="12.75" customHeight="1">
      <c r="A107" s="10" t="str">
        <f>'JJR-4 Constant DCF'!A97</f>
        <v xml:space="preserve">Evergy, Inc. </v>
      </c>
      <c r="B107" s="389" t="str">
        <f>'JJR-4 Constant DCF'!B97</f>
        <v>EVRG</v>
      </c>
      <c r="C107" s="239">
        <f>'JJR-4 Constant DCF'!D97</f>
        <v>55.068944444444433</v>
      </c>
      <c r="D107" s="239">
        <f>'JJR-4 Constant DCF'!C97</f>
        <v>2.14</v>
      </c>
      <c r="E107" s="3">
        <f>'JJR-4 Constant DCF'!G97</f>
        <v>0.08</v>
      </c>
      <c r="F107" s="3">
        <f>'JJR-4 Constant DCF'!H97</f>
        <v>5.6500000000000002E-2</v>
      </c>
      <c r="G107" s="3">
        <f>'JJR-4 Constant DCF'!I97</f>
        <v>5.8999999999999997E-2</v>
      </c>
      <c r="H107" s="3">
        <f t="shared" si="1144"/>
        <v>5.6500000000000002E-2</v>
      </c>
      <c r="I107" s="3">
        <f t="shared" si="953"/>
        <v>5.6232567766986048E-2</v>
      </c>
      <c r="J107" s="3">
        <f t="shared" si="954"/>
        <v>5.5965135533972095E-2</v>
      </c>
      <c r="K107" s="3">
        <f t="shared" si="955"/>
        <v>5.5697703300958142E-2</v>
      </c>
      <c r="L107" s="3">
        <f t="shared" si="956"/>
        <v>5.5430271067944188E-2</v>
      </c>
      <c r="M107" s="3">
        <f t="shared" si="957"/>
        <v>5.5162838834930235E-2</v>
      </c>
      <c r="N107" s="3">
        <f>'JJR-5.4 GDP Growth'!$D$25</f>
        <v>5.4895406601916275E-2</v>
      </c>
      <c r="O107" s="3">
        <f t="shared" si="1145"/>
        <v>9.8200267553329473E-2</v>
      </c>
      <c r="Q107" s="239">
        <f t="shared" si="958"/>
        <v>-55.068944444444433</v>
      </c>
      <c r="R107" s="239">
        <f t="shared" si="959"/>
        <v>2.26091</v>
      </c>
      <c r="S107" s="239">
        <f t="shared" si="960"/>
        <v>2.388651415</v>
      </c>
      <c r="T107" s="239">
        <f t="shared" si="961"/>
        <v>2.5236102199474999</v>
      </c>
      <c r="U107" s="239">
        <f t="shared" si="962"/>
        <v>2.6661941973745336</v>
      </c>
      <c r="V107" s="239">
        <f t="shared" si="963"/>
        <v>2.8168341695261945</v>
      </c>
      <c r="W107" s="239">
        <f t="shared" si="964"/>
        <v>2.9752319878524385</v>
      </c>
      <c r="X107" s="239">
        <f t="shared" si="965"/>
        <v>3.1417412492976093</v>
      </c>
      <c r="Y107" s="239">
        <f t="shared" si="966"/>
        <v>3.3167290212493694</v>
      </c>
      <c r="Z107" s="239">
        <f t="shared" si="967"/>
        <v>3.5005762099561393</v>
      </c>
      <c r="AA107" s="239">
        <f t="shared" si="968"/>
        <v>3.6936779312553409</v>
      </c>
      <c r="AB107" s="239">
        <f t="shared" si="969"/>
        <v>3.8964438831481276</v>
      </c>
      <c r="AC107" s="239">
        <f t="shared" si="969"/>
        <v>4.1103407544150938</v>
      </c>
      <c r="AD107" s="239">
        <f t="shared" si="969"/>
        <v>4.3359795814011379</v>
      </c>
      <c r="AE107" s="239">
        <f t="shared" si="969"/>
        <v>4.5740049435397605</v>
      </c>
      <c r="AF107" s="239">
        <f t="shared" si="969"/>
        <v>4.8250968047145504</v>
      </c>
      <c r="AG107" s="239">
        <f t="shared" si="969"/>
        <v>5.0899724557029629</v>
      </c>
      <c r="AH107" s="239">
        <f t="shared" si="969"/>
        <v>5.3693885632513316</v>
      </c>
      <c r="AI107" s="239">
        <f t="shared" si="969"/>
        <v>5.6641433316346923</v>
      </c>
      <c r="AJ107" s="239">
        <f t="shared" si="969"/>
        <v>5.9750787828763112</v>
      </c>
      <c r="AK107" s="239">
        <f t="shared" si="969"/>
        <v>6.3030831621407897</v>
      </c>
      <c r="AL107" s="239">
        <f t="shared" si="969"/>
        <v>6.6490934751722008</v>
      </c>
      <c r="AM107" s="239">
        <f t="shared" si="969"/>
        <v>7.0140981650259269</v>
      </c>
      <c r="AN107" s="239">
        <f t="shared" si="969"/>
        <v>7.3991399357407799</v>
      </c>
      <c r="AO107" s="239">
        <f t="shared" si="969"/>
        <v>7.8053187310177465</v>
      </c>
      <c r="AP107" s="239">
        <f t="shared" si="969"/>
        <v>8.2337948764145192</v>
      </c>
      <c r="AQ107" s="239">
        <f t="shared" si="969"/>
        <v>8.6857923940320685</v>
      </c>
      <c r="AR107" s="239">
        <f t="shared" si="970"/>
        <v>9.1626024991622899</v>
      </c>
      <c r="AS107" s="239">
        <f t="shared" si="971"/>
        <v>9.6655872888855381</v>
      </c>
      <c r="AT107" s="239">
        <f t="shared" si="972"/>
        <v>10.196183633155224</v>
      </c>
      <c r="AU107" s="239">
        <f t="shared" si="973"/>
        <v>10.755907279485085</v>
      </c>
      <c r="AV107" s="239">
        <f t="shared" si="974"/>
        <v>11.34635718296493</v>
      </c>
      <c r="AW107" s="239">
        <f t="shared" si="975"/>
        <v>11.969220073974363</v>
      </c>
      <c r="AX107" s="239">
        <f t="shared" si="976"/>
        <v>12.626275276643003</v>
      </c>
      <c r="AY107" s="239">
        <f t="shared" si="977"/>
        <v>13.319399791822043</v>
      </c>
      <c r="AZ107" s="239">
        <f t="shared" si="978"/>
        <v>14.050573659087593</v>
      </c>
      <c r="BA107" s="239">
        <f t="shared" si="979"/>
        <v>14.82188561309338</v>
      </c>
      <c r="BB107" s="239">
        <f t="shared" si="980"/>
        <v>15.635539050431234</v>
      </c>
      <c r="BC107" s="239">
        <f t="shared" si="981"/>
        <v>16.493858324044798</v>
      </c>
      <c r="BD107" s="239">
        <f t="shared" si="982"/>
        <v>17.399295383177638</v>
      </c>
      <c r="BE107" s="239">
        <f t="shared" si="983"/>
        <v>18.35443677782402</v>
      </c>
      <c r="BF107" s="239">
        <f t="shared" si="984"/>
        <v>19.362011047691837</v>
      </c>
      <c r="BG107" s="239">
        <f t="shared" si="985"/>
        <v>20.424896516785676</v>
      </c>
      <c r="BH107" s="239">
        <f t="shared" si="986"/>
        <v>21.546129515876689</v>
      </c>
      <c r="BI107" s="239">
        <f t="shared" si="987"/>
        <v>22.72891305634829</v>
      </c>
      <c r="BJ107" s="239">
        <f t="shared" si="988"/>
        <v>23.976625980196133</v>
      </c>
      <c r="BK107" s="239">
        <f t="shared" si="989"/>
        <v>25.292832612321067</v>
      </c>
      <c r="BL107" s="239">
        <f t="shared" si="990"/>
        <v>26.681292942688639</v>
      </c>
      <c r="BM107" s="239">
        <f t="shared" si="991"/>
        <v>28.14597336744237</v>
      </c>
      <c r="BN107" s="239">
        <f t="shared" si="992"/>
        <v>29.691058019654825</v>
      </c>
      <c r="BO107" s="239">
        <f t="shared" si="993"/>
        <v>31.320960722084862</v>
      </c>
      <c r="BP107" s="239">
        <f t="shared" si="994"/>
        <v>33.04033759608636</v>
      </c>
      <c r="BQ107" s="239">
        <f t="shared" si="995"/>
        <v>34.854100362688101</v>
      </c>
      <c r="BR107" s="239">
        <f t="shared" si="996"/>
        <v>36.767430373841862</v>
      </c>
      <c r="BS107" s="239">
        <f t="shared" si="997"/>
        <v>38.78579341392156</v>
      </c>
      <c r="BT107" s="239">
        <f t="shared" si="998"/>
        <v>40.914955313756714</v>
      </c>
      <c r="BU107" s="239">
        <f t="shared" si="999"/>
        <v>43.160998421804621</v>
      </c>
      <c r="BV107" s="239">
        <f t="shared" si="1000"/>
        <v>45.530338979514255</v>
      </c>
      <c r="BW107" s="239">
        <f t="shared" si="1001"/>
        <v>48.029745450517765</v>
      </c>
      <c r="BX107" s="239">
        <f t="shared" si="1002"/>
        <v>50.666357856010478</v>
      </c>
      <c r="BY107" s="239">
        <f t="shared" si="1003"/>
        <v>53.447708171554368</v>
      </c>
      <c r="BZ107" s="239">
        <f t="shared" si="1004"/>
        <v>56.381741843572406</v>
      </c>
      <c r="CA107" s="239">
        <f t="shared" si="1005"/>
        <v>59.476840486999592</v>
      </c>
      <c r="CB107" s="239">
        <f t="shared" si="1006"/>
        <v>62.741845828930749</v>
      </c>
      <c r="CC107" s="239">
        <f t="shared" si="1007"/>
        <v>66.186084966664652</v>
      </c>
      <c r="CD107" s="239">
        <f t="shared" si="1008"/>
        <v>69.81939701229868</v>
      </c>
      <c r="CE107" s="239">
        <f t="shared" si="1009"/>
        <v>73.652161199989436</v>
      </c>
      <c r="CF107" s="239">
        <f t="shared" si="1010"/>
        <v>77.695326536172743</v>
      </c>
      <c r="CG107" s="239">
        <f t="shared" si="1011"/>
        <v>81.960443077444594</v>
      </c>
      <c r="CH107" s="239">
        <f t="shared" si="1012"/>
        <v>86.45969492545413</v>
      </c>
      <c r="CI107" s="239">
        <f t="shared" si="1013"/>
        <v>91.205935033064577</v>
      </c>
      <c r="CJ107" s="239">
        <f t="shared" si="1014"/>
        <v>96.212721921212619</v>
      </c>
      <c r="CK107" s="239">
        <f t="shared" si="1015"/>
        <v>101.4943584113547</v>
      </c>
      <c r="CL107" s="239">
        <f t="shared" si="1016"/>
        <v>107.06593248414663</v>
      </c>
      <c r="CM107" s="239">
        <f t="shared" si="1017"/>
        <v>112.94336038107717</v>
      </c>
      <c r="CN107" s="239">
        <f t="shared" si="1018"/>
        <v>119.14343207218316</v>
      </c>
      <c r="CO107" s="239">
        <f t="shared" si="1019"/>
        <v>125.68385921973345</v>
      </c>
      <c r="CP107" s="239">
        <f t="shared" si="1020"/>
        <v>132.58332577489873</v>
      </c>
      <c r="CQ107" s="239">
        <f t="shared" si="1021"/>
        <v>139.86154135194613</v>
      </c>
      <c r="CR107" s="239">
        <f t="shared" si="1022"/>
        <v>147.53929753243193</v>
      </c>
      <c r="CS107" s="239">
        <f t="shared" si="1023"/>
        <v>155.63852726023589</v>
      </c>
      <c r="CT107" s="239">
        <f t="shared" si="1024"/>
        <v>164.18236749710996</v>
      </c>
      <c r="CU107" s="239">
        <f t="shared" si="1025"/>
        <v>173.19522531772907</v>
      </c>
      <c r="CV107" s="239">
        <f t="shared" si="1026"/>
        <v>182.70284763305631</v>
      </c>
      <c r="CW107" s="239">
        <f t="shared" si="1027"/>
        <v>192.73239474120089</v>
      </c>
      <c r="CX107" s="239">
        <f t="shared" si="1028"/>
        <v>203.31251791588014</v>
      </c>
      <c r="CY107" s="239">
        <f t="shared" si="1029"/>
        <v>214.47344125413176</v>
      </c>
      <c r="CZ107" s="239">
        <f t="shared" si="1030"/>
        <v>226.24704801708953</v>
      </c>
      <c r="DA107" s="239">
        <f t="shared" si="1031"/>
        <v>238.66697171047093</v>
      </c>
      <c r="DB107" s="239">
        <f t="shared" si="1032"/>
        <v>251.76869216496527</v>
      </c>
      <c r="DC107" s="239">
        <f t="shared" si="1033"/>
        <v>265.58963689099375</v>
      </c>
      <c r="DD107" s="239">
        <f t="shared" si="1034"/>
        <v>280.16928799738014</v>
      </c>
      <c r="DE107" s="239">
        <f t="shared" si="1035"/>
        <v>295.5492949793657</v>
      </c>
      <c r="DF107" s="239">
        <f t="shared" si="1036"/>
        <v>311.77359369816764</v>
      </c>
      <c r="DG107" s="239">
        <f t="shared" si="1037"/>
        <v>328.88853189196919</v>
      </c>
      <c r="DH107" s="239">
        <f t="shared" si="1038"/>
        <v>346.94300157688616</v>
      </c>
      <c r="DI107" s="239">
        <f t="shared" si="1039"/>
        <v>365.98857871613859</v>
      </c>
      <c r="DJ107" s="239">
        <f t="shared" si="1040"/>
        <v>386.07967055641848</v>
      </c>
      <c r="DK107" s="239">
        <f t="shared" si="1041"/>
        <v>407.27367105234697</v>
      </c>
      <c r="DL107" s="239">
        <f t="shared" si="1042"/>
        <v>429.63112482302063</v>
      </c>
      <c r="DM107" s="239">
        <f t="shared" si="1043"/>
        <v>453.215900109019</v>
      </c>
      <c r="DN107" s="239">
        <f t="shared" si="1044"/>
        <v>478.09537122395705</v>
      </c>
      <c r="DO107" s="239">
        <f t="shared" si="1045"/>
        <v>504.34061102179027</v>
      </c>
      <c r="DP107" s="239">
        <f t="shared" si="1046"/>
        <v>532.02659392969031</v>
      </c>
      <c r="DQ107" s="239">
        <f t="shared" si="1047"/>
        <v>561.23241012649328</v>
      </c>
      <c r="DR107" s="239">
        <f t="shared" si="1048"/>
        <v>592.0414914785606</v>
      </c>
      <c r="DS107" s="239">
        <f t="shared" si="1049"/>
        <v>624.54184987848112</v>
      </c>
      <c r="DT107" s="239">
        <f t="shared" si="1050"/>
        <v>658.82632866747326</v>
      </c>
      <c r="DU107" s="239">
        <f t="shared" si="1051"/>
        <v>694.99286785972197</v>
      </c>
      <c r="DV107" s="239">
        <f t="shared" si="1052"/>
        <v>733.14478392631327</v>
      </c>
      <c r="DW107" s="239">
        <f t="shared" si="1053"/>
        <v>773.39106493802228</v>
      </c>
      <c r="DX107" s="239">
        <f t="shared" si="1054"/>
        <v>815.84668191008404</v>
      </c>
      <c r="DY107" s="239">
        <f t="shared" si="1055"/>
        <v>860.63291723836232</v>
      </c>
      <c r="DZ107" s="239">
        <f t="shared" si="1056"/>
        <v>907.87771116515557</v>
      </c>
      <c r="EA107" s="239">
        <f t="shared" si="1057"/>
        <v>957.71602726438391</v>
      </c>
      <c r="EB107" s="239">
        <f t="shared" si="1058"/>
        <v>1010.2902379902342</v>
      </c>
      <c r="EC107" s="239">
        <f t="shared" si="1059"/>
        <v>1065.7505313906549</v>
      </c>
      <c r="ED107" s="239">
        <f t="shared" si="1060"/>
        <v>1124.2553401475532</v>
      </c>
      <c r="EE107" s="239">
        <f t="shared" si="1061"/>
        <v>1185.9717941693289</v>
      </c>
      <c r="EF107" s="239">
        <f t="shared" si="1062"/>
        <v>1251.0761980286584</v>
      </c>
      <c r="EG107" s="239">
        <f t="shared" si="1063"/>
        <v>1319.7545346094212</v>
      </c>
      <c r="EH107" s="239">
        <f t="shared" si="1064"/>
        <v>1392.202996401528</v>
      </c>
      <c r="EI107" s="239">
        <f t="shared" si="1065"/>
        <v>1468.6285459613962</v>
      </c>
      <c r="EJ107" s="239">
        <f t="shared" si="1066"/>
        <v>1549.2495071391281</v>
      </c>
      <c r="EK107" s="239">
        <f t="shared" si="1067"/>
        <v>1634.296188761349</v>
      </c>
      <c r="EL107" s="239">
        <f t="shared" si="1068"/>
        <v>1724.0115425513652</v>
      </c>
      <c r="EM107" s="239">
        <f t="shared" si="1069"/>
        <v>1818.6518571661193</v>
      </c>
      <c r="EN107" s="239">
        <f t="shared" si="1070"/>
        <v>1918.4874903325835</v>
      </c>
      <c r="EO107" s="239">
        <f t="shared" si="1071"/>
        <v>2023.8036411750807</v>
      </c>
      <c r="EP107" s="239">
        <f t="shared" si="1072"/>
        <v>2134.9011649398253</v>
      </c>
      <c r="EQ107" s="239">
        <f t="shared" si="1073"/>
        <v>2252.0974324441017</v>
      </c>
      <c r="ER107" s="239">
        <f t="shared" si="1074"/>
        <v>2375.7272367052524</v>
      </c>
      <c r="ES107" s="239">
        <f t="shared" si="1075"/>
        <v>2506.1437493394342</v>
      </c>
      <c r="ET107" s="239">
        <f t="shared" si="1076"/>
        <v>2643.7195294622734</v>
      </c>
      <c r="EU107" s="239">
        <f t="shared" si="1077"/>
        <v>2788.8475879735315</v>
      </c>
      <c r="EV107" s="239">
        <f t="shared" si="1078"/>
        <v>2941.9425102661121</v>
      </c>
      <c r="EW107" s="239">
        <f t="shared" si="1079"/>
        <v>3103.4416405666325</v>
      </c>
      <c r="EX107" s="239">
        <f t="shared" si="1080"/>
        <v>3273.8063312908557</v>
      </c>
      <c r="EY107" s="239">
        <f t="shared" si="1081"/>
        <v>3453.523260982995</v>
      </c>
      <c r="EZ107" s="239">
        <f t="shared" si="1082"/>
        <v>3643.1058246038324</v>
      </c>
      <c r="FA107" s="239">
        <f t="shared" si="1083"/>
        <v>3843.0956001392692</v>
      </c>
      <c r="FB107" s="239">
        <f t="shared" si="1084"/>
        <v>4054.0638957189499</v>
      </c>
      <c r="FC107" s="239">
        <f t="shared" si="1085"/>
        <v>4276.6133816645906</v>
      </c>
      <c r="FD107" s="239">
        <f t="shared" si="1086"/>
        <v>4511.3798121302643</v>
      </c>
      <c r="FE107" s="239">
        <f t="shared" si="1087"/>
        <v>4759.0338412528317</v>
      </c>
      <c r="FF107" s="239">
        <f t="shared" si="1088"/>
        <v>5020.2829390006855</v>
      </c>
      <c r="FG107" s="239">
        <f t="shared" si="1089"/>
        <v>5295.8734121937914</v>
      </c>
      <c r="FH107" s="239">
        <f t="shared" si="1090"/>
        <v>5586.5925364684472</v>
      </c>
      <c r="FI107" s="239">
        <f t="shared" si="1091"/>
        <v>5893.2708052771131</v>
      </c>
      <c r="FJ107" s="239">
        <f t="shared" si="1092"/>
        <v>6216.7843023480027</v>
      </c>
      <c r="FK107" s="239">
        <f t="shared" si="1093"/>
        <v>6558.0572043818065</v>
      </c>
      <c r="FL107" s="239">
        <f t="shared" si="1094"/>
        <v>6918.0644211349718</v>
      </c>
      <c r="FM107" s="239">
        <f t="shared" si="1095"/>
        <v>7297.8343804314263</v>
      </c>
      <c r="FN107" s="239">
        <f t="shared" si="1096"/>
        <v>7698.4519660586529</v>
      </c>
      <c r="FO107" s="239">
        <f t="shared" si="1097"/>
        <v>8121.061616940764</v>
      </c>
      <c r="FP107" s="239">
        <f t="shared" si="1098"/>
        <v>8566.8705964419423</v>
      </c>
      <c r="FQ107" s="239">
        <f t="shared" si="1099"/>
        <v>9037.152441139624</v>
      </c>
      <c r="FR107" s="239">
        <f t="shared" si="1100"/>
        <v>9533.2505989194833</v>
      </c>
      <c r="FS107" s="239">
        <f t="shared" si="1101"/>
        <v>10056.58226678513</v>
      </c>
      <c r="FT107" s="239">
        <f t="shared" si="1102"/>
        <v>10608.64243934592</v>
      </c>
      <c r="FU107" s="239">
        <f t="shared" si="1103"/>
        <v>11191.00817954816</v>
      </c>
      <c r="FV107" s="239">
        <f t="shared" si="1104"/>
        <v>11805.343123849827</v>
      </c>
      <c r="FW107" s="239">
        <f t="shared" si="1105"/>
        <v>12453.402234708699</v>
      </c>
      <c r="FX107" s="239">
        <f t="shared" si="1106"/>
        <v>13137.036813960247</v>
      </c>
      <c r="FY107" s="239">
        <f t="shared" si="1107"/>
        <v>13858.199791406938</v>
      </c>
      <c r="FZ107" s="239">
        <f t="shared" si="1108"/>
        <v>14618.951303726813</v>
      </c>
      <c r="GA107" s="239">
        <f t="shared" si="1109"/>
        <v>15421.46457963851</v>
      </c>
      <c r="GB107" s="239">
        <f t="shared" si="1110"/>
        <v>16268.032148134816</v>
      </c>
      <c r="GC107" s="239">
        <f t="shared" si="1111"/>
        <v>17161.072387519722</v>
      </c>
      <c r="GD107" s="239">
        <f t="shared" si="1112"/>
        <v>18103.136433957534</v>
      </c>
      <c r="GE107" s="239">
        <f t="shared" si="1113"/>
        <v>19096.915469269596</v>
      </c>
      <c r="GF107" s="239">
        <f t="shared" si="1114"/>
        <v>20145.248408797575</v>
      </c>
      <c r="GG107" s="239">
        <f t="shared" si="1115"/>
        <v>21251.130011295125</v>
      </c>
      <c r="GH107" s="239">
        <f t="shared" si="1116"/>
        <v>22417.719434015355</v>
      </c>
      <c r="GI107" s="239">
        <f t="shared" si="1117"/>
        <v>23648.349257433307</v>
      </c>
      <c r="GJ107" s="239">
        <f t="shared" si="1118"/>
        <v>24946.535005384234</v>
      </c>
      <c r="GK107" s="239">
        <f t="shared" si="1119"/>
        <v>26315.985187813738</v>
      </c>
      <c r="GL107" s="239">
        <f t="shared" si="1120"/>
        <v>27760.61189482878</v>
      </c>
      <c r="GM107" s="239">
        <f t="shared" si="1121"/>
        <v>29284.5419723134</v>
      </c>
      <c r="GN107" s="239">
        <f t="shared" si="1122"/>
        <v>30892.128811034429</v>
      </c>
      <c r="GO107" s="239">
        <f t="shared" si="1123"/>
        <v>32587.964782914936</v>
      </c>
      <c r="GP107" s="239">
        <f t="shared" si="1124"/>
        <v>34376.894360001977</v>
      </c>
      <c r="GQ107" s="239">
        <f t="shared" si="1125"/>
        <v>36264.027953605408</v>
      </c>
      <c r="GR107" s="239">
        <f t="shared" si="1126"/>
        <v>38254.756513141838</v>
      </c>
      <c r="GS107" s="239">
        <f t="shared" si="1127"/>
        <v>40354.766926388067</v>
      </c>
      <c r="GT107" s="239">
        <f t="shared" si="1128"/>
        <v>42570.058265137704</v>
      </c>
      <c r="GU107" s="239">
        <f t="shared" si="1129"/>
        <v>44906.958922669706</v>
      </c>
      <c r="GV107" s="239">
        <f t="shared" si="1130"/>
        <v>47372.14469198521</v>
      </c>
      <c r="GW107" s="239">
        <f t="shared" si="1131"/>
        <v>49972.65783645655</v>
      </c>
      <c r="GX107" s="239">
        <f t="shared" si="1132"/>
        <v>52715.927207367269</v>
      </c>
      <c r="GY107" s="239">
        <f t="shared" si="1133"/>
        <v>55609.789465812719</v>
      </c>
      <c r="GZ107" s="239">
        <f t="shared" si="1134"/>
        <v>58662.511469585472</v>
      </c>
      <c r="HA107" s="239">
        <f t="shared" si="1135"/>
        <v>61882.813888997945</v>
      </c>
      <c r="HB107" s="239">
        <f t="shared" si="1136"/>
        <v>65279.8961191052</v>
      </c>
      <c r="HC107" s="239">
        <f t="shared" si="1137"/>
        <v>68863.462559494335</v>
      </c>
      <c r="HD107" s="239">
        <f t="shared" si="1138"/>
        <v>72643.750336713609</v>
      </c>
      <c r="HE107" s="239">
        <f t="shared" si="1139"/>
        <v>76631.558548535599</v>
      </c>
      <c r="HF107" s="239">
        <f t="shared" si="1140"/>
        <v>80838.279113596014</v>
      </c>
      <c r="HG107" s="239">
        <f t="shared" si="1141"/>
        <v>85275.929314536057</v>
      </c>
      <c r="HH107" s="239">
        <f t="shared" si="1142"/>
        <v>89957.186127613779</v>
      </c>
      <c r="HI107" s="239">
        <f t="shared" si="1143"/>
        <v>94895.422436853405</v>
      </c>
    </row>
    <row r="108" spans="1:217" s="278" customFormat="1" ht="12.75" customHeight="1">
      <c r="A108" s="10" t="str">
        <f>'JJR-4 Constant DCF'!A98</f>
        <v>Hawaiian Electric Industries, Inc.</v>
      </c>
      <c r="B108" s="389" t="str">
        <f>'JJR-4 Constant DCF'!B98</f>
        <v>HE</v>
      </c>
      <c r="C108" s="239">
        <f>'JJR-4 Constant DCF'!D98</f>
        <v>35.657888888888898</v>
      </c>
      <c r="D108" s="239">
        <f>'JJR-4 Constant DCF'!C98</f>
        <v>1.36</v>
      </c>
      <c r="E108" s="3">
        <f>'JJR-4 Constant DCF'!G98</f>
        <v>1.4999999999999999E-2</v>
      </c>
      <c r="F108" s="3">
        <f>'JJR-4 Constant DCF'!H98</f>
        <v>1.2999999999999999E-2</v>
      </c>
      <c r="G108" s="3">
        <f>'JJR-4 Constant DCF'!I98</f>
        <v>2.5000000000000001E-2</v>
      </c>
      <c r="H108" s="3">
        <f t="shared" si="1144"/>
        <v>1.2999999999999999E-2</v>
      </c>
      <c r="I108" s="3">
        <f t="shared" si="953"/>
        <v>1.9982567766986044E-2</v>
      </c>
      <c r="J108" s="3">
        <f t="shared" si="954"/>
        <v>2.696513553397209E-2</v>
      </c>
      <c r="K108" s="3">
        <f t="shared" si="955"/>
        <v>3.3947703300958136E-2</v>
      </c>
      <c r="L108" s="3">
        <f t="shared" si="956"/>
        <v>4.0930271067944182E-2</v>
      </c>
      <c r="M108" s="3">
        <f t="shared" si="957"/>
        <v>4.7912838834930228E-2</v>
      </c>
      <c r="N108" s="3">
        <f>'JJR-5.4 GDP Growth'!$D$25</f>
        <v>5.4895406601916275E-2</v>
      </c>
      <c r="O108" s="3">
        <f t="shared" si="1145"/>
        <v>8.670509159564975E-2</v>
      </c>
      <c r="Q108" s="239">
        <f t="shared" si="958"/>
        <v>-35.657888888888898</v>
      </c>
      <c r="R108" s="239">
        <f t="shared" si="959"/>
        <v>1.37768</v>
      </c>
      <c r="S108" s="239">
        <f t="shared" si="960"/>
        <v>1.39558984</v>
      </c>
      <c r="T108" s="239">
        <f t="shared" si="961"/>
        <v>1.4137325079199998</v>
      </c>
      <c r="U108" s="239">
        <f t="shared" si="962"/>
        <v>1.4321110305229596</v>
      </c>
      <c r="V108" s="239">
        <f t="shared" si="963"/>
        <v>1.4507284739197579</v>
      </c>
      <c r="W108" s="239">
        <f t="shared" si="964"/>
        <v>1.4797177539613557</v>
      </c>
      <c r="X108" s="239">
        <f t="shared" si="965"/>
        <v>1.5196185437489487</v>
      </c>
      <c r="Y108" s="239">
        <f t="shared" si="966"/>
        <v>1.571206103202772</v>
      </c>
      <c r="Z108" s="239">
        <f t="shared" si="967"/>
        <v>1.6355159949104698</v>
      </c>
      <c r="AA108" s="239">
        <f t="shared" si="968"/>
        <v>1.7138782091865656</v>
      </c>
      <c r="AB108" s="239">
        <f t="shared" si="969"/>
        <v>1.8079622503460262</v>
      </c>
      <c r="AC108" s="239">
        <f t="shared" si="969"/>
        <v>1.9072110731996867</v>
      </c>
      <c r="AD108" s="239">
        <f t="shared" si="969"/>
        <v>2.0119082005386608</v>
      </c>
      <c r="AE108" s="239">
        <f t="shared" si="969"/>
        <v>2.1223527192529601</v>
      </c>
      <c r="AF108" s="239">
        <f t="shared" si="969"/>
        <v>2.238860134729034</v>
      </c>
      <c r="AG108" s="239">
        <f t="shared" si="969"/>
        <v>2.3617632721498052</v>
      </c>
      <c r="AH108" s="239">
        <f t="shared" si="969"/>
        <v>2.4914132272719409</v>
      </c>
      <c r="AI108" s="239">
        <f t="shared" si="969"/>
        <v>2.6281803693964267</v>
      </c>
      <c r="AJ108" s="239">
        <f t="shared" si="969"/>
        <v>2.772455399397618</v>
      </c>
      <c r="AK108" s="239">
        <f t="shared" si="969"/>
        <v>2.9246504658332282</v>
      </c>
      <c r="AL108" s="239">
        <f t="shared" si="969"/>
        <v>3.0852003423236272</v>
      </c>
      <c r="AM108" s="239">
        <f t="shared" si="969"/>
        <v>3.2545636695638538</v>
      </c>
      <c r="AN108" s="239">
        <f t="shared" si="969"/>
        <v>3.4332242655163863</v>
      </c>
      <c r="AO108" s="239">
        <f t="shared" si="969"/>
        <v>3.6216925075274737</v>
      </c>
      <c r="AP108" s="239">
        <f t="shared" si="969"/>
        <v>3.8205067903153083</v>
      </c>
      <c r="AQ108" s="239">
        <f t="shared" si="969"/>
        <v>4.0302350639950495</v>
      </c>
      <c r="AR108" s="239">
        <f t="shared" si="970"/>
        <v>4.2514764565343581</v>
      </c>
      <c r="AS108" s="239">
        <f t="shared" si="971"/>
        <v>4.4848629852742858</v>
      </c>
      <c r="AT108" s="239">
        <f t="shared" si="972"/>
        <v>4.7310613624048017</v>
      </c>
      <c r="AU108" s="239">
        <f t="shared" si="973"/>
        <v>4.9907748995526289</v>
      </c>
      <c r="AV108" s="239">
        <f t="shared" si="974"/>
        <v>5.2647455169222086</v>
      </c>
      <c r="AW108" s="239">
        <f t="shared" si="975"/>
        <v>5.5537558627292691</v>
      </c>
      <c r="AX108" s="239">
        <f t="shared" si="976"/>
        <v>5.8586315489815686</v>
      </c>
      <c r="AY108" s="239">
        <f t="shared" si="977"/>
        <v>6.1802435099937263</v>
      </c>
      <c r="AZ108" s="239">
        <f t="shared" si="978"/>
        <v>6.519510490373686</v>
      </c>
      <c r="BA108" s="239">
        <f t="shared" si="979"/>
        <v>6.8774016695882079</v>
      </c>
      <c r="BB108" s="239">
        <f t="shared" si="980"/>
        <v>7.2549394306049502</v>
      </c>
      <c r="BC108" s="239">
        <f t="shared" si="981"/>
        <v>7.6532022805202837</v>
      </c>
      <c r="BD108" s="239">
        <f t="shared" si="982"/>
        <v>8.0733279315161575</v>
      </c>
      <c r="BE108" s="239">
        <f t="shared" si="983"/>
        <v>8.5165165509473439</v>
      </c>
      <c r="BF108" s="239">
        <f t="shared" si="984"/>
        <v>8.9840341898435483</v>
      </c>
      <c r="BG108" s="239">
        <f t="shared" si="985"/>
        <v>9.4772163996205272</v>
      </c>
      <c r="BH108" s="239">
        <f t="shared" si="986"/>
        <v>9.9974720473320442</v>
      </c>
      <c r="BI108" s="239">
        <f t="shared" si="987"/>
        <v>10.54628734036163</v>
      </c>
      <c r="BJ108" s="239">
        <f t="shared" si="988"/>
        <v>11.125230072051425</v>
      </c>
      <c r="BK108" s="239">
        <f t="shared" si="989"/>
        <v>11.735954100396555</v>
      </c>
      <c r="BL108" s="239">
        <f t="shared" si="990"/>
        <v>12.38020407259925</v>
      </c>
      <c r="BM108" s="239">
        <f t="shared" si="991"/>
        <v>13.059820408979286</v>
      </c>
      <c r="BN108" s="239">
        <f t="shared" si="992"/>
        <v>13.776744560478209</v>
      </c>
      <c r="BO108" s="239">
        <f t="shared" si="993"/>
        <v>14.533024554776398</v>
      </c>
      <c r="BP108" s="239">
        <f t="shared" si="994"/>
        <v>15.330820846866482</v>
      </c>
      <c r="BQ108" s="239">
        <f t="shared" si="995"/>
        <v>16.172412490796351</v>
      </c>
      <c r="BR108" s="239">
        <f t="shared" si="996"/>
        <v>17.060203650212525</v>
      </c>
      <c r="BS108" s="239">
        <f t="shared" si="997"/>
        <v>17.996730466302438</v>
      </c>
      <c r="BT108" s="239">
        <f t="shared" si="998"/>
        <v>18.984668302755203</v>
      </c>
      <c r="BU108" s="239">
        <f t="shared" si="999"/>
        <v>20.026839388437462</v>
      </c>
      <c r="BV108" s="239">
        <f t="shared" si="1000"/>
        <v>21.126220879617009</v>
      </c>
      <c r="BW108" s="239">
        <f t="shared" si="1001"/>
        <v>22.285953364765479</v>
      </c>
      <c r="BX108" s="239">
        <f t="shared" si="1002"/>
        <v>23.509349836235625</v>
      </c>
      <c r="BY108" s="239">
        <f t="shared" si="1003"/>
        <v>24.799905154442474</v>
      </c>
      <c r="BZ108" s="239">
        <f t="shared" si="1004"/>
        <v>26.161306031584552</v>
      </c>
      <c r="CA108" s="239">
        <f t="shared" si="1005"/>
        <v>27.597441563425551</v>
      </c>
      <c r="CB108" s="239">
        <f t="shared" si="1006"/>
        <v>29.112414339222422</v>
      </c>
      <c r="CC108" s="239">
        <f t="shared" si="1007"/>
        <v>30.710552161537496</v>
      </c>
      <c r="CD108" s="239">
        <f t="shared" si="1008"/>
        <v>32.396420409414453</v>
      </c>
      <c r="CE108" s="239">
        <f t="shared" si="1009"/>
        <v>34.17483508023588</v>
      </c>
      <c r="CF108" s="239">
        <f t="shared" si="1010"/>
        <v>36.050876547518861</v>
      </c>
      <c r="CG108" s="239">
        <f t="shared" si="1011"/>
        <v>38.029904073950398</v>
      </c>
      <c r="CH108" s="239">
        <f t="shared" si="1012"/>
        <v>40.117571121121777</v>
      </c>
      <c r="CI108" s="239">
        <f t="shared" si="1013"/>
        <v>42.319841499697048</v>
      </c>
      <c r="CJ108" s="239">
        <f t="shared" si="1014"/>
        <v>44.643006406151571</v>
      </c>
      <c r="CK108" s="239">
        <f t="shared" si="1015"/>
        <v>47.093702394749215</v>
      </c>
      <c r="CL108" s="239">
        <f t="shared" si="1016"/>
        <v>49.67893033609861</v>
      </c>
      <c r="CM108" s="239">
        <f t="shared" si="1017"/>
        <v>52.406075416447017</v>
      </c>
      <c r="CN108" s="239">
        <f t="shared" si="1018"/>
        <v>55.282928234843567</v>
      </c>
      <c r="CO108" s="239">
        <f t="shared" si="1019"/>
        <v>58.317707058439865</v>
      </c>
      <c r="CP108" s="239">
        <f t="shared" si="1020"/>
        <v>61.519081299504364</v>
      </c>
      <c r="CQ108" s="239">
        <f t="shared" si="1021"/>
        <v>64.896196281217001</v>
      </c>
      <c r="CR108" s="239">
        <f t="shared" si="1022"/>
        <v>68.458699362992178</v>
      </c>
      <c r="CS108" s="239">
        <f t="shared" si="1023"/>
        <v>72.216767499961975</v>
      </c>
      <c r="CT108" s="239">
        <f t="shared" si="1024"/>
        <v>76.181136315348439</v>
      </c>
      <c r="CU108" s="239">
        <f t="shared" si="1025"/>
        <v>80.363130768775505</v>
      </c>
      <c r="CV108" s="239">
        <f t="shared" si="1026"/>
        <v>84.774697508130402</v>
      </c>
      <c r="CW108" s="239">
        <f t="shared" si="1027"/>
        <v>89.428438997393684</v>
      </c>
      <c r="CX108" s="239">
        <f t="shared" si="1028"/>
        <v>94.337649517930274</v>
      </c>
      <c r="CY108" s="239">
        <f t="shared" si="1029"/>
        <v>99.516353146086132</v>
      </c>
      <c r="CZ108" s="239">
        <f t="shared" si="1030"/>
        <v>104.97934381558042</v>
      </c>
      <c r="DA108" s="239">
        <f t="shared" si="1031"/>
        <v>110.74222757913907</v>
      </c>
      <c r="DB108" s="239">
        <f t="shared" si="1032"/>
        <v>116.82146719009785</v>
      </c>
      <c r="DC108" s="239">
        <f t="shared" si="1033"/>
        <v>123.23442913133069</v>
      </c>
      <c r="DD108" s="239">
        <f t="shared" si="1034"/>
        <v>129.99943322585011</v>
      </c>
      <c r="DE108" s="239">
        <f t="shared" si="1035"/>
        <v>137.13580497080181</v>
      </c>
      <c r="DF108" s="239">
        <f t="shared" si="1036"/>
        <v>144.66393074435507</v>
      </c>
      <c r="DG108" s="239">
        <f t="shared" si="1037"/>
        <v>152.60531604319789</v>
      </c>
      <c r="DH108" s="239">
        <f t="shared" si="1038"/>
        <v>160.98264691700317</v>
      </c>
      <c r="DI108" s="239">
        <f t="shared" si="1039"/>
        <v>169.81985477536477</v>
      </c>
      <c r="DJ108" s="239">
        <f t="shared" si="1040"/>
        <v>179.14218475233679</v>
      </c>
      <c r="DK108" s="239">
        <f t="shared" si="1041"/>
        <v>188.97626782387192</v>
      </c>
      <c r="DL108" s="239">
        <f t="shared" si="1042"/>
        <v>199.350196884176</v>
      </c>
      <c r="DM108" s="239">
        <f t="shared" si="1043"/>
        <v>210.29360699830491</v>
      </c>
      <c r="DN108" s="239">
        <f t="shared" si="1044"/>
        <v>221.83776006026045</v>
      </c>
      <c r="DO108" s="239">
        <f t="shared" si="1045"/>
        <v>234.0156340984268</v>
      </c>
      <c r="DP108" s="239">
        <f t="shared" si="1046"/>
        <v>246.86201748346519</v>
      </c>
      <c r="DQ108" s="239">
        <f t="shared" si="1047"/>
        <v>260.41360830778939</v>
      </c>
      <c r="DR108" s="239">
        <f t="shared" si="1048"/>
        <v>274.70911922051766</v>
      </c>
      <c r="DS108" s="239">
        <f t="shared" si="1049"/>
        <v>289.78938801738229</v>
      </c>
      <c r="DT108" s="239">
        <f t="shared" si="1050"/>
        <v>305.697494301517</v>
      </c>
      <c r="DU108" s="239">
        <f t="shared" si="1051"/>
        <v>322.47888254838574</v>
      </c>
      <c r="DV108" s="239">
        <f t="shared" si="1052"/>
        <v>340.18149192641096</v>
      </c>
      <c r="DW108" s="239">
        <f t="shared" si="1053"/>
        <v>358.85589324415781</v>
      </c>
      <c r="DX108" s="239">
        <f t="shared" si="1054"/>
        <v>378.55543341528971</v>
      </c>
      <c r="DY108" s="239">
        <f t="shared" si="1055"/>
        <v>399.33638785398671</v>
      </c>
      <c r="DZ108" s="239">
        <f t="shared" si="1056"/>
        <v>421.25812123617186</v>
      </c>
      <c r="EA108" s="239">
        <f t="shared" si="1057"/>
        <v>444.38325708579083</v>
      </c>
      <c r="EB108" s="239">
        <f t="shared" si="1058"/>
        <v>468.77785667059919</v>
      </c>
      <c r="EC108" s="239">
        <f t="shared" si="1059"/>
        <v>494.51160771850658</v>
      </c>
      <c r="ED108" s="239">
        <f t="shared" si="1060"/>
        <v>521.65802349358137</v>
      </c>
      <c r="EE108" s="239">
        <f t="shared" si="1061"/>
        <v>550.29465280041347</v>
      </c>
      <c r="EF108" s="239">
        <f t="shared" si="1062"/>
        <v>580.50330151675257</v>
      </c>
      <c r="EG108" s="239">
        <f t="shared" si="1063"/>
        <v>612.37026628726949</v>
      </c>
      <c r="EH108" s="239">
        <f t="shared" si="1064"/>
        <v>645.98658104603294</v>
      </c>
      <c r="EI108" s="239">
        <f t="shared" si="1065"/>
        <v>681.44827707193667</v>
      </c>
      <c r="EJ108" s="239">
        <f t="shared" si="1066"/>
        <v>718.85665731997597</v>
      </c>
      <c r="EK108" s="239">
        <f t="shared" si="1067"/>
        <v>758.3185858120504</v>
      </c>
      <c r="EL108" s="239">
        <f t="shared" si="1068"/>
        <v>799.94679291399302</v>
      </c>
      <c r="EM108" s="239">
        <f t="shared" si="1069"/>
        <v>843.86019737090555</v>
      </c>
      <c r="EN108" s="239">
        <f t="shared" si="1070"/>
        <v>890.1842460207547</v>
      </c>
      <c r="EO108" s="239">
        <f t="shared" si="1071"/>
        <v>939.05127215668426</v>
      </c>
      <c r="EP108" s="239">
        <f t="shared" si="1072"/>
        <v>990.60087356177223</v>
      </c>
      <c r="EQ108" s="239">
        <f t="shared" si="1073"/>
        <v>1044.9803112961592</v>
      </c>
      <c r="ER108" s="239">
        <f t="shared" si="1074"/>
        <v>1102.3449303757588</v>
      </c>
      <c r="ES108" s="239">
        <f t="shared" si="1075"/>
        <v>1162.8586035442972</v>
      </c>
      <c r="ET108" s="239">
        <f t="shared" si="1076"/>
        <v>1226.694199406398</v>
      </c>
      <c r="EU108" s="239">
        <f t="shared" si="1077"/>
        <v>1294.0340762590242</v>
      </c>
      <c r="EV108" s="239">
        <f t="shared" si="1078"/>
        <v>1365.0706030319984</v>
      </c>
      <c r="EW108" s="239">
        <f t="shared" si="1079"/>
        <v>1440.0067088257631</v>
      </c>
      <c r="EX108" s="239">
        <f t="shared" si="1080"/>
        <v>1519.0564626162407</v>
      </c>
      <c r="EY108" s="239">
        <f t="shared" si="1081"/>
        <v>1602.4456847828278</v>
      </c>
      <c r="EZ108" s="239">
        <f t="shared" si="1082"/>
        <v>1690.4125922064673</v>
      </c>
      <c r="FA108" s="239">
        <f t="shared" si="1083"/>
        <v>1783.2084787806405</v>
      </c>
      <c r="FB108" s="239">
        <f t="shared" si="1084"/>
        <v>1881.0984332792882</v>
      </c>
      <c r="FC108" s="239">
        <f t="shared" si="1085"/>
        <v>1984.3620966323824</v>
      </c>
      <c r="FD108" s="239">
        <f t="shared" si="1086"/>
        <v>2093.294460772448</v>
      </c>
      <c r="FE108" s="239">
        <f t="shared" si="1087"/>
        <v>2208.2067113340904</v>
      </c>
      <c r="FF108" s="239">
        <f t="shared" si="1088"/>
        <v>2329.4271166138556</v>
      </c>
      <c r="FG108" s="239">
        <f t="shared" si="1089"/>
        <v>2457.3019653299025</v>
      </c>
      <c r="FH108" s="239">
        <f t="shared" si="1090"/>
        <v>2592.1965558603756</v>
      </c>
      <c r="FI108" s="239">
        <f t="shared" si="1091"/>
        <v>2734.4962397864178</v>
      </c>
      <c r="FJ108" s="239">
        <f t="shared" si="1092"/>
        <v>2884.6075227209044</v>
      </c>
      <c r="FK108" s="239">
        <f t="shared" si="1093"/>
        <v>3042.9592255676148</v>
      </c>
      <c r="FL108" s="239">
        <f t="shared" si="1094"/>
        <v>3210.0037095282014</v>
      </c>
      <c r="FM108" s="239">
        <f t="shared" si="1095"/>
        <v>3386.2181683564118</v>
      </c>
      <c r="FN108" s="239">
        <f t="shared" si="1096"/>
        <v>3572.1059915511332</v>
      </c>
      <c r="FO108" s="239">
        <f t="shared" si="1097"/>
        <v>3768.1982023824739</v>
      </c>
      <c r="FP108" s="239">
        <f t="shared" si="1098"/>
        <v>3975.0549748588696</v>
      </c>
      <c r="FQ108" s="239">
        <f t="shared" si="1099"/>
        <v>4193.2672339687169</v>
      </c>
      <c r="FR108" s="239">
        <f t="shared" si="1100"/>
        <v>4423.4583437679221</v>
      </c>
      <c r="FS108" s="239">
        <f t="shared" si="1101"/>
        <v>4666.2858881357015</v>
      </c>
      <c r="FT108" s="239">
        <f t="shared" si="1102"/>
        <v>4922.4435492856946</v>
      </c>
      <c r="FU108" s="239">
        <f t="shared" si="1103"/>
        <v>5192.6630893987131</v>
      </c>
      <c r="FV108" s="239">
        <f t="shared" si="1104"/>
        <v>5477.7164410380183</v>
      </c>
      <c r="FW108" s="239">
        <f t="shared" si="1105"/>
        <v>5778.4179123188023</v>
      </c>
      <c r="FX108" s="239">
        <f t="shared" si="1106"/>
        <v>6095.6265131313394</v>
      </c>
      <c r="FY108" s="239">
        <f t="shared" si="1107"/>
        <v>6430.2484090631051</v>
      </c>
      <c r="FZ108" s="239">
        <f t="shared" si="1108"/>
        <v>6783.2395100299491</v>
      </c>
      <c r="GA108" s="239">
        <f t="shared" si="1109"/>
        <v>7155.6082010112268</v>
      </c>
      <c r="GB108" s="239">
        <f t="shared" si="1110"/>
        <v>7548.4182226897447</v>
      </c>
      <c r="GC108" s="239">
        <f t="shared" si="1111"/>
        <v>7962.7917102256124</v>
      </c>
      <c r="GD108" s="239">
        <f t="shared" si="1112"/>
        <v>8399.9123988448155</v>
      </c>
      <c r="GE108" s="239">
        <f t="shared" si="1113"/>
        <v>8861.0290053998797</v>
      </c>
      <c r="GF108" s="239">
        <f t="shared" si="1114"/>
        <v>9347.4587955626794</v>
      </c>
      <c r="GG108" s="239">
        <f t="shared" si="1115"/>
        <v>9860.5913468397521</v>
      </c>
      <c r="GH108" s="239">
        <f t="shared" si="1116"/>
        <v>10401.892518159857</v>
      </c>
      <c r="GI108" s="239">
        <f t="shared" si="1117"/>
        <v>10972.908637373674</v>
      </c>
      <c r="GJ108" s="239">
        <f t="shared" si="1118"/>
        <v>11575.270918627981</v>
      </c>
      <c r="GK108" s="239">
        <f t="shared" si="1119"/>
        <v>12210.7001222334</v>
      </c>
      <c r="GL108" s="239">
        <f t="shared" si="1120"/>
        <v>12881.011470337471</v>
      </c>
      <c r="GM108" s="239">
        <f t="shared" si="1121"/>
        <v>13588.119832445595</v>
      </c>
      <c r="GN108" s="239">
        <f t="shared" si="1122"/>
        <v>14334.045195603258</v>
      </c>
      <c r="GO108" s="239">
        <f t="shared" si="1123"/>
        <v>15120.918434866142</v>
      </c>
      <c r="GP108" s="239">
        <f t="shared" si="1124"/>
        <v>15950.98740054253</v>
      </c>
      <c r="GQ108" s="239">
        <f t="shared" si="1125"/>
        <v>16826.623339597354</v>
      </c>
      <c r="GR108" s="239">
        <f t="shared" si="1126"/>
        <v>17750.327669561844</v>
      </c>
      <c r="GS108" s="239">
        <f t="shared" si="1127"/>
        <v>18724.739124299685</v>
      </c>
      <c r="GT108" s="239">
        <f t="shared" si="1128"/>
        <v>19752.641292042925</v>
      </c>
      <c r="GU108" s="239">
        <f t="shared" si="1129"/>
        <v>20836.970567231423</v>
      </c>
      <c r="GV108" s="239">
        <f t="shared" si="1130"/>
        <v>21980.824538871755</v>
      </c>
      <c r="GW108" s="239">
        <f t="shared" si="1131"/>
        <v>23187.4708393785</v>
      </c>
      <c r="GX108" s="239">
        <f t="shared" si="1132"/>
        <v>24460.356479176258</v>
      </c>
      <c r="GY108" s="239">
        <f t="shared" si="1133"/>
        <v>25803.117693728454</v>
      </c>
      <c r="GZ108" s="239">
        <f t="shared" si="1134"/>
        <v>27219.590331122778</v>
      </c>
      <c r="HA108" s="239">
        <f t="shared" si="1135"/>
        <v>28713.820809887351</v>
      </c>
      <c r="HB108" s="239">
        <f t="shared" si="1136"/>
        <v>30290.077678340684</v>
      </c>
      <c r="HC108" s="239">
        <f t="shared" si="1137"/>
        <v>31952.863808496822</v>
      </c>
      <c r="HD108" s="239">
        <f t="shared" si="1138"/>
        <v>33706.929259359909</v>
      </c>
      <c r="HE108" s="239">
        <f t="shared" si="1139"/>
        <v>35557.284846354501</v>
      </c>
      <c r="HF108" s="239">
        <f t="shared" si="1140"/>
        <v>37509.216455655289</v>
      </c>
      <c r="HG108" s="239">
        <f t="shared" si="1141"/>
        <v>39568.300144307774</v>
      </c>
      <c r="HH108" s="239">
        <f t="shared" si="1142"/>
        <v>41740.418069276209</v>
      </c>
      <c r="HI108" s="239">
        <f t="shared" si="1143"/>
        <v>44031.775290923099</v>
      </c>
    </row>
    <row r="109" spans="1:217" s="278" customFormat="1" ht="12.75" customHeight="1">
      <c r="A109" s="10" t="str">
        <f>'JJR-4 Constant DCF'!A99</f>
        <v>IDACORP, Inc.</v>
      </c>
      <c r="B109" s="389" t="str">
        <f>'JJR-4 Constant DCF'!B99</f>
        <v>IDA</v>
      </c>
      <c r="C109" s="239">
        <f>'JJR-4 Constant DCF'!D99</f>
        <v>90.211055555555518</v>
      </c>
      <c r="D109" s="239">
        <f>'JJR-4 Constant DCF'!C99</f>
        <v>2.84</v>
      </c>
      <c r="E109" s="3">
        <f>'JJR-4 Constant DCF'!G99</f>
        <v>4.4999999999999998E-2</v>
      </c>
      <c r="F109" s="3">
        <f>'JJR-4 Constant DCF'!H99</f>
        <v>2.5999999999999999E-2</v>
      </c>
      <c r="G109" s="3">
        <f>'JJR-4 Constant DCF'!I99</f>
        <v>2.5999999999999999E-2</v>
      </c>
      <c r="H109" s="3">
        <f t="shared" si="1144"/>
        <v>2.5999999999999999E-2</v>
      </c>
      <c r="I109" s="3">
        <f t="shared" si="953"/>
        <v>3.0815901100319378E-2</v>
      </c>
      <c r="J109" s="3">
        <f t="shared" si="954"/>
        <v>3.563180220063876E-2</v>
      </c>
      <c r="K109" s="3">
        <f t="shared" si="955"/>
        <v>4.0447703300958142E-2</v>
      </c>
      <c r="L109" s="3">
        <f t="shared" si="956"/>
        <v>4.5263604401277524E-2</v>
      </c>
      <c r="M109" s="3">
        <f t="shared" si="957"/>
        <v>5.0079505501596906E-2</v>
      </c>
      <c r="N109" s="3">
        <f>'JJR-5.4 GDP Growth'!$D$25</f>
        <v>5.4895406601916275E-2</v>
      </c>
      <c r="O109" s="3">
        <f t="shared" si="1145"/>
        <v>8.330856859683991E-2</v>
      </c>
      <c r="Q109" s="239">
        <f t="shared" si="958"/>
        <v>-90.211055555555518</v>
      </c>
      <c r="R109" s="239">
        <f t="shared" si="959"/>
        <v>2.91384</v>
      </c>
      <c r="S109" s="239">
        <f t="shared" si="960"/>
        <v>2.9895998399999999</v>
      </c>
      <c r="T109" s="239">
        <f t="shared" si="961"/>
        <v>3.0673294358400001</v>
      </c>
      <c r="U109" s="239">
        <f t="shared" si="962"/>
        <v>3.1470800011718403</v>
      </c>
      <c r="V109" s="239">
        <f t="shared" si="963"/>
        <v>3.228904081202308</v>
      </c>
      <c r="W109" s="239">
        <f t="shared" si="964"/>
        <v>3.3284056700310556</v>
      </c>
      <c r="X109" s="239">
        <f t="shared" si="965"/>
        <v>3.4470027625090869</v>
      </c>
      <c r="Y109" s="239">
        <f t="shared" si="966"/>
        <v>3.5864261075246371</v>
      </c>
      <c r="Z109" s="239">
        <f t="shared" si="967"/>
        <v>3.7487606800700459</v>
      </c>
      <c r="AA109" s="239">
        <f t="shared" si="968"/>
        <v>3.9364967611717843</v>
      </c>
      <c r="AB109" s="239">
        <f t="shared" si="969"/>
        <v>4.1525923514634355</v>
      </c>
      <c r="AC109" s="239">
        <f t="shared" si="969"/>
        <v>4.3805505970490284</v>
      </c>
      <c r="AD109" s="239">
        <f t="shared" si="969"/>
        <v>4.6210227032143019</v>
      </c>
      <c r="AE109" s="239">
        <f t="shared" si="969"/>
        <v>4.8746956234239374</v>
      </c>
      <c r="AF109" s="239">
        <f t="shared" si="969"/>
        <v>5.1422940217323765</v>
      </c>
      <c r="AG109" s="239">
        <f t="shared" si="969"/>
        <v>5.4245823429219788</v>
      </c>
      <c r="AH109" s="239">
        <f t="shared" si="969"/>
        <v>5.7223669962822568</v>
      </c>
      <c r="AI109" s="239">
        <f t="shared" si="969"/>
        <v>6.0364986592685579</v>
      </c>
      <c r="AJ109" s="239">
        <f t="shared" si="969"/>
        <v>6.367874707621028</v>
      </c>
      <c r="AK109" s="239">
        <f t="shared" si="969"/>
        <v>6.7174417788859433</v>
      </c>
      <c r="AL109" s="239">
        <f t="shared" si="969"/>
        <v>7.0861984766625872</v>
      </c>
      <c r="AM109" s="239">
        <f t="shared" si="969"/>
        <v>7.4751982233008594</v>
      </c>
      <c r="AN109" s="239">
        <f t="shared" si="969"/>
        <v>7.8855522691988824</v>
      </c>
      <c r="AO109" s="239">
        <f t="shared" si="969"/>
        <v>8.3184328672972185</v>
      </c>
      <c r="AP109" s="239">
        <f t="shared" si="969"/>
        <v>8.7750766218382434</v>
      </c>
      <c r="AQ109" s="239">
        <f t="shared" si="969"/>
        <v>9.256788020957023</v>
      </c>
      <c r="AR109" s="239">
        <f t="shared" si="970"/>
        <v>9.7649431631952073</v>
      </c>
      <c r="AS109" s="239">
        <f t="shared" si="971"/>
        <v>10.300993688583411</v>
      </c>
      <c r="AT109" s="239">
        <f t="shared" si="972"/>
        <v>10.86647092552197</v>
      </c>
      <c r="AU109" s="239">
        <f t="shared" si="973"/>
        <v>11.4629902653064</v>
      </c>
      <c r="AV109" s="239">
        <f t="shared" si="974"/>
        <v>12.092255776794204</v>
      </c>
      <c r="AW109" s="239">
        <f t="shared" si="975"/>
        <v>12.756065074395693</v>
      </c>
      <c r="AX109" s="239">
        <f t="shared" si="976"/>
        <v>13.456314453295148</v>
      </c>
      <c r="AY109" s="239">
        <f t="shared" si="977"/>
        <v>14.195004306572027</v>
      </c>
      <c r="AZ109" s="239">
        <f t="shared" si="978"/>
        <v>14.974244839697251</v>
      </c>
      <c r="BA109" s="239">
        <f t="shared" si="979"/>
        <v>15.796262098729079</v>
      </c>
      <c r="BB109" s="239">
        <f t="shared" si="980"/>
        <v>16.663404329429252</v>
      </c>
      <c r="BC109" s="239">
        <f t="shared" si="981"/>
        <v>17.578148685465404</v>
      </c>
      <c r="BD109" s="239">
        <f t="shared" si="982"/>
        <v>18.543108304862969</v>
      </c>
      <c r="BE109" s="239">
        <f t="shared" si="983"/>
        <v>19.561039774921792</v>
      </c>
      <c r="BF109" s="239">
        <f t="shared" si="984"/>
        <v>20.634851006922379</v>
      </c>
      <c r="BG109" s="239">
        <f t="shared" si="985"/>
        <v>21.767609543117345</v>
      </c>
      <c r="BH109" s="239">
        <f t="shared" si="986"/>
        <v>22.962551319738523</v>
      </c>
      <c r="BI109" s="239">
        <f t="shared" si="987"/>
        <v>24.223089911052938</v>
      </c>
      <c r="BJ109" s="239">
        <f t="shared" si="988"/>
        <v>25.552826280874964</v>
      </c>
      <c r="BK109" s="239">
        <f t="shared" si="989"/>
        <v>26.955559069391725</v>
      </c>
      <c r="BL109" s="239">
        <f t="shared" si="990"/>
        <v>28.435295444687956</v>
      </c>
      <c r="BM109" s="239">
        <f t="shared" si="991"/>
        <v>29.996262549969718</v>
      </c>
      <c r="BN109" s="239">
        <f t="shared" si="992"/>
        <v>31.642919579188138</v>
      </c>
      <c r="BO109" s="239">
        <f t="shared" si="993"/>
        <v>33.379970515559407</v>
      </c>
      <c r="BP109" s="239">
        <f t="shared" si="994"/>
        <v>35.212377569371014</v>
      </c>
      <c r="BQ109" s="239">
        <f t="shared" si="995"/>
        <v>37.14537535346183</v>
      </c>
      <c r="BR109" s="239">
        <f t="shared" si="996"/>
        <v>39.18448583687092</v>
      </c>
      <c r="BS109" s="239">
        <f t="shared" si="997"/>
        <v>41.33553411937298</v>
      </c>
      <c r="BT109" s="239">
        <f t="shared" si="998"/>
        <v>43.604665071963346</v>
      </c>
      <c r="BU109" s="239">
        <f t="shared" si="999"/>
        <v>45.998360890829154</v>
      </c>
      <c r="BV109" s="239">
        <f t="shared" si="1000"/>
        <v>48.523459614952905</v>
      </c>
      <c r="BW109" s="239">
        <f t="shared" si="1001"/>
        <v>51.187174660247408</v>
      </c>
      <c r="BX109" s="239">
        <f t="shared" si="1002"/>
        <v>53.997115426024997</v>
      </c>
      <c r="BY109" s="239">
        <f t="shared" si="1003"/>
        <v>56.961309032667245</v>
      </c>
      <c r="BZ109" s="239">
        <f t="shared" si="1004"/>
        <v>60.088223252592918</v>
      </c>
      <c r="CA109" s="239">
        <f t="shared" si="1005"/>
        <v>63.38679070003073</v>
      </c>
      <c r="CB109" s="239">
        <f t="shared" si="1006"/>
        <v>66.866434348699485</v>
      </c>
      <c r="CC109" s="239">
        <f t="shared" si="1007"/>
        <v>70.53709445029169</v>
      </c>
      <c r="CD109" s="239">
        <f t="shared" si="1008"/>
        <v>74.409256930658231</v>
      </c>
      <c r="CE109" s="239">
        <f t="shared" si="1009"/>
        <v>78.493983344813174</v>
      </c>
      <c r="CF109" s="239">
        <f t="shared" si="1010"/>
        <v>82.802942476330742</v>
      </c>
      <c r="CG109" s="239">
        <f t="shared" si="1011"/>
        <v>87.348443671403999</v>
      </c>
      <c r="CH109" s="239">
        <f t="shared" si="1012"/>
        <v>92.143472002790304</v>
      </c>
      <c r="CI109" s="239">
        <f t="shared" si="1013"/>
        <v>97.201725364095765</v>
      </c>
      <c r="CJ109" s="239">
        <f t="shared" si="1014"/>
        <v>102.5376536003656</v>
      </c>
      <c r="CK109" s="239">
        <f t="shared" si="1015"/>
        <v>108.16649978676412</v>
      </c>
      <c r="CL109" s="239">
        <f t="shared" si="1016"/>
        <v>114.10434377326463</v>
      </c>
      <c r="CM109" s="239">
        <f t="shared" si="1017"/>
        <v>120.36814811974283</v>
      </c>
      <c r="CN109" s="239">
        <f t="shared" si="1018"/>
        <v>126.97580655269579</v>
      </c>
      <c r="CO109" s="239">
        <f t="shared" si="1019"/>
        <v>133.94619508201228</v>
      </c>
      <c r="CP109" s="239">
        <f t="shared" si="1020"/>
        <v>141.29922592381894</v>
      </c>
      <c r="CQ109" s="239">
        <f t="shared" si="1021"/>
        <v>149.05590438344299</v>
      </c>
      <c r="CR109" s="239">
        <f t="shared" si="1022"/>
        <v>157.23838886098844</v>
      </c>
      <c r="CS109" s="239">
        <f t="shared" si="1023"/>
        <v>165.87005415094262</v>
      </c>
      <c r="CT109" s="239">
        <f t="shared" si="1024"/>
        <v>174.97555821664048</v>
      </c>
      <c r="CU109" s="239">
        <f t="shared" si="1025"/>
        <v>184.58091263034024</v>
      </c>
      <c r="CV109" s="239">
        <f t="shared" si="1026"/>
        <v>194.71355688013554</v>
      </c>
      <c r="CW109" s="239">
        <f t="shared" si="1027"/>
        <v>205.40243675597594</v>
      </c>
      <c r="CX109" s="239">
        <f t="shared" si="1028"/>
        <v>216.67808703871964</v>
      </c>
      <c r="CY109" s="239">
        <f t="shared" si="1029"/>
        <v>228.57271872843555</v>
      </c>
      <c r="CZ109" s="239">
        <f t="shared" si="1030"/>
        <v>241.12031106113847</v>
      </c>
      <c r="DA109" s="239">
        <f t="shared" si="1031"/>
        <v>254.35670857682018</v>
      </c>
      <c r="DB109" s="239">
        <f t="shared" si="1032"/>
        <v>268.31972351606987</v>
      </c>
      <c r="DC109" s="239">
        <f t="shared" si="1033"/>
        <v>283.04924383779826</v>
      </c>
      <c r="DD109" s="239">
        <f t="shared" si="1034"/>
        <v>298.58734716663912</v>
      </c>
      <c r="DE109" s="239">
        <f t="shared" si="1035"/>
        <v>314.9784209955393</v>
      </c>
      <c r="DF109" s="239">
        <f t="shared" si="1036"/>
        <v>332.26928948691898</v>
      </c>
      <c r="DG109" s="239">
        <f t="shared" si="1037"/>
        <v>350.5093472346332</v>
      </c>
      <c r="DH109" s="239">
        <f t="shared" si="1038"/>
        <v>369.75070036885063</v>
      </c>
      <c r="DI109" s="239">
        <f t="shared" si="1039"/>
        <v>390.04831540694198</v>
      </c>
      <c r="DJ109" s="239">
        <f t="shared" si="1040"/>
        <v>411.46017627559854</v>
      </c>
      <c r="DK109" s="239">
        <f t="shared" si="1041"/>
        <v>434.04744995274365</v>
      </c>
      <c r="DL109" s="239">
        <f t="shared" si="1042"/>
        <v>457.87466120242442</v>
      </c>
      <c r="DM109" s="239">
        <f t="shared" si="1043"/>
        <v>483.00987690184616</v>
      </c>
      <c r="DN109" s="239">
        <f t="shared" si="1044"/>
        <v>509.52490048711451</v>
      </c>
      <c r="DO109" s="239">
        <f t="shared" si="1045"/>
        <v>537.4954770731556</v>
      </c>
      <c r="DP109" s="239">
        <f t="shared" si="1046"/>
        <v>567.00150983377739</v>
      </c>
      <c r="DQ109" s="239">
        <f t="shared" si="1047"/>
        <v>598.12728826000307</v>
      </c>
      <c r="DR109" s="239">
        <f t="shared" si="1048"/>
        <v>630.96172894873757</v>
      </c>
      <c r="DS109" s="239">
        <f t="shared" si="1049"/>
        <v>665.59862960962664</v>
      </c>
      <c r="DT109" s="239">
        <f t="shared" si="1050"/>
        <v>702.13693701572538</v>
      </c>
      <c r="DU109" s="239">
        <f t="shared" si="1051"/>
        <v>740.68102966342769</v>
      </c>
      <c r="DV109" s="239">
        <f t="shared" si="1052"/>
        <v>781.34101594912761</v>
      </c>
      <c r="DW109" s="239">
        <f t="shared" si="1053"/>
        <v>824.23304871440928</v>
      </c>
      <c r="DX109" s="239">
        <f t="shared" si="1054"/>
        <v>869.47965705832382</v>
      </c>
      <c r="DY109" s="239">
        <f t="shared" si="1055"/>
        <v>917.21009636463521</v>
      </c>
      <c r="DZ109" s="239">
        <f t="shared" si="1056"/>
        <v>967.56071754395464</v>
      </c>
      <c r="EA109" s="239">
        <f t="shared" si="1057"/>
        <v>1020.6753565455718</v>
      </c>
      <c r="EB109" s="239">
        <f t="shared" si="1058"/>
        <v>1076.705745251697</v>
      </c>
      <c r="EC109" s="239">
        <f t="shared" si="1059"/>
        <v>1135.8119449279081</v>
      </c>
      <c r="ED109" s="239">
        <f t="shared" si="1060"/>
        <v>1198.1628034680391</v>
      </c>
      <c r="EE109" s="239">
        <f t="shared" si="1061"/>
        <v>1263.9364377397089</v>
      </c>
      <c r="EF109" s="239">
        <f t="shared" si="1062"/>
        <v>1333.3207424084078</v>
      </c>
      <c r="EG109" s="239">
        <f t="shared" si="1063"/>
        <v>1406.5139266936862</v>
      </c>
      <c r="EH109" s="239">
        <f t="shared" si="1064"/>
        <v>1483.7250805907941</v>
      </c>
      <c r="EI109" s="239">
        <f t="shared" si="1065"/>
        <v>1565.1747721752868</v>
      </c>
      <c r="EJ109" s="239">
        <f t="shared" si="1066"/>
        <v>1651.0956776969108</v>
      </c>
      <c r="EK109" s="239">
        <f t="shared" si="1067"/>
        <v>1741.7332462627492</v>
      </c>
      <c r="EL109" s="239">
        <f t="shared" si="1068"/>
        <v>1837.3464010084183</v>
      </c>
      <c r="EM109" s="239">
        <f t="shared" si="1069"/>
        <v>1938.2082787603429</v>
      </c>
      <c r="EN109" s="239">
        <f t="shared" si="1070"/>
        <v>2044.6070103020922</v>
      </c>
      <c r="EO109" s="239">
        <f t="shared" si="1071"/>
        <v>2156.8465434737541</v>
      </c>
      <c r="EP109" s="239">
        <f t="shared" si="1072"/>
        <v>2275.2475114556837</v>
      </c>
      <c r="EQ109" s="239">
        <f t="shared" si="1073"/>
        <v>2400.1481487170417</v>
      </c>
      <c r="ER109" s="239">
        <f t="shared" si="1074"/>
        <v>2531.9052572457003</v>
      </c>
      <c r="ES109" s="239">
        <f t="shared" si="1075"/>
        <v>2670.8952258197323</v>
      </c>
      <c r="ET109" s="239">
        <f t="shared" si="1076"/>
        <v>2817.5151052322235</v>
      </c>
      <c r="EU109" s="239">
        <f t="shared" si="1077"/>
        <v>2972.1837425409872</v>
      </c>
      <c r="EV109" s="239">
        <f t="shared" si="1078"/>
        <v>3135.3429775833797</v>
      </c>
      <c r="EW109" s="239">
        <f t="shared" si="1079"/>
        <v>3307.4589051742823</v>
      </c>
      <c r="EX109" s="239">
        <f t="shared" si="1080"/>
        <v>3489.0232065929536</v>
      </c>
      <c r="EY109" s="239">
        <f t="shared" si="1081"/>
        <v>3680.5545541623956</v>
      </c>
      <c r="EZ109" s="239">
        <f t="shared" si="1082"/>
        <v>3882.6000929336751</v>
      </c>
      <c r="FA109" s="239">
        <f t="shared" si="1083"/>
        <v>4095.7370037079072</v>
      </c>
      <c r="FB109" s="239">
        <f t="shared" si="1084"/>
        <v>4320.5741518609666</v>
      </c>
      <c r="FC109" s="239">
        <f t="shared" si="1085"/>
        <v>4557.7538266811043</v>
      </c>
      <c r="FD109" s="239">
        <f t="shared" si="1086"/>
        <v>4807.9535761882034</v>
      </c>
      <c r="FE109" s="239">
        <f t="shared" si="1087"/>
        <v>5071.8881426761927</v>
      </c>
      <c r="FF109" s="239">
        <f t="shared" si="1088"/>
        <v>5350.3115045078403</v>
      </c>
      <c r="FG109" s="239">
        <f t="shared" si="1089"/>
        <v>5644.0190299947089</v>
      </c>
      <c r="FH109" s="239">
        <f t="shared" si="1090"/>
        <v>5953.8497495152214</v>
      </c>
      <c r="FI109" s="239">
        <f t="shared" si="1091"/>
        <v>6280.6887523615769</v>
      </c>
      <c r="FJ109" s="239">
        <f t="shared" si="1092"/>
        <v>6625.4697151625478</v>
      </c>
      <c r="FK109" s="239">
        <f t="shared" si="1093"/>
        <v>6989.177569105078</v>
      </c>
      <c r="FL109" s="239">
        <f t="shared" si="1094"/>
        <v>7372.8513135740941</v>
      </c>
      <c r="FM109" s="239">
        <f t="shared" si="1095"/>
        <v>7777.5869842482161</v>
      </c>
      <c r="FN109" s="239">
        <f t="shared" si="1096"/>
        <v>8204.5407841302931</v>
      </c>
      <c r="FO109" s="239">
        <f t="shared" si="1097"/>
        <v>8654.9323864571306</v>
      </c>
      <c r="FP109" s="239">
        <f t="shared" si="1098"/>
        <v>9130.0484189237886</v>
      </c>
      <c r="FQ109" s="239">
        <f t="shared" si="1099"/>
        <v>9631.2461391757934</v>
      </c>
      <c r="FR109" s="239">
        <f t="shared" si="1100"/>
        <v>10159.957312068986</v>
      </c>
      <c r="FS109" s="239">
        <f t="shared" si="1101"/>
        <v>10717.692299773125</v>
      </c>
      <c r="FT109" s="239">
        <f t="shared" si="1102"/>
        <v>11306.044376403399</v>
      </c>
      <c r="FU109" s="239">
        <f t="shared" si="1103"/>
        <v>11926.694279505373</v>
      </c>
      <c r="FV109" s="239">
        <f t="shared" si="1104"/>
        <v>12581.415011395569</v>
      </c>
      <c r="FW109" s="239">
        <f t="shared" si="1105"/>
        <v>13272.076904073581</v>
      </c>
      <c r="FX109" s="239">
        <f t="shared" si="1106"/>
        <v>14000.652962174603</v>
      </c>
      <c r="FY109" s="239">
        <f t="shared" si="1107"/>
        <v>14769.224499225502</v>
      </c>
      <c r="FZ109" s="239">
        <f t="shared" si="1108"/>
        <v>15579.987083305468</v>
      </c>
      <c r="GA109" s="239">
        <f t="shared" si="1109"/>
        <v>16435.256809096125</v>
      </c>
      <c r="GB109" s="239">
        <f t="shared" si="1110"/>
        <v>17337.47691423837</v>
      </c>
      <c r="GC109" s="239">
        <f t="shared" si="1111"/>
        <v>18289.224758896824</v>
      </c>
      <c r="GD109" s="239">
        <f t="shared" si="1112"/>
        <v>19293.219188470299</v>
      </c>
      <c r="GE109" s="239">
        <f t="shared" si="1113"/>
        <v>20352.328300481269</v>
      </c>
      <c r="GF109" s="239">
        <f t="shared" si="1114"/>
        <v>21469.577637831877</v>
      </c>
      <c r="GG109" s="239">
        <f t="shared" si="1115"/>
        <v>22648.158831832068</v>
      </c>
      <c r="GH109" s="239">
        <f t="shared" si="1116"/>
        <v>23891.438719690272</v>
      </c>
      <c r="GI109" s="239">
        <f t="shared" si="1117"/>
        <v>25202.968962512434</v>
      </c>
      <c r="GJ109" s="239">
        <f t="shared" si="1118"/>
        <v>26586.49619128503</v>
      </c>
      <c r="GK109" s="239">
        <f t="shared" si="1119"/>
        <v>28045.972709825921</v>
      </c>
      <c r="GL109" s="239">
        <f t="shared" si="1120"/>
        <v>29585.567785278061</v>
      </c>
      <c r="GM109" s="239">
        <f t="shared" si="1121"/>
        <v>31209.679558399457</v>
      </c>
      <c r="GN109" s="239">
        <f t="shared" si="1122"/>
        <v>32922.947607673312</v>
      </c>
      <c r="GO109" s="239">
        <f t="shared" si="1123"/>
        <v>34730.266203130122</v>
      </c>
      <c r="GP109" s="239">
        <f t="shared" si="1124"/>
        <v>36636.798287743739</v>
      </c>
      <c r="GQ109" s="239">
        <f t="shared" si="1125"/>
        <v>38647.990226341819</v>
      </c>
      <c r="GR109" s="239">
        <f t="shared" si="1126"/>
        <v>40769.587364163737</v>
      </c>
      <c r="GS109" s="239">
        <f t="shared" si="1127"/>
        <v>43007.650439511854</v>
      </c>
      <c r="GT109" s="239">
        <f t="shared" si="1128"/>
        <v>45368.572897381942</v>
      </c>
      <c r="GU109" s="239">
        <f t="shared" si="1129"/>
        <v>47859.099153532399</v>
      </c>
      <c r="GV109" s="239">
        <f t="shared" si="1130"/>
        <v>50486.343861166984</v>
      </c>
      <c r="GW109" s="239">
        <f t="shared" si="1131"/>
        <v>53257.812235269907</v>
      </c>
      <c r="GX109" s="239">
        <f t="shared" si="1132"/>
        <v>56181.421492653557</v>
      </c>
      <c r="GY109" s="239">
        <f t="shared" si="1133"/>
        <v>59265.523468966414</v>
      </c>
      <c r="GZ109" s="239">
        <f t="shared" si="1134"/>
        <v>62518.92847727074</v>
      </c>
      <c r="HA109" s="239">
        <f t="shared" si="1135"/>
        <v>65950.930476346635</v>
      </c>
      <c r="HB109" s="239">
        <f t="shared" si="1136"/>
        <v>69571.333620620397</v>
      </c>
      <c r="HC109" s="239">
        <f t="shared" si="1137"/>
        <v>73390.480267561928</v>
      </c>
      <c r="HD109" s="239">
        <f t="shared" si="1138"/>
        <v>77419.280522559653</v>
      </c>
      <c r="HE109" s="239">
        <f t="shared" si="1139"/>
        <v>81669.243405673376</v>
      </c>
      <c r="HF109" s="239">
        <f t="shared" si="1140"/>
        <v>86152.50972929869</v>
      </c>
      <c r="HG109" s="239">
        <f t="shared" si="1141"/>
        <v>90881.886780664092</v>
      </c>
      <c r="HH109" s="239">
        <f t="shared" si="1142"/>
        <v>95870.88490823796</v>
      </c>
      <c r="HI109" s="239">
        <f t="shared" si="1143"/>
        <v>101133.7561165612</v>
      </c>
    </row>
    <row r="110" spans="1:217" s="278" customFormat="1" ht="12.75" customHeight="1">
      <c r="A110" s="10" t="str">
        <f>'JJR-4 Constant DCF'!A100</f>
        <v>NextEra Energy, Inc.</v>
      </c>
      <c r="B110" s="389" t="str">
        <f>'JJR-4 Constant DCF'!B100</f>
        <v>NEE</v>
      </c>
      <c r="C110" s="239">
        <f>'JJR-4 Constant DCF'!D100</f>
        <v>74.439249999999959</v>
      </c>
      <c r="D110" s="239">
        <f>'JJR-4 Constant DCF'!C100</f>
        <v>1.54</v>
      </c>
      <c r="E110" s="3">
        <f>'JJR-4 Constant DCF'!G100</f>
        <v>0.105</v>
      </c>
      <c r="F110" s="3">
        <f>'JJR-4 Constant DCF'!H100</f>
        <v>8.5900000000000004E-2</v>
      </c>
      <c r="G110" s="3">
        <f>'JJR-4 Constant DCF'!I100</f>
        <v>7.8E-2</v>
      </c>
      <c r="H110" s="3">
        <f t="shared" si="1144"/>
        <v>7.8E-2</v>
      </c>
      <c r="I110" s="3">
        <f t="shared" si="953"/>
        <v>7.4149234433652705E-2</v>
      </c>
      <c r="J110" s="3">
        <f t="shared" si="954"/>
        <v>7.0298468867305425E-2</v>
      </c>
      <c r="K110" s="3">
        <f t="shared" si="955"/>
        <v>6.6447703300958144E-2</v>
      </c>
      <c r="L110" s="3">
        <f t="shared" si="956"/>
        <v>6.2596937734610864E-2</v>
      </c>
      <c r="M110" s="3">
        <f t="shared" si="957"/>
        <v>5.8746172168263576E-2</v>
      </c>
      <c r="N110" s="3">
        <f>'JJR-5.4 GDP Growth'!$D$25</f>
        <v>5.4895406601916275E-2</v>
      </c>
      <c r="O110" s="3">
        <f t="shared" si="1145"/>
        <v>8.1010803580284119E-2</v>
      </c>
      <c r="Q110" s="239">
        <f t="shared" si="958"/>
        <v>-74.439249999999959</v>
      </c>
      <c r="R110" s="239">
        <f t="shared" si="959"/>
        <v>1.66012</v>
      </c>
      <c r="S110" s="239">
        <f t="shared" si="960"/>
        <v>1.7896093600000003</v>
      </c>
      <c r="T110" s="239">
        <f t="shared" si="961"/>
        <v>1.9291988900800003</v>
      </c>
      <c r="U110" s="239">
        <f t="shared" si="962"/>
        <v>2.0796764035062405</v>
      </c>
      <c r="V110" s="239">
        <f t="shared" si="963"/>
        <v>2.2418911629797273</v>
      </c>
      <c r="W110" s="239">
        <f t="shared" si="964"/>
        <v>2.4081256763982455</v>
      </c>
      <c r="X110" s="239">
        <f t="shared" si="965"/>
        <v>2.5774132242890864</v>
      </c>
      <c r="Y110" s="239">
        <f t="shared" si="966"/>
        <v>2.7486764135006134</v>
      </c>
      <c r="Z110" s="239">
        <f t="shared" si="967"/>
        <v>2.9207351398091053</v>
      </c>
      <c r="AA110" s="239">
        <f t="shared" si="968"/>
        <v>3.0923171491902286</v>
      </c>
      <c r="AB110" s="239">
        <f t="shared" si="969"/>
        <v>3.2620711564371048</v>
      </c>
      <c r="AC110" s="239">
        <f t="shared" si="969"/>
        <v>3.4411438789341027</v>
      </c>
      <c r="AD110" s="239">
        <f t="shared" si="969"/>
        <v>3.6300468713438856</v>
      </c>
      <c r="AE110" s="239">
        <f t="shared" si="969"/>
        <v>3.8293197703303221</v>
      </c>
      <c r="AF110" s="239">
        <f t="shared" si="969"/>
        <v>4.0395318361313617</v>
      </c>
      <c r="AG110" s="239">
        <f t="shared" si="969"/>
        <v>4.2612835787571779</v>
      </c>
      <c r="AH110" s="239">
        <f t="shared" si="969"/>
        <v>4.4952084734591224</v>
      </c>
      <c r="AI110" s="239">
        <f t="shared" si="969"/>
        <v>4.7419747703700406</v>
      </c>
      <c r="AJ110" s="239">
        <f t="shared" si="969"/>
        <v>5.0022874034855329</v>
      </c>
      <c r="AK110" s="239">
        <f t="shared" si="969"/>
        <v>5.2768900044395153</v>
      </c>
      <c r="AL110" s="239">
        <f t="shared" si="969"/>
        <v>5.5665670268268101</v>
      </c>
      <c r="AM110" s="239">
        <f t="shared" si="969"/>
        <v>5.8721459871412884</v>
      </c>
      <c r="AN110" s="239">
        <f t="shared" si="969"/>
        <v>6.1944998287312201</v>
      </c>
      <c r="AO110" s="239">
        <f t="shared" si="969"/>
        <v>6.5345494155249213</v>
      </c>
      <c r="AP110" s="239">
        <f t="shared" si="969"/>
        <v>6.8932661626504759</v>
      </c>
      <c r="AQ110" s="239">
        <f t="shared" si="969"/>
        <v>7.271674811464405</v>
      </c>
      <c r="AR110" s="239">
        <f t="shared" si="970"/>
        <v>7.6708563569166568</v>
      </c>
      <c r="AS110" s="239">
        <f t="shared" si="971"/>
        <v>8.0919511356144902</v>
      </c>
      <c r="AT110" s="239">
        <f t="shared" si="972"/>
        <v>8.5361620834068859</v>
      </c>
      <c r="AU110" s="239">
        <f t="shared" si="973"/>
        <v>9.004758171795368</v>
      </c>
      <c r="AV110" s="239">
        <f t="shared" si="974"/>
        <v>9.4990780329880025</v>
      </c>
      <c r="AW110" s="239">
        <f t="shared" si="975"/>
        <v>10.02053378395221</v>
      </c>
      <c r="AX110" s="239">
        <f t="shared" si="976"/>
        <v>10.570615060390505</v>
      </c>
      <c r="AY110" s="239">
        <f t="shared" si="977"/>
        <v>11.150893272162982</v>
      </c>
      <c r="AZ110" s="239">
        <f t="shared" si="978"/>
        <v>11.763026092312941</v>
      </c>
      <c r="BA110" s="239">
        <f t="shared" si="979"/>
        <v>12.408762192519411</v>
      </c>
      <c r="BB110" s="239">
        <f t="shared" si="980"/>
        <v>13.08994623850425</v>
      </c>
      <c r="BC110" s="239">
        <f t="shared" si="981"/>
        <v>13.808524159664167</v>
      </c>
      <c r="BD110" s="239">
        <f t="shared" si="982"/>
        <v>14.566548707981315</v>
      </c>
      <c r="BE110" s="239">
        <f t="shared" si="983"/>
        <v>15.366185322092567</v>
      </c>
      <c r="BF110" s="239">
        <f t="shared" si="984"/>
        <v>16.209718313269235</v>
      </c>
      <c r="BG110" s="239">
        <f t="shared" si="985"/>
        <v>17.099557390978678</v>
      </c>
      <c r="BH110" s="239">
        <f t="shared" si="986"/>
        <v>18.038244546669254</v>
      </c>
      <c r="BI110" s="239">
        <f t="shared" si="987"/>
        <v>19.028461315443462</v>
      </c>
      <c r="BJ110" s="239">
        <f t="shared" si="988"/>
        <v>20.073036436363566</v>
      </c>
      <c r="BK110" s="239">
        <f t="shared" si="989"/>
        <v>21.174953933272825</v>
      </c>
      <c r="BL110" s="239">
        <f t="shared" si="990"/>
        <v>22.337361639216684</v>
      </c>
      <c r="BM110" s="239">
        <f t="shared" si="991"/>
        <v>23.563580188815532</v>
      </c>
      <c r="BN110" s="239">
        <f t="shared" si="992"/>
        <v>24.857112504277421</v>
      </c>
      <c r="BO110" s="239">
        <f t="shared" si="993"/>
        <v>26.221653802149309</v>
      </c>
      <c r="BP110" s="239">
        <f t="shared" si="994"/>
        <v>27.661102149392978</v>
      </c>
      <c r="BQ110" s="239">
        <f t="shared" si="995"/>
        <v>29.179569598941047</v>
      </c>
      <c r="BR110" s="239">
        <f t="shared" si="996"/>
        <v>30.781393936543832</v>
      </c>
      <c r="BS110" s="239">
        <f t="shared" si="997"/>
        <v>32.471151072464167</v>
      </c>
      <c r="BT110" s="239">
        <f t="shared" si="998"/>
        <v>34.253668113419337</v>
      </c>
      <c r="BU110" s="239">
        <f t="shared" si="999"/>
        <v>36.134037152112583</v>
      </c>
      <c r="BV110" s="239">
        <f t="shared" si="1000"/>
        <v>38.117629813746554</v>
      </c>
      <c r="BW110" s="239">
        <f t="shared" si="1001"/>
        <v>40.210112601073497</v>
      </c>
      <c r="BX110" s="239">
        <f t="shared" si="1002"/>
        <v>42.417463081818262</v>
      </c>
      <c r="BY110" s="239">
        <f t="shared" si="1003"/>
        <v>44.745986964716451</v>
      </c>
      <c r="BZ110" s="239">
        <f t="shared" si="1004"/>
        <v>47.202336112948608</v>
      </c>
      <c r="CA110" s="239">
        <f t="shared" si="1005"/>
        <v>49.793527546429239</v>
      </c>
      <c r="CB110" s="239">
        <f t="shared" si="1006"/>
        <v>52.526963487234191</v>
      </c>
      <c r="CC110" s="239">
        <f t="shared" si="1007"/>
        <v>55.410452505429923</v>
      </c>
      <c r="CD110" s="239">
        <f t="shared" si="1008"/>
        <v>58.452231825711671</v>
      </c>
      <c r="CE110" s="239">
        <f t="shared" si="1009"/>
        <v>61.660990858573584</v>
      </c>
      <c r="CF110" s="239">
        <f t="shared" si="1010"/>
        <v>65.045896023232018</v>
      </c>
      <c r="CG110" s="239">
        <f t="shared" si="1011"/>
        <v>68.616616933213308</v>
      </c>
      <c r="CH110" s="239">
        <f t="shared" si="1012"/>
        <v>72.383354019409992</v>
      </c>
      <c r="CI110" s="239">
        <f t="shared" si="1013"/>
        <v>76.35686766951595</v>
      </c>
      <c r="CJ110" s="239">
        <f t="shared" si="1014"/>
        <v>80.548508967082739</v>
      </c>
      <c r="CK110" s="239">
        <f t="shared" si="1015"/>
        <v>84.970252118008844</v>
      </c>
      <c r="CL110" s="239">
        <f t="shared" si="1016"/>
        <v>89.634728657094271</v>
      </c>
      <c r="CM110" s="239">
        <f t="shared" si="1017"/>
        <v>94.555263532377893</v>
      </c>
      <c r="CN110" s="239">
        <f t="shared" si="1018"/>
        <v>99.745913170339122</v>
      </c>
      <c r="CO110" s="239">
        <f t="shared" si="1019"/>
        <v>105.22150563070433</v>
      </c>
      <c r="CP110" s="239">
        <f t="shared" si="1020"/>
        <v>110.99768296556766</v>
      </c>
      <c r="CQ110" s="239">
        <f t="shared" si="1021"/>
        <v>117.0909459038331</v>
      </c>
      <c r="CR110" s="239">
        <f t="shared" si="1022"/>
        <v>123.518700988627</v>
      </c>
      <c r="CS110" s="239">
        <f t="shared" si="1023"/>
        <v>130.2993103023382</v>
      </c>
      <c r="CT110" s="239">
        <f t="shared" si="1024"/>
        <v>137.45214392133431</v>
      </c>
      <c r="CU110" s="239">
        <f t="shared" si="1025"/>
        <v>144.99763525020109</v>
      </c>
      <c r="CV110" s="239">
        <f t="shared" si="1026"/>
        <v>152.95733939357723</v>
      </c>
      <c r="CW110" s="239">
        <f t="shared" si="1027"/>
        <v>161.35399473233497</v>
      </c>
      <c r="CX110" s="239">
        <f t="shared" si="1028"/>
        <v>170.21158788000994</v>
      </c>
      <c r="CY110" s="239">
        <f t="shared" si="1029"/>
        <v>179.55542220504088</v>
      </c>
      <c r="CZ110" s="239">
        <f t="shared" si="1030"/>
        <v>189.41219011456536</v>
      </c>
      <c r="DA110" s="239">
        <f t="shared" si="1031"/>
        <v>199.81004930626389</v>
      </c>
      <c r="DB110" s="239">
        <f t="shared" si="1032"/>
        <v>210.77870320608019</v>
      </c>
      <c r="DC110" s="239">
        <f t="shared" si="1033"/>
        <v>222.3494858216026</v>
      </c>
      <c r="DD110" s="239">
        <f t="shared" si="1034"/>
        <v>234.5554512535065</v>
      </c>
      <c r="DE110" s="239">
        <f t="shared" si="1035"/>
        <v>247.4314681207637</v>
      </c>
      <c r="DF110" s="239">
        <f t="shared" si="1036"/>
        <v>261.01431916936212</v>
      </c>
      <c r="DG110" s="239">
        <f t="shared" si="1037"/>
        <v>275.34280634908663</v>
      </c>
      <c r="DH110" s="239">
        <f t="shared" si="1038"/>
        <v>290.45786165853241</v>
      </c>
      <c r="DI110" s="239">
        <f t="shared" si="1039"/>
        <v>306.4026640750007</v>
      </c>
      <c r="DJ110" s="239">
        <f t="shared" si="1040"/>
        <v>323.22276290330825</v>
      </c>
      <c r="DK110" s="239">
        <f t="shared" si="1041"/>
        <v>340.96620789588013</v>
      </c>
      <c r="DL110" s="239">
        <f t="shared" si="1042"/>
        <v>359.68368651583796</v>
      </c>
      <c r="DM110" s="239">
        <f t="shared" si="1043"/>
        <v>379.42866873520109</v>
      </c>
      <c r="DN110" s="239">
        <f t="shared" si="1044"/>
        <v>400.25755978184372</v>
      </c>
      <c r="DO110" s="239">
        <f t="shared" si="1045"/>
        <v>422.22986127155883</v>
      </c>
      <c r="DP110" s="239">
        <f t="shared" si="1046"/>
        <v>445.40834118553175</v>
      </c>
      <c r="DQ110" s="239">
        <f t="shared" si="1047"/>
        <v>469.85921317879655</v>
      </c>
      <c r="DR110" s="239">
        <f t="shared" si="1048"/>
        <v>495.65232573190303</v>
      </c>
      <c r="DS110" s="239">
        <f t="shared" si="1049"/>
        <v>522.86136168614132</v>
      </c>
      <c r="DT110" s="239">
        <f t="shared" si="1050"/>
        <v>551.56404873233362</v>
      </c>
      <c r="DU110" s="239">
        <f t="shared" si="1051"/>
        <v>581.84238145449422</v>
      </c>
      <c r="DV110" s="239">
        <f t="shared" si="1052"/>
        <v>613.78285556266599</v>
      </c>
      <c r="DW110" s="239">
        <f t="shared" si="1053"/>
        <v>647.47671498406373</v>
      </c>
      <c r="DX110" s="239">
        <f t="shared" si="1054"/>
        <v>683.02021251838698</v>
      </c>
      <c r="DY110" s="239">
        <f t="shared" si="1055"/>
        <v>720.51488480191108</v>
      </c>
      <c r="DZ110" s="239">
        <f t="shared" si="1056"/>
        <v>760.06784236584485</v>
      </c>
      <c r="EA110" s="239">
        <f t="shared" si="1057"/>
        <v>801.79207561755914</v>
      </c>
      <c r="EB110" s="239">
        <f t="shared" si="1058"/>
        <v>845.80677761877939</v>
      </c>
      <c r="EC110" s="239">
        <f t="shared" si="1059"/>
        <v>892.23768458281882</v>
      </c>
      <c r="ED110" s="239">
        <f t="shared" si="1060"/>
        <v>941.21743506354494</v>
      </c>
      <c r="EE110" s="239">
        <f t="shared" si="1061"/>
        <v>992.88594886217095</v>
      </c>
      <c r="EF110" s="239">
        <f t="shared" si="1062"/>
        <v>1047.3908267342892</v>
      </c>
      <c r="EG110" s="239">
        <f t="shared" si="1063"/>
        <v>1104.8877720389853</v>
      </c>
      <c r="EH110" s="239">
        <f t="shared" si="1064"/>
        <v>1165.5410355345507</v>
      </c>
      <c r="EI110" s="239">
        <f t="shared" si="1065"/>
        <v>1229.5238845914384</v>
      </c>
      <c r="EJ110" s="239">
        <f t="shared" si="1066"/>
        <v>1297.019098162853</v>
      </c>
      <c r="EK110" s="239">
        <f t="shared" si="1067"/>
        <v>1368.2194889269535</v>
      </c>
      <c r="EL110" s="239">
        <f t="shared" si="1068"/>
        <v>1443.3284540922648</v>
      </c>
      <c r="EM110" s="239">
        <f t="shared" si="1069"/>
        <v>1522.5605564397749</v>
      </c>
      <c r="EN110" s="239">
        <f t="shared" si="1070"/>
        <v>1606.1421372615762</v>
      </c>
      <c r="EO110" s="239">
        <f t="shared" si="1071"/>
        <v>1694.3119629470211</v>
      </c>
      <c r="EP110" s="239">
        <f t="shared" si="1072"/>
        <v>1787.3219070634887</v>
      </c>
      <c r="EQ110" s="239">
        <f t="shared" si="1073"/>
        <v>1885.4376698802512</v>
      </c>
      <c r="ER110" s="239">
        <f t="shared" si="1074"/>
        <v>1988.9395373908972</v>
      </c>
      <c r="ES110" s="239">
        <f t="shared" si="1075"/>
        <v>2098.1231820025978</v>
      </c>
      <c r="ET110" s="239">
        <f t="shared" si="1076"/>
        <v>2213.3005071795369</v>
      </c>
      <c r="EU110" s="239">
        <f t="shared" si="1077"/>
        <v>2334.8005384533849</v>
      </c>
      <c r="EV110" s="239">
        <f t="shared" si="1078"/>
        <v>2462.9703633461563</v>
      </c>
      <c r="EW110" s="239">
        <f t="shared" si="1079"/>
        <v>2598.1761228905129</v>
      </c>
      <c r="EX110" s="239">
        <f t="shared" si="1080"/>
        <v>2740.8040575799782</v>
      </c>
      <c r="EY110" s="239">
        <f t="shared" si="1081"/>
        <v>2891.2616107370131</v>
      </c>
      <c r="EZ110" s="239">
        <f t="shared" si="1082"/>
        <v>3049.9785924509329</v>
      </c>
      <c r="FA110" s="239">
        <f t="shared" si="1083"/>
        <v>3217.4084074106672</v>
      </c>
      <c r="FB110" s="239">
        <f t="shared" si="1084"/>
        <v>3394.0293501398996</v>
      </c>
      <c r="FC110" s="239">
        <f t="shared" si="1085"/>
        <v>3580.345971334667</v>
      </c>
      <c r="FD110" s="239">
        <f t="shared" si="1086"/>
        <v>3776.8905192066163</v>
      </c>
      <c r="FE110" s="239">
        <f t="shared" si="1087"/>
        <v>3984.2244599493861</v>
      </c>
      <c r="FF110" s="239">
        <f t="shared" si="1088"/>
        <v>4202.9400816716079</v>
      </c>
      <c r="FG110" s="239">
        <f t="shared" si="1089"/>
        <v>4433.6621863784621</v>
      </c>
      <c r="FH110" s="239">
        <f t="shared" si="1090"/>
        <v>4677.0498748352493</v>
      </c>
      <c r="FI110" s="239">
        <f t="shared" si="1091"/>
        <v>4933.7984294117723</v>
      </c>
      <c r="FJ110" s="239">
        <f t="shared" si="1092"/>
        <v>5204.6413002862273</v>
      </c>
      <c r="FK110" s="239">
        <f t="shared" si="1093"/>
        <v>5490.352200682566</v>
      </c>
      <c r="FL110" s="239">
        <f t="shared" si="1094"/>
        <v>5791.7473171267611</v>
      </c>
      <c r="FM110" s="239">
        <f t="shared" si="1095"/>
        <v>6109.6876410359928</v>
      </c>
      <c r="FN110" s="239">
        <f t="shared" si="1096"/>
        <v>6445.081428301366</v>
      </c>
      <c r="FO110" s="239">
        <f t="shared" si="1097"/>
        <v>6798.8867938904286</v>
      </c>
      <c r="FP110" s="239">
        <f t="shared" si="1098"/>
        <v>7172.1144488814425</v>
      </c>
      <c r="FQ110" s="239">
        <f t="shared" si="1099"/>
        <v>7565.830587748268</v>
      </c>
      <c r="FR110" s="239">
        <f t="shared" si="1100"/>
        <v>7981.1599341439241</v>
      </c>
      <c r="FS110" s="239">
        <f t="shared" si="1101"/>
        <v>8419.2889538836789</v>
      </c>
      <c r="FT110" s="239">
        <f t="shared" si="1102"/>
        <v>8881.4692443061449</v>
      </c>
      <c r="FU110" s="239">
        <f t="shared" si="1103"/>
        <v>9369.0211096947442</v>
      </c>
      <c r="FV110" s="239">
        <f t="shared" si="1104"/>
        <v>9883.3373329733731</v>
      </c>
      <c r="FW110" s="239">
        <f t="shared" si="1105"/>
        <v>10425.887154450846</v>
      </c>
      <c r="FX110" s="239">
        <f t="shared" si="1106"/>
        <v>10998.22046898012</v>
      </c>
      <c r="FY110" s="239">
        <f t="shared" si="1107"/>
        <v>11601.972253522303</v>
      </c>
      <c r="FZ110" s="239">
        <f t="shared" si="1108"/>
        <v>12238.867237763561</v>
      </c>
      <c r="GA110" s="239">
        <f t="shared" si="1109"/>
        <v>12910.724831127463</v>
      </c>
      <c r="GB110" s="239">
        <f t="shared" si="1110"/>
        <v>13619.464320257663</v>
      </c>
      <c r="GC110" s="239">
        <f t="shared" si="1111"/>
        <v>14367.110351818499</v>
      </c>
      <c r="GD110" s="239">
        <f t="shared" si="1112"/>
        <v>15155.798716276176</v>
      </c>
      <c r="GE110" s="239">
        <f t="shared" si="1113"/>
        <v>15987.782449182958</v>
      </c>
      <c r="GF110" s="239">
        <f t="shared" si="1114"/>
        <v>16865.438267393838</v>
      </c>
      <c r="GG110" s="239">
        <f t="shared" si="1115"/>
        <v>17791.273358601942</v>
      </c>
      <c r="GH110" s="239">
        <f t="shared" si="1116"/>
        <v>18767.932543588235</v>
      </c>
      <c r="GI110" s="239">
        <f t="shared" si="1117"/>
        <v>19798.205831645846</v>
      </c>
      <c r="GJ110" s="239">
        <f t="shared" si="1118"/>
        <v>20885.036390762474</v>
      </c>
      <c r="GK110" s="239">
        <f t="shared" si="1119"/>
        <v>22031.528955329199</v>
      </c>
      <c r="GL110" s="239">
        <f t="shared" si="1120"/>
        <v>23240.958695393885</v>
      </c>
      <c r="GM110" s="239">
        <f t="shared" si="1121"/>
        <v>24516.780572795873</v>
      </c>
      <c r="GN110" s="239">
        <f t="shared" si="1122"/>
        <v>25862.639210909463</v>
      </c>
      <c r="GO110" s="239">
        <f t="shared" si="1123"/>
        <v>27282.379306191</v>
      </c>
      <c r="GP110" s="239">
        <f t="shared" si="1124"/>
        <v>28780.056611272063</v>
      </c>
      <c r="GQ110" s="239">
        <f t="shared" si="1125"/>
        <v>30359.949520974013</v>
      </c>
      <c r="GR110" s="239">
        <f t="shared" si="1126"/>
        <v>32026.571294341535</v>
      </c>
      <c r="GS110" s="239">
        <f t="shared" si="1127"/>
        <v>33784.682947609675</v>
      </c>
      <c r="GT110" s="239">
        <f t="shared" si="1128"/>
        <v>35639.306854935538</v>
      </c>
      <c r="GU110" s="239">
        <f t="shared" si="1129"/>
        <v>37595.741095747682</v>
      </c>
      <c r="GV110" s="239">
        <f t="shared" si="1130"/>
        <v>39659.574589699121</v>
      </c>
      <c r="GW110" s="239">
        <f t="shared" si="1131"/>
        <v>41836.703062459681</v>
      </c>
      <c r="GX110" s="239">
        <f t="shared" si="1132"/>
        <v>44133.345887957039</v>
      </c>
      <c r="GY110" s="239">
        <f t="shared" si="1133"/>
        <v>46556.063855179447</v>
      </c>
      <c r="GZ110" s="239">
        <f t="shared" si="1134"/>
        <v>49111.777910294302</v>
      </c>
      <c r="HA110" s="239">
        <f t="shared" si="1135"/>
        <v>51807.788927622918</v>
      </c>
      <c r="HB110" s="239">
        <f t="shared" si="1136"/>
        <v>54651.79856595103</v>
      </c>
      <c r="HC110" s="239">
        <f t="shared" si="1137"/>
        <v>57651.931269754939</v>
      </c>
      <c r="HD110" s="239">
        <f t="shared" si="1138"/>
        <v>60816.757478193867</v>
      </c>
      <c r="HE110" s="239">
        <f t="shared" si="1139"/>
        <v>64155.318108169449</v>
      </c>
      <c r="HF110" s="239">
        <f t="shared" si="1140"/>
        <v>67677.150381392697</v>
      </c>
      <c r="HG110" s="239">
        <f t="shared" si="1141"/>
        <v>71392.315069238277</v>
      </c>
      <c r="HH110" s="239">
        <f t="shared" si="1142"/>
        <v>75311.425233216229</v>
      </c>
      <c r="HI110" s="239">
        <f t="shared" si="1143"/>
        <v>79445.676543163456</v>
      </c>
    </row>
    <row r="111" spans="1:217" s="278" customFormat="1" ht="12.75" customHeight="1">
      <c r="A111" s="10" t="str">
        <f>'JJR-4 Constant DCF'!A101</f>
        <v>NorthWestern Corporation</v>
      </c>
      <c r="B111" s="389" t="str">
        <f>'JJR-4 Constant DCF'!B101</f>
        <v>NWE</v>
      </c>
      <c r="C111" s="239">
        <f>'JJR-4 Constant DCF'!D101</f>
        <v>55.997472222222243</v>
      </c>
      <c r="D111" s="239">
        <f>'JJR-4 Constant DCF'!C101</f>
        <v>2.48</v>
      </c>
      <c r="E111" s="3">
        <f>'JJR-4 Constant DCF'!G101</f>
        <v>2.5000000000000001E-2</v>
      </c>
      <c r="F111" s="3">
        <f>'JJR-4 Constant DCF'!H101</f>
        <v>4.5699999999999998E-2</v>
      </c>
      <c r="G111" s="3">
        <f>'JJR-4 Constant DCF'!I101</f>
        <v>4.3999999999999997E-2</v>
      </c>
      <c r="H111" s="3">
        <f t="shared" si="1144"/>
        <v>2.5000000000000001E-2</v>
      </c>
      <c r="I111" s="3">
        <f t="shared" si="953"/>
        <v>2.9982567766986046E-2</v>
      </c>
      <c r="J111" s="3">
        <f t="shared" si="954"/>
        <v>3.496513553397209E-2</v>
      </c>
      <c r="K111" s="3">
        <f t="shared" si="955"/>
        <v>3.9947703300958134E-2</v>
      </c>
      <c r="L111" s="3">
        <f t="shared" si="956"/>
        <v>4.4930271067944179E-2</v>
      </c>
      <c r="M111" s="3">
        <f t="shared" si="957"/>
        <v>4.9912838834930223E-2</v>
      </c>
      <c r="N111" s="3">
        <f>'JJR-5.4 GDP Growth'!$D$25</f>
        <v>5.4895406601916275E-2</v>
      </c>
      <c r="O111" s="3">
        <f t="shared" si="1145"/>
        <v>9.529990255832671E-2</v>
      </c>
      <c r="Q111" s="239">
        <f t="shared" si="958"/>
        <v>-55.997472222222243</v>
      </c>
      <c r="R111" s="239">
        <f t="shared" si="959"/>
        <v>2.5419999999999998</v>
      </c>
      <c r="S111" s="239">
        <f t="shared" si="960"/>
        <v>2.6055499999999996</v>
      </c>
      <c r="T111" s="239">
        <f t="shared" si="961"/>
        <v>2.6706887499999992</v>
      </c>
      <c r="U111" s="239">
        <f t="shared" si="962"/>
        <v>2.7374559687499991</v>
      </c>
      <c r="V111" s="239">
        <f t="shared" si="963"/>
        <v>2.8058923679687489</v>
      </c>
      <c r="W111" s="239">
        <f t="shared" si="964"/>
        <v>2.8900202260382408</v>
      </c>
      <c r="X111" s="239">
        <f t="shared" si="965"/>
        <v>2.991070174937589</v>
      </c>
      <c r="Y111" s="239">
        <f t="shared" si="966"/>
        <v>3.1105565588383408</v>
      </c>
      <c r="Z111" s="239">
        <f t="shared" si="967"/>
        <v>3.2503147081991193</v>
      </c>
      <c r="AA111" s="239">
        <f t="shared" si="968"/>
        <v>3.4125471423922651</v>
      </c>
      <c r="AB111" s="239">
        <f t="shared" si="969"/>
        <v>3.5998803053220958</v>
      </c>
      <c r="AC111" s="239">
        <f t="shared" si="969"/>
        <v>3.7974971984009827</v>
      </c>
      <c r="AD111" s="239">
        <f t="shared" si="969"/>
        <v>4.0059623511768425</v>
      </c>
      <c r="AE111" s="239">
        <f t="shared" si="969"/>
        <v>4.2258712832766641</v>
      </c>
      <c r="AF111" s="239">
        <f t="shared" si="969"/>
        <v>4.4578522056194982</v>
      </c>
      <c r="AG111" s="239">
        <f t="shared" si="969"/>
        <v>4.70256781501823</v>
      </c>
      <c r="AH111" s="239">
        <f t="shared" si="969"/>
        <v>4.9607171872967406</v>
      </c>
      <c r="AI111" s="239">
        <f t="shared" si="969"/>
        <v>5.2330377743305094</v>
      </c>
      <c r="AJ111" s="239">
        <f t="shared" si="969"/>
        <v>5.5203075107155701</v>
      </c>
      <c r="AK111" s="239">
        <f t="shared" si="969"/>
        <v>5.8233470360839137</v>
      </c>
      <c r="AL111" s="239">
        <f t="shared" si="969"/>
        <v>6.143022039413804</v>
      </c>
      <c r="AM111" s="239">
        <f t="shared" si="969"/>
        <v>6.4802457320319578</v>
      </c>
      <c r="AN111" s="239">
        <f t="shared" si="969"/>
        <v>6.8359814563721848</v>
      </c>
      <c r="AO111" s="239">
        <f t="shared" si="969"/>
        <v>7.2112454379428961</v>
      </c>
      <c r="AP111" s="239">
        <f t="shared" si="969"/>
        <v>7.6071096883649849</v>
      </c>
      <c r="AQ111" s="239">
        <f t="shared" si="969"/>
        <v>8.0247050677731568</v>
      </c>
      <c r="AR111" s="239">
        <f t="shared" si="970"/>
        <v>8.4652245153290231</v>
      </c>
      <c r="AS111" s="239">
        <f t="shared" si="971"/>
        <v>8.9299264570745187</v>
      </c>
      <c r="AT111" s="239">
        <f t="shared" si="972"/>
        <v>9.420138400860834</v>
      </c>
      <c r="AU111" s="239">
        <f t="shared" si="973"/>
        <v>9.9372607286224142</v>
      </c>
      <c r="AV111" s="239">
        <f t="shared" si="974"/>
        <v>10.482770696829396</v>
      </c>
      <c r="AW111" s="239">
        <f t="shared" si="975"/>
        <v>11.058226656546498</v>
      </c>
      <c r="AX111" s="239">
        <f t="shared" si="976"/>
        <v>11.665272505153768</v>
      </c>
      <c r="AY111" s="239">
        <f t="shared" si="977"/>
        <v>12.305642382446338</v>
      </c>
      <c r="AZ111" s="239">
        <f t="shared" si="978"/>
        <v>12.981165624528504</v>
      </c>
      <c r="BA111" s="239">
        <f t="shared" si="979"/>
        <v>13.693771989653815</v>
      </c>
      <c r="BB111" s="239">
        <f t="shared" si="980"/>
        <v>14.445497170939793</v>
      </c>
      <c r="BC111" s="239">
        <f t="shared" si="981"/>
        <v>15.238488611705364</v>
      </c>
      <c r="BD111" s="239">
        <f t="shared" si="982"/>
        <v>16.075011640043602</v>
      </c>
      <c r="BE111" s="239">
        <f t="shared" si="983"/>
        <v>16.957455940154333</v>
      </c>
      <c r="BF111" s="239">
        <f t="shared" si="984"/>
        <v>17.888342378923184</v>
      </c>
      <c r="BG111" s="239">
        <f t="shared" si="985"/>
        <v>18.870330207248461</v>
      </c>
      <c r="BH111" s="239">
        <f t="shared" si="986"/>
        <v>19.906224656687787</v>
      </c>
      <c r="BI111" s="239">
        <f t="shared" si="987"/>
        <v>20.998984953125753</v>
      </c>
      <c r="BJ111" s="239">
        <f t="shared" si="988"/>
        <v>22.151732770355114</v>
      </c>
      <c r="BK111" s="239">
        <f t="shared" si="989"/>
        <v>23.367761147720753</v>
      </c>
      <c r="BL111" s="239">
        <f t="shared" si="990"/>
        <v>24.650543897301347</v>
      </c>
      <c r="BM111" s="239">
        <f t="shared" si="991"/>
        <v>26.00374552750209</v>
      </c>
      <c r="BN111" s="239">
        <f t="shared" si="992"/>
        <v>27.431231711407079</v>
      </c>
      <c r="BO111" s="239">
        <f t="shared" si="993"/>
        <v>28.937080329796149</v>
      </c>
      <c r="BP111" s="239">
        <f t="shared" si="994"/>
        <v>30.525593120372623</v>
      </c>
      <c r="BQ111" s="239">
        <f t="shared" si="995"/>
        <v>32.201307966480137</v>
      </c>
      <c r="BR111" s="239">
        <f t="shared" si="996"/>
        <v>33.969011860413588</v>
      </c>
      <c r="BS111" s="239">
        <f t="shared" si="997"/>
        <v>35.833754578356306</v>
      </c>
      <c r="BT111" s="239">
        <f t="shared" si="998"/>
        <v>37.800863106008457</v>
      </c>
      <c r="BU111" s="239">
        <f t="shared" si="999"/>
        <v>39.875956856116169</v>
      </c>
      <c r="BV111" s="239">
        <f t="shared" si="1000"/>
        <v>42.06496372137314</v>
      </c>
      <c r="BW111" s="239">
        <f t="shared" si="1001"/>
        <v>44.374137008552772</v>
      </c>
      <c r="BX111" s="239">
        <f t="shared" si="1002"/>
        <v>46.810073302246415</v>
      </c>
      <c r="BY111" s="239">
        <f t="shared" si="1003"/>
        <v>49.379731309238736</v>
      </c>
      <c r="BZ111" s="239">
        <f t="shared" si="1004"/>
        <v>52.090451737352772</v>
      </c>
      <c r="CA111" s="239">
        <f t="shared" si="1005"/>
        <v>54.949978265552247</v>
      </c>
      <c r="CB111" s="239">
        <f t="shared" si="1006"/>
        <v>57.966479665206201</v>
      </c>
      <c r="CC111" s="239">
        <f t="shared" si="1007"/>
        <v>61.148573135709405</v>
      </c>
      <c r="CD111" s="239">
        <f t="shared" si="1008"/>
        <v>64.505348921121183</v>
      </c>
      <c r="CE111" s="239">
        <f t="shared" si="1009"/>
        <v>68.046396278144613</v>
      </c>
      <c r="CF111" s="239">
        <f t="shared" si="1010"/>
        <v>71.781830869628479</v>
      </c>
      <c r="CG111" s="239">
        <f t="shared" si="1011"/>
        <v>75.722323661846715</v>
      </c>
      <c r="CH111" s="239">
        <f t="shared" si="1012"/>
        <v>79.879131408105692</v>
      </c>
      <c r="CI111" s="239">
        <f t="shared" si="1013"/>
        <v>84.264128805761558</v>
      </c>
      <c r="CJ111" s="239">
        <f t="shared" si="1014"/>
        <v>88.889842418510085</v>
      </c>
      <c r="CK111" s="239">
        <f t="shared" si="1015"/>
        <v>93.769486460854466</v>
      </c>
      <c r="CL111" s="239">
        <f t="shared" si="1016"/>
        <v>98.917000546975956</v>
      </c>
      <c r="CM111" s="239">
        <f t="shared" si="1017"/>
        <v>104.34708951184417</v>
      </c>
      <c r="CN111" s="239">
        <f t="shared" si="1018"/>
        <v>110.07526541832341</v>
      </c>
      <c r="CO111" s="239">
        <f t="shared" si="1019"/>
        <v>116.11789187027613</v>
      </c>
      <c r="CP111" s="239">
        <f t="shared" si="1020"/>
        <v>122.49223075825228</v>
      </c>
      <c r="CQ111" s="239">
        <f t="shared" si="1021"/>
        <v>129.2164915713023</v>
      </c>
      <c r="CR111" s="239">
        <f t="shared" si="1022"/>
        <v>136.30988341578202</v>
      </c>
      <c r="CS111" s="239">
        <f t="shared" si="1023"/>
        <v>143.79266988975118</v>
      </c>
      <c r="CT111" s="239">
        <f t="shared" si="1024"/>
        <v>151.6862269697242</v>
      </c>
      <c r="CU111" s="239">
        <f t="shared" si="1025"/>
        <v>160.01310407513776</v>
      </c>
      <c r="CV111" s="239">
        <f t="shared" si="1026"/>
        <v>168.79708848497719</v>
      </c>
      <c r="CW111" s="239">
        <f t="shared" si="1027"/>
        <v>178.06327329057964</v>
      </c>
      <c r="CX111" s="239">
        <f t="shared" si="1028"/>
        <v>187.83812907873414</v>
      </c>
      <c r="CY111" s="239">
        <f t="shared" si="1029"/>
        <v>198.14957954985448</v>
      </c>
      <c r="CZ111" s="239">
        <f t="shared" si="1030"/>
        <v>209.02708128724248</v>
      </c>
      <c r="DA111" s="239">
        <f t="shared" si="1031"/>
        <v>220.50170790531746</v>
      </c>
      <c r="DB111" s="239">
        <f t="shared" si="1032"/>
        <v>232.60623881719684</v>
      </c>
      <c r="DC111" s="239">
        <f t="shared" si="1033"/>
        <v>245.3752528752093</v>
      </c>
      <c r="DD111" s="239">
        <f t="shared" si="1034"/>
        <v>258.84522715184193</v>
      </c>
      <c r="DE111" s="239">
        <f t="shared" si="1035"/>
        <v>273.05464114330766</v>
      </c>
      <c r="DF111" s="239">
        <f t="shared" si="1036"/>
        <v>288.04408669340989</v>
      </c>
      <c r="DG111" s="239">
        <f t="shared" si="1037"/>
        <v>303.85638395172225</v>
      </c>
      <c r="DH111" s="239">
        <f t="shared" si="1038"/>
        <v>320.53670369734004</v>
      </c>
      <c r="DI111" s="239">
        <f t="shared" si="1039"/>
        <v>338.13269637764347</v>
      </c>
      <c r="DJ111" s="239">
        <f t="shared" si="1040"/>
        <v>356.69462823069654</v>
      </c>
      <c r="DK111" s="239">
        <f t="shared" si="1041"/>
        <v>376.27552488013998</v>
      </c>
      <c r="DL111" s="239">
        <f t="shared" si="1042"/>
        <v>396.93132281278474</v>
      </c>
      <c r="DM111" s="239">
        <f t="shared" si="1043"/>
        <v>418.72102917162903</v>
      </c>
      <c r="DN111" s="239">
        <f t="shared" si="1044"/>
        <v>441.70689032077843</v>
      </c>
      <c r="DO111" s="239">
        <f t="shared" si="1045"/>
        <v>465.95456966380561</v>
      </c>
      <c r="DP111" s="239">
        <f t="shared" si="1046"/>
        <v>491.53333522352114</v>
      </c>
      <c r="DQ111" s="239">
        <f t="shared" si="1047"/>
        <v>518.51625751901236</v>
      </c>
      <c r="DR111" s="239">
        <f t="shared" si="1048"/>
        <v>546.98041830522243</v>
      </c>
      <c r="DS111" s="239">
        <f t="shared" si="1049"/>
        <v>577.00713077137391</v>
      </c>
      <c r="DT111" s="239">
        <f t="shared" si="1050"/>
        <v>608.68217182727358</v>
      </c>
      <c r="DU111" s="239">
        <f t="shared" si="1051"/>
        <v>642.09602714106927</v>
      </c>
      <c r="DV111" s="239">
        <f t="shared" si="1052"/>
        <v>677.34414962845335</v>
      </c>
      <c r="DW111" s="239">
        <f t="shared" si="1053"/>
        <v>714.52723213173647</v>
      </c>
      <c r="DX111" s="239">
        <f t="shared" si="1054"/>
        <v>753.75149506774994</v>
      </c>
      <c r="DY111" s="239">
        <f t="shared" si="1055"/>
        <v>795.12898986629637</v>
      </c>
      <c r="DZ111" s="239">
        <f t="shared" si="1056"/>
        <v>838.7779190659777</v>
      </c>
      <c r="EA111" s="239">
        <f t="shared" si="1057"/>
        <v>884.82297398181379</v>
      </c>
      <c r="EB111" s="239">
        <f t="shared" si="1058"/>
        <v>933.39569090926227</v>
      </c>
      <c r="EC111" s="239">
        <f t="shared" si="1059"/>
        <v>984.63482688220279</v>
      </c>
      <c r="ED111" s="239">
        <f t="shared" si="1060"/>
        <v>1038.6867560583087</v>
      </c>
      <c r="EE111" s="239">
        <f t="shared" si="1061"/>
        <v>1095.7058878641549</v>
      </c>
      <c r="EF111" s="239">
        <f t="shared" si="1062"/>
        <v>1155.8551080945713</v>
      </c>
      <c r="EG111" s="239">
        <f t="shared" si="1063"/>
        <v>1219.3062442263247</v>
      </c>
      <c r="EH111" s="239">
        <f t="shared" si="1064"/>
        <v>1286.2405562753843</v>
      </c>
      <c r="EI111" s="239">
        <f t="shared" si="1065"/>
        <v>1356.8492545999964</v>
      </c>
      <c r="EJ111" s="239">
        <f t="shared" si="1066"/>
        <v>1431.3340461287701</v>
      </c>
      <c r="EK111" s="239">
        <f t="shared" si="1067"/>
        <v>1509.9077105741749</v>
      </c>
      <c r="EL111" s="239">
        <f t="shared" si="1068"/>
        <v>1592.7947082775127</v>
      </c>
      <c r="EM111" s="239">
        <f t="shared" si="1069"/>
        <v>1680.2318214217873</v>
      </c>
      <c r="EN111" s="239">
        <f t="shared" si="1070"/>
        <v>1772.4688304442147</v>
      </c>
      <c r="EO111" s="239">
        <f t="shared" si="1071"/>
        <v>1869.7692275806728</v>
      </c>
      <c r="EP111" s="239">
        <f t="shared" si="1072"/>
        <v>1972.4109695804648</v>
      </c>
      <c r="EQ111" s="239">
        <f t="shared" si="1073"/>
        <v>2080.6872717416645</v>
      </c>
      <c r="ER111" s="239">
        <f t="shared" si="1074"/>
        <v>2194.9074455353552</v>
      </c>
      <c r="ES111" s="239">
        <f t="shared" si="1075"/>
        <v>2315.3977822115921</v>
      </c>
      <c r="ET111" s="239">
        <f t="shared" si="1076"/>
        <v>2442.5024849112729</v>
      </c>
      <c r="EU111" s="239">
        <f t="shared" si="1077"/>
        <v>2576.5846519466681</v>
      </c>
      <c r="EV111" s="239">
        <f t="shared" si="1078"/>
        <v>2718.0273140595373</v>
      </c>
      <c r="EW111" s="239">
        <f t="shared" si="1079"/>
        <v>2867.2345286199497</v>
      </c>
      <c r="EX111" s="239">
        <f t="shared" si="1080"/>
        <v>3024.6325338915958</v>
      </c>
      <c r="EY111" s="239">
        <f t="shared" si="1081"/>
        <v>3190.6709666609595</v>
      </c>
      <c r="EZ111" s="239">
        <f t="shared" si="1082"/>
        <v>3365.8241467087423</v>
      </c>
      <c r="FA111" s="239">
        <f t="shared" si="1083"/>
        <v>3550.5924317928666</v>
      </c>
      <c r="FB111" s="239">
        <f t="shared" si="1084"/>
        <v>3745.5036470138225</v>
      </c>
      <c r="FC111" s="239">
        <f t="shared" si="1085"/>
        <v>3951.1145926456065</v>
      </c>
      <c r="FD111" s="239">
        <f t="shared" si="1086"/>
        <v>4168.0126347396517</v>
      </c>
      <c r="FE111" s="239">
        <f t="shared" si="1087"/>
        <v>4396.8173830456089</v>
      </c>
      <c r="FF111" s="239">
        <f t="shared" si="1088"/>
        <v>4638.1824610422709</v>
      </c>
      <c r="FG111" s="239">
        <f t="shared" si="1089"/>
        <v>4892.797373135063</v>
      </c>
      <c r="FH111" s="239">
        <f t="shared" si="1090"/>
        <v>5161.3894743541005</v>
      </c>
      <c r="FI111" s="239">
        <f t="shared" si="1091"/>
        <v>5444.7260481796193</v>
      </c>
      <c r="FJ111" s="239">
        <f t="shared" si="1092"/>
        <v>5743.6164984304842</v>
      </c>
      <c r="FK111" s="239">
        <f t="shared" si="1093"/>
        <v>6058.9146614772999</v>
      </c>
      <c r="FL111" s="239">
        <f t="shared" si="1094"/>
        <v>6391.5212453854083</v>
      </c>
      <c r="FM111" s="239">
        <f t="shared" si="1095"/>
        <v>6742.3864029556262</v>
      </c>
      <c r="FN111" s="239">
        <f t="shared" si="1096"/>
        <v>7112.5124460131074</v>
      </c>
      <c r="FO111" s="239">
        <f t="shared" si="1097"/>
        <v>7502.956708698187</v>
      </c>
      <c r="FP111" s="239">
        <f t="shared" si="1098"/>
        <v>7914.8345679387494</v>
      </c>
      <c r="FQ111" s="239">
        <f t="shared" si="1099"/>
        <v>8349.3226297326491</v>
      </c>
      <c r="FR111" s="239">
        <f t="shared" si="1100"/>
        <v>8807.6620903424046</v>
      </c>
      <c r="FS111" s="239">
        <f t="shared" si="1101"/>
        <v>9291.1622820040338</v>
      </c>
      <c r="FT111" s="239">
        <f t="shared" si="1102"/>
        <v>9801.2044132790343</v>
      </c>
      <c r="FU111" s="239">
        <f t="shared" si="1103"/>
        <v>10339.245514734483</v>
      </c>
      <c r="FV111" s="239">
        <f t="shared" si="1104"/>
        <v>10906.822601222872</v>
      </c>
      <c r="FW111" s="239">
        <f t="shared" si="1105"/>
        <v>11505.557062651971</v>
      </c>
      <c r="FX111" s="239">
        <f t="shared" si="1106"/>
        <v>12137.1592957878</v>
      </c>
      <c r="FY111" s="239">
        <f t="shared" si="1107"/>
        <v>12803.4335903223</v>
      </c>
      <c r="FZ111" s="239">
        <f t="shared" si="1108"/>
        <v>13506.283283163675</v>
      </c>
      <c r="GA111" s="239">
        <f t="shared" si="1109"/>
        <v>14247.716195673609</v>
      </c>
      <c r="GB111" s="239">
        <f t="shared" si="1110"/>
        <v>15029.850369383819</v>
      </c>
      <c r="GC111" s="239">
        <f t="shared" si="1111"/>
        <v>15854.920116577105</v>
      </c>
      <c r="GD111" s="239">
        <f t="shared" si="1112"/>
        <v>16725.282403017507</v>
      </c>
      <c r="GE111" s="239">
        <f t="shared" si="1113"/>
        <v>17643.423581063027</v>
      </c>
      <c r="GF111" s="239">
        <f t="shared" si="1114"/>
        <v>18611.966492395321</v>
      </c>
      <c r="GG111" s="239">
        <f t="shared" si="1115"/>
        <v>19633.677960656601</v>
      </c>
      <c r="GH111" s="239">
        <f t="shared" si="1116"/>
        <v>20711.476695397927</v>
      </c>
      <c r="GI111" s="239">
        <f t="shared" si="1117"/>
        <v>21848.44162991791</v>
      </c>
      <c r="GJ111" s="239">
        <f t="shared" si="1118"/>
        <v>23047.820716810489</v>
      </c>
      <c r="GK111" s="239">
        <f t="shared" si="1119"/>
        <v>24313.040206347869</v>
      </c>
      <c r="GL111" s="239">
        <f t="shared" si="1120"/>
        <v>25647.714434204074</v>
      </c>
      <c r="GM111" s="239">
        <f t="shared" si="1121"/>
        <v>27055.656146479545</v>
      </c>
      <c r="GN111" s="239">
        <f t="shared" si="1122"/>
        <v>28540.887391522174</v>
      </c>
      <c r="GO111" s="239">
        <f t="shared" si="1123"/>
        <v>30107.65100965929</v>
      </c>
      <c r="GP111" s="239">
        <f t="shared" si="1124"/>
        <v>31760.422753663133</v>
      </c>
      <c r="GQ111" s="239">
        <f t="shared" si="1125"/>
        <v>33503.924074574221</v>
      </c>
      <c r="GR111" s="239">
        <f t="shared" si="1126"/>
        <v>35343.135609407705</v>
      </c>
      <c r="GS111" s="239">
        <f t="shared" si="1127"/>
        <v>37283.311409272806</v>
      </c>
      <c r="GT111" s="239">
        <f t="shared" si="1128"/>
        <v>39329.993948550698</v>
      </c>
      <c r="GU111" s="239">
        <f t="shared" si="1129"/>
        <v>41489.029958007297</v>
      </c>
      <c r="GV111" s="239">
        <f t="shared" si="1130"/>
        <v>43766.587127071194</v>
      </c>
      <c r="GW111" s="239">
        <f t="shared" si="1131"/>
        <v>46169.171722989959</v>
      </c>
      <c r="GX111" s="239">
        <f t="shared" si="1132"/>
        <v>48703.647177197185</v>
      </c>
      <c r="GY111" s="239">
        <f t="shared" si="1133"/>
        <v>51377.253691985694</v>
      </c>
      <c r="GZ111" s="239">
        <f t="shared" si="1134"/>
        <v>54197.628923497054</v>
      </c>
      <c r="HA111" s="239">
        <f t="shared" si="1135"/>
        <v>57172.829800112202</v>
      </c>
      <c r="HB111" s="239">
        <f t="shared" si="1136"/>
        <v>60311.355538571515</v>
      </c>
      <c r="HC111" s="239">
        <f t="shared" si="1137"/>
        <v>63622.171923574133</v>
      </c>
      <c r="HD111" s="239">
        <f t="shared" si="1138"/>
        <v>67114.736920215757</v>
      </c>
      <c r="HE111" s="239">
        <f t="shared" si="1139"/>
        <v>70799.027692431642</v>
      </c>
      <c r="HF111" s="239">
        <f t="shared" si="1140"/>
        <v>74685.569104628012</v>
      </c>
      <c r="HG111" s="239">
        <f t="shared" si="1141"/>
        <v>78785.463787922083</v>
      </c>
      <c r="HH111" s="239">
        <f t="shared" si="1142"/>
        <v>83110.423856880618</v>
      </c>
      <c r="HI111" s="239">
        <f t="shared" si="1143"/>
        <v>87672.804367361678</v>
      </c>
    </row>
    <row r="112" spans="1:217" s="278" customFormat="1" ht="12.75" customHeight="1">
      <c r="A112" s="10" t="str">
        <f>'JJR-4 Constant DCF'!A102</f>
        <v>OGE Energy Corp.</v>
      </c>
      <c r="B112" s="389" t="str">
        <f>'JJR-4 Constant DCF'!B102</f>
        <v>OGE</v>
      </c>
      <c r="C112" s="239">
        <f>'JJR-4 Constant DCF'!D102</f>
        <v>31.815999999999971</v>
      </c>
      <c r="D112" s="239">
        <f>'JJR-4 Constant DCF'!C102</f>
        <v>1.61</v>
      </c>
      <c r="E112" s="3">
        <f>'JJR-4 Constant DCF'!G102</f>
        <v>0.04</v>
      </c>
      <c r="F112" s="3">
        <f>'JJR-4 Constant DCF'!H102</f>
        <v>3.7999999999999999E-2</v>
      </c>
      <c r="G112" s="3">
        <f>'JJR-4 Constant DCF'!I102</f>
        <v>4.3999999999999997E-2</v>
      </c>
      <c r="H112" s="3">
        <f t="shared" si="1144"/>
        <v>3.7999999999999999E-2</v>
      </c>
      <c r="I112" s="3">
        <f t="shared" si="953"/>
        <v>4.0815901100319379E-2</v>
      </c>
      <c r="J112" s="3">
        <f t="shared" si="954"/>
        <v>4.363180220063876E-2</v>
      </c>
      <c r="K112" s="3">
        <f t="shared" si="955"/>
        <v>4.644770330095814E-2</v>
      </c>
      <c r="L112" s="3">
        <f t="shared" si="956"/>
        <v>4.9263604401277521E-2</v>
      </c>
      <c r="M112" s="3">
        <f t="shared" si="957"/>
        <v>5.2079505501596901E-2</v>
      </c>
      <c r="N112" s="3">
        <f>'JJR-5.4 GDP Growth'!$D$25</f>
        <v>5.4895406601916275E-2</v>
      </c>
      <c r="O112" s="3">
        <f t="shared" si="1145"/>
        <v>0.10543984770774845</v>
      </c>
      <c r="Q112" s="239">
        <f t="shared" si="958"/>
        <v>-31.815999999999971</v>
      </c>
      <c r="R112" s="239">
        <f t="shared" si="959"/>
        <v>1.6711800000000001</v>
      </c>
      <c r="S112" s="239">
        <f t="shared" si="960"/>
        <v>1.7346848400000001</v>
      </c>
      <c r="T112" s="239">
        <f t="shared" si="961"/>
        <v>1.8006028639200002</v>
      </c>
      <c r="U112" s="239">
        <f t="shared" si="962"/>
        <v>1.8690257727489603</v>
      </c>
      <c r="V112" s="239">
        <f t="shared" si="963"/>
        <v>1.9400487521134209</v>
      </c>
      <c r="W112" s="239">
        <f t="shared" si="964"/>
        <v>2.0192335901094802</v>
      </c>
      <c r="X112" s="239">
        <f t="shared" si="965"/>
        <v>2.1073363907100227</v>
      </c>
      <c r="Y112" s="239">
        <f t="shared" si="966"/>
        <v>2.2052173261410335</v>
      </c>
      <c r="Z112" s="239">
        <f t="shared" si="967"/>
        <v>2.3138542801148883</v>
      </c>
      <c r="AA112" s="239">
        <f t="shared" si="968"/>
        <v>2.4343586668260255</v>
      </c>
      <c r="AB112" s="239">
        <f t="shared" si="969"/>
        <v>2.5679937756563391</v>
      </c>
      <c r="AC112" s="239">
        <f t="shared" si="969"/>
        <v>2.708964838122184</v>
      </c>
      <c r="AD112" s="239">
        <f t="shared" si="969"/>
        <v>2.8576745643811958</v>
      </c>
      <c r="AE112" s="239">
        <f t="shared" si="969"/>
        <v>3.0145477715288553</v>
      </c>
      <c r="AF112" s="239">
        <f t="shared" si="969"/>
        <v>3.1800325971678323</v>
      </c>
      <c r="AG112" s="239">
        <f t="shared" si="969"/>
        <v>3.3546017795967082</v>
      </c>
      <c r="AH112" s="239">
        <f t="shared" si="969"/>
        <v>3.5387540082751814</v>
      </c>
      <c r="AI112" s="239">
        <f t="shared" si="969"/>
        <v>3.7330153484236086</v>
      </c>
      <c r="AJ112" s="239">
        <f t="shared" si="969"/>
        <v>3.9379407438265166</v>
      </c>
      <c r="AK112" s="239">
        <f t="shared" si="969"/>
        <v>4.1541156021331256</v>
      </c>
      <c r="AL112" s="239">
        <f t="shared" si="969"/>
        <v>4.3821574671835881</v>
      </c>
      <c r="AM112" s="239">
        <f t="shared" si="969"/>
        <v>4.6227177831382544</v>
      </c>
      <c r="AN112" s="239">
        <f t="shared" si="969"/>
        <v>4.8764837554495379</v>
      </c>
      <c r="AO112" s="239">
        <f t="shared" si="969"/>
        <v>5.1441803139925799</v>
      </c>
      <c r="AP112" s="239">
        <f t="shared" si="969"/>
        <v>5.4265721839627759</v>
      </c>
      <c r="AQ112" s="239">
        <f t="shared" si="969"/>
        <v>5.724466070456061</v>
      </c>
      <c r="AR112" s="239">
        <f t="shared" si="970"/>
        <v>6.0387129629726202</v>
      </c>
      <c r="AS112" s="239">
        <f t="shared" si="971"/>
        <v>6.3702105664272644</v>
      </c>
      <c r="AT112" s="239">
        <f t="shared" si="972"/>
        <v>6.7199058656111124</v>
      </c>
      <c r="AU112" s="239">
        <f t="shared" si="973"/>
        <v>7.0887978304304369</v>
      </c>
      <c r="AV112" s="239">
        <f t="shared" si="974"/>
        <v>7.4779402696506976</v>
      </c>
      <c r="AW112" s="239">
        <f t="shared" si="975"/>
        <v>7.8884448412980159</v>
      </c>
      <c r="AX112" s="239">
        <f t="shared" si="976"/>
        <v>8.3214842283178587</v>
      </c>
      <c r="AY112" s="239">
        <f t="shared" si="977"/>
        <v>8.7782954885628008</v>
      </c>
      <c r="AZ112" s="239">
        <f t="shared" si="978"/>
        <v>9.2601835886792223</v>
      </c>
      <c r="BA112" s="239">
        <f t="shared" si="979"/>
        <v>9.7685251319881612</v>
      </c>
      <c r="BB112" s="239">
        <f t="shared" si="980"/>
        <v>10.304772291009689</v>
      </c>
      <c r="BC112" s="239">
        <f t="shared" si="981"/>
        <v>10.870456955864826</v>
      </c>
      <c r="BD112" s="239">
        <f t="shared" si="982"/>
        <v>11.467195110405655</v>
      </c>
      <c r="BE112" s="239">
        <f t="shared" si="983"/>
        <v>12.096691448574878</v>
      </c>
      <c r="BF112" s="239">
        <f t="shared" si="984"/>
        <v>12.76074424418232</v>
      </c>
      <c r="BG112" s="239">
        <f t="shared" si="985"/>
        <v>13.461250488009771</v>
      </c>
      <c r="BH112" s="239">
        <f t="shared" si="986"/>
        <v>14.200211306919311</v>
      </c>
      <c r="BI112" s="239">
        <f t="shared" si="987"/>
        <v>14.979737680445774</v>
      </c>
      <c r="BJ112" s="239">
        <f t="shared" si="988"/>
        <v>15.802056471203892</v>
      </c>
      <c r="BK112" s="239">
        <f t="shared" si="989"/>
        <v>16.669516786337073</v>
      </c>
      <c r="BL112" s="239">
        <f t="shared" si="990"/>
        <v>17.584596688180515</v>
      </c>
      <c r="BM112" s="239">
        <f t="shared" si="991"/>
        <v>18.549910273308896</v>
      </c>
      <c r="BN112" s="239">
        <f t="shared" si="992"/>
        <v>19.568215140191253</v>
      </c>
      <c r="BO112" s="239">
        <f t="shared" si="993"/>
        <v>20.642420266785827</v>
      </c>
      <c r="BP112" s="239">
        <f t="shared" si="994"/>
        <v>21.775594320578673</v>
      </c>
      <c r="BQ112" s="239">
        <f t="shared" si="995"/>
        <v>22.970974424805217</v>
      </c>
      <c r="BR112" s="239">
        <f t="shared" si="996"/>
        <v>24.231975405897121</v>
      </c>
      <c r="BS112" s="239">
        <f t="shared" si="997"/>
        <v>25.562199548571478</v>
      </c>
      <c r="BT112" s="239">
        <f t="shared" si="998"/>
        <v>26.965446886429628</v>
      </c>
      <c r="BU112" s="239">
        <f t="shared" si="999"/>
        <v>28.445726057462561</v>
      </c>
      <c r="BV112" s="239">
        <f t="shared" si="1000"/>
        <v>30.007265755473693</v>
      </c>
      <c r="BW112" s="239">
        <f t="shared" si="1001"/>
        <v>31.654526810132179</v>
      </c>
      <c r="BX112" s="239">
        <f t="shared" si="1002"/>
        <v>33.392214930165643</v>
      </c>
      <c r="BY112" s="239">
        <f t="shared" si="1003"/>
        <v>35.225294146095663</v>
      </c>
      <c r="BZ112" s="239">
        <f t="shared" si="1004"/>
        <v>37.159000990917683</v>
      </c>
      <c r="CA112" s="239">
        <f t="shared" si="1005"/>
        <v>39.198859459235116</v>
      </c>
      <c r="CB112" s="239">
        <f t="shared" si="1006"/>
        <v>41.350696787581199</v>
      </c>
      <c r="CC112" s="239">
        <f t="shared" si="1007"/>
        <v>43.620660101008021</v>
      </c>
      <c r="CD112" s="239">
        <f t="shared" si="1008"/>
        <v>46.015233973496841</v>
      </c>
      <c r="CE112" s="239">
        <f t="shared" si="1009"/>
        <v>48.541258952354262</v>
      </c>
      <c r="CF112" s="239">
        <f t="shared" si="1010"/>
        <v>51.20595109951266</v>
      </c>
      <c r="CG112" s="239">
        <f t="shared" si="1011"/>
        <v>54.01692260555825</v>
      </c>
      <c r="CH112" s="239">
        <f t="shared" si="1012"/>
        <v>56.982203535374616</v>
      </c>
      <c r="CI112" s="239">
        <f t="shared" si="1013"/>
        <v>60.110264767522153</v>
      </c>
      <c r="CJ112" s="239">
        <f t="shared" si="1014"/>
        <v>63.410042192884127</v>
      </c>
      <c r="CK112" s="239">
        <f t="shared" si="1015"/>
        <v>66.890962241707172</v>
      </c>
      <c r="CL112" s="239">
        <f t="shared" si="1016"/>
        <v>70.562968811959109</v>
      </c>
      <c r="CM112" s="239">
        <f t="shared" si="1017"/>
        <v>74.436551675929948</v>
      </c>
      <c r="CN112" s="239">
        <f t="shared" si="1018"/>
        <v>78.522776446224668</v>
      </c>
      <c r="CO112" s="239">
        <f t="shared" si="1019"/>
        <v>82.833316186751546</v>
      </c>
      <c r="CP112" s="239">
        <f t="shared" si="1020"/>
        <v>87.380484759008368</v>
      </c>
      <c r="CQ112" s="239">
        <f t="shared" si="1021"/>
        <v>92.177271998926685</v>
      </c>
      <c r="CR112" s="239">
        <f t="shared" si="1022"/>
        <v>97.237380824763193</v>
      </c>
      <c r="CS112" s="239">
        <f t="shared" si="1023"/>
        <v>102.57526638204395</v>
      </c>
      <c r="CT112" s="239">
        <f t="shared" si="1024"/>
        <v>108.20617733738612</v>
      </c>
      <c r="CU112" s="239">
        <f t="shared" si="1025"/>
        <v>114.14619943916099</v>
      </c>
      <c r="CV112" s="239">
        <f t="shared" si="1026"/>
        <v>120.41230146943717</v>
      </c>
      <c r="CW112" s="239">
        <f t="shared" si="1027"/>
        <v>127.02238371847444</v>
      </c>
      <c r="CX112" s="239">
        <f t="shared" si="1028"/>
        <v>133.99532912024472</v>
      </c>
      <c r="CY112" s="239">
        <f t="shared" si="1029"/>
        <v>141.35105719505813</v>
      </c>
      <c r="CZ112" s="239">
        <f t="shared" si="1030"/>
        <v>149.11058095339158</v>
      </c>
      <c r="DA112" s="239">
        <f t="shared" si="1031"/>
        <v>157.29606692347596</v>
      </c>
      <c r="DB112" s="239">
        <f t="shared" si="1032"/>
        <v>165.93089847412242</v>
      </c>
      <c r="DC112" s="239">
        <f t="shared" si="1033"/>
        <v>175.03974261368066</v>
      </c>
      <c r="DD112" s="239">
        <f t="shared" si="1034"/>
        <v>184.64862045595342</v>
      </c>
      <c r="DE112" s="239">
        <f t="shared" si="1035"/>
        <v>194.78498155436588</v>
      </c>
      <c r="DF112" s="239">
        <f t="shared" si="1036"/>
        <v>205.47778231673956</v>
      </c>
      <c r="DG112" s="239">
        <f t="shared" si="1037"/>
        <v>216.75756872467701</v>
      </c>
      <c r="DH112" s="239">
        <f t="shared" si="1038"/>
        <v>228.65656359386097</v>
      </c>
      <c r="DI112" s="239">
        <f t="shared" si="1039"/>
        <v>241.2087586245429</v>
      </c>
      <c r="DJ112" s="239">
        <f t="shared" si="1040"/>
        <v>254.45001150518067</v>
      </c>
      <c r="DK112" s="239">
        <f t="shared" si="1041"/>
        <v>268.41814834661983</v>
      </c>
      <c r="DL112" s="239">
        <f t="shared" si="1042"/>
        <v>283.15307173944103</v>
      </c>
      <c r="DM112" s="239">
        <f t="shared" si="1043"/>
        <v>298.69687474315924</v>
      </c>
      <c r="DN112" s="239">
        <f t="shared" si="1044"/>
        <v>315.0939611329066</v>
      </c>
      <c r="DO112" s="239">
        <f t="shared" si="1045"/>
        <v>332.39117224710589</v>
      </c>
      <c r="DP112" s="239">
        <f t="shared" si="1046"/>
        <v>350.63792079849833</v>
      </c>
      <c r="DQ112" s="239">
        <f t="shared" si="1047"/>
        <v>369.8863320307824</v>
      </c>
      <c r="DR112" s="239">
        <f t="shared" si="1048"/>
        <v>390.19139262410363</v>
      </c>
      <c r="DS112" s="239">
        <f t="shared" si="1049"/>
        <v>411.61110777477177</v>
      </c>
      <c r="DT112" s="239">
        <f t="shared" si="1050"/>
        <v>434.20666689793302</v>
      </c>
      <c r="DU112" s="239">
        <f t="shared" si="1051"/>
        <v>458.04261842655785</v>
      </c>
      <c r="DV112" s="239">
        <f t="shared" si="1052"/>
        <v>483.18705420609012</v>
      </c>
      <c r="DW112" s="239">
        <f t="shared" si="1053"/>
        <v>509.7118040115156</v>
      </c>
      <c r="DX112" s="239">
        <f t="shared" si="1054"/>
        <v>537.69264074252396</v>
      </c>
      <c r="DY112" s="239">
        <f t="shared" si="1055"/>
        <v>567.20949688294286</v>
      </c>
      <c r="DZ112" s="239">
        <f t="shared" si="1056"/>
        <v>598.34669284280039</v>
      </c>
      <c r="EA112" s="239">
        <f t="shared" si="1057"/>
        <v>631.19317783531778</v>
      </c>
      <c r="EB112" s="239">
        <f t="shared" si="1058"/>
        <v>665.84278397694322</v>
      </c>
      <c r="EC112" s="239">
        <f t="shared" si="1059"/>
        <v>702.39449433630944</v>
      </c>
      <c r="ED112" s="239">
        <f t="shared" si="1060"/>
        <v>740.95272569784856</v>
      </c>
      <c r="EE112" s="239">
        <f t="shared" si="1061"/>
        <v>781.62762684783013</v>
      </c>
      <c r="EF112" s="239">
        <f t="shared" si="1062"/>
        <v>824.5353932349326</v>
      </c>
      <c r="EG112" s="239">
        <f t="shared" si="1063"/>
        <v>869.79859890423518</v>
      </c>
      <c r="EH112" s="239">
        <f t="shared" si="1064"/>
        <v>917.54654665286023</v>
      </c>
      <c r="EI112" s="239">
        <f t="shared" si="1065"/>
        <v>967.91563740755316</v>
      </c>
      <c r="EJ112" s="239">
        <f t="shared" si="1066"/>
        <v>1021.0497598793937</v>
      </c>
      <c r="EK112" s="239">
        <f t="shared" si="1067"/>
        <v>1077.1007016087619</v>
      </c>
      <c r="EL112" s="239">
        <f t="shared" si="1068"/>
        <v>1136.2285825747842</v>
      </c>
      <c r="EM112" s="239">
        <f t="shared" si="1069"/>
        <v>1198.602312607946</v>
      </c>
      <c r="EN112" s="239">
        <f t="shared" si="1070"/>
        <v>1264.4000739125563</v>
      </c>
      <c r="EO112" s="239">
        <f t="shared" si="1071"/>
        <v>1333.8098300774791</v>
      </c>
      <c r="EP112" s="239">
        <f t="shared" si="1072"/>
        <v>1407.0298630292152</v>
      </c>
      <c r="EQ112" s="239">
        <f t="shared" si="1073"/>
        <v>1484.2693394612425</v>
      </c>
      <c r="ER112" s="239">
        <f t="shared" si="1074"/>
        <v>1565.748908357725</v>
      </c>
      <c r="ES112" s="239">
        <f t="shared" si="1075"/>
        <v>1651.7013313185289</v>
      </c>
      <c r="ET112" s="239">
        <f t="shared" si="1076"/>
        <v>1742.3721474861859</v>
      </c>
      <c r="EU112" s="239">
        <f t="shared" si="1077"/>
        <v>1838.0203749742941</v>
      </c>
      <c r="EV112" s="239">
        <f t="shared" si="1078"/>
        <v>1938.9192508011147</v>
      </c>
      <c r="EW112" s="239">
        <f t="shared" si="1079"/>
        <v>2045.3570114421248</v>
      </c>
      <c r="EX112" s="239">
        <f t="shared" si="1080"/>
        <v>2157.6377162313206</v>
      </c>
      <c r="EY112" s="239">
        <f t="shared" si="1081"/>
        <v>2276.0821159634688</v>
      </c>
      <c r="EZ112" s="239">
        <f t="shared" si="1082"/>
        <v>2401.0285691786335</v>
      </c>
      <c r="FA112" s="239">
        <f t="shared" si="1083"/>
        <v>2532.8340087465117</v>
      </c>
      <c r="FB112" s="239">
        <f t="shared" si="1084"/>
        <v>2671.8749615118131</v>
      </c>
      <c r="FC112" s="239">
        <f t="shared" si="1085"/>
        <v>2818.5486239134834</v>
      </c>
      <c r="FD112" s="239">
        <f t="shared" si="1086"/>
        <v>2973.2739966504855</v>
      </c>
      <c r="FE112" s="239">
        <f t="shared" si="1087"/>
        <v>3136.4930816355186</v>
      </c>
      <c r="FF112" s="239">
        <f t="shared" si="1088"/>
        <v>3308.6721446559977</v>
      </c>
      <c r="FG112" s="239">
        <f t="shared" si="1089"/>
        <v>3490.3030473493232</v>
      </c>
      <c r="FH112" s="239">
        <f t="shared" si="1090"/>
        <v>3681.9046522974718</v>
      </c>
      <c r="FI112" s="239">
        <f t="shared" si="1091"/>
        <v>3884.0243052548285</v>
      </c>
      <c r="FJ112" s="239">
        <f t="shared" si="1092"/>
        <v>4097.239398743518</v>
      </c>
      <c r="FK112" s="239">
        <f t="shared" si="1093"/>
        <v>4322.1590214829348</v>
      </c>
      <c r="FL112" s="239">
        <f t="shared" si="1094"/>
        <v>4559.4256983653813</v>
      </c>
      <c r="FM112" s="239">
        <f t="shared" si="1095"/>
        <v>4809.717225948375</v>
      </c>
      <c r="FN112" s="239">
        <f t="shared" si="1096"/>
        <v>5073.748608707052</v>
      </c>
      <c r="FO112" s="239">
        <f t="shared" si="1097"/>
        <v>5352.2741015779329</v>
      </c>
      <c r="FP112" s="239">
        <f t="shared" si="1098"/>
        <v>5646.0893646289596</v>
      </c>
      <c r="FQ112" s="239">
        <f t="shared" si="1099"/>
        <v>5956.0337360110216</v>
      </c>
      <c r="FR112" s="239">
        <f t="shared" si="1100"/>
        <v>6282.9926296840767</v>
      </c>
      <c r="FS112" s="239">
        <f t="shared" si="1101"/>
        <v>6627.9000647674275</v>
      </c>
      <c r="FT112" s="239">
        <f t="shared" si="1102"/>
        <v>6991.7413337397029</v>
      </c>
      <c r="FU112" s="239">
        <f t="shared" si="1103"/>
        <v>7375.5558171107687</v>
      </c>
      <c r="FV112" s="239">
        <f t="shared" si="1104"/>
        <v>7780.4399526061934</v>
      </c>
      <c r="FW112" s="239">
        <f t="shared" si="1105"/>
        <v>8207.5503673463045</v>
      </c>
      <c r="FX112" s="239">
        <f t="shared" si="1106"/>
        <v>8658.1071819674871</v>
      </c>
      <c r="FY112" s="239">
        <f t="shared" si="1107"/>
        <v>9133.397496124564</v>
      </c>
      <c r="FZ112" s="239">
        <f t="shared" si="1108"/>
        <v>9634.7790653312459</v>
      </c>
      <c r="GA112" s="239">
        <f t="shared" si="1109"/>
        <v>10163.684179642236</v>
      </c>
      <c r="GB112" s="239">
        <f t="shared" si="1110"/>
        <v>10721.62375525716</v>
      </c>
      <c r="GC112" s="239">
        <f t="shared" si="1111"/>
        <v>11310.191650734767</v>
      </c>
      <c r="GD112" s="239">
        <f t="shared" si="1112"/>
        <v>11931.06922014745</v>
      </c>
      <c r="GE112" s="239">
        <f t="shared" si="1113"/>
        <v>12586.030116183052</v>
      </c>
      <c r="GF112" s="239">
        <f t="shared" si="1114"/>
        <v>13276.945356914885</v>
      </c>
      <c r="GG112" s="239">
        <f t="shared" si="1115"/>
        <v>14005.788670714152</v>
      </c>
      <c r="GH112" s="239">
        <f t="shared" si="1116"/>
        <v>14774.642134573518</v>
      </c>
      <c r="GI112" s="239">
        <f t="shared" si="1117"/>
        <v>15585.702121948736</v>
      </c>
      <c r="GJ112" s="239">
        <f t="shared" si="1118"/>
        <v>16441.285577109462</v>
      </c>
      <c r="GK112" s="239">
        <f t="shared" si="1119"/>
        <v>17343.836633923107</v>
      </c>
      <c r="GL112" s="239">
        <f t="shared" si="1120"/>
        <v>18295.933597979525</v>
      </c>
      <c r="GM112" s="239">
        <f t="shared" si="1121"/>
        <v>19300.296312002272</v>
      </c>
      <c r="GN112" s="239">
        <f t="shared" si="1122"/>
        <v>20359.793925587102</v>
      </c>
      <c r="GO112" s="239">
        <f t="shared" si="1123"/>
        <v>21477.453091463431</v>
      </c>
      <c r="GP112" s="239">
        <f t="shared" si="1124"/>
        <v>22656.4666116929</v>
      </c>
      <c r="GQ112" s="239">
        <f t="shared" si="1125"/>
        <v>23900.202558504523</v>
      </c>
      <c r="GR112" s="239">
        <f t="shared" si="1126"/>
        <v>25212.213895821787</v>
      </c>
      <c r="GS112" s="239">
        <f t="shared" si="1127"/>
        <v>26596.248628967409</v>
      </c>
      <c r="GT112" s="239">
        <f t="shared" si="1128"/>
        <v>28056.260511540233</v>
      </c>
      <c r="GU112" s="239">
        <f t="shared" si="1129"/>
        <v>29596.420340050521</v>
      </c>
      <c r="GV112" s="239">
        <f t="shared" si="1130"/>
        <v>31221.12786857882</v>
      </c>
      <c r="GW112" s="239">
        <f t="shared" si="1131"/>
        <v>32935.024377494876</v>
      </c>
      <c r="GX112" s="239">
        <f t="shared" si="1132"/>
        <v>34743.005932141481</v>
      </c>
      <c r="GY112" s="239">
        <f t="shared" si="1133"/>
        <v>36650.23736935918</v>
      </c>
      <c r="GZ112" s="239">
        <f t="shared" si="1134"/>
        <v>38662.1670518069</v>
      </c>
      <c r="HA112" s="239">
        <f t="shared" si="1135"/>
        <v>40784.542432227048</v>
      </c>
      <c r="HB112" s="239">
        <f t="shared" si="1136"/>
        <v>43023.426472117259</v>
      </c>
      <c r="HC112" s="239">
        <f t="shared" si="1137"/>
        <v>45385.214961711783</v>
      </c>
      <c r="HD112" s="239">
        <f t="shared" si="1138"/>
        <v>47876.654790750326</v>
      </c>
      <c r="HE112" s="239">
        <f t="shared" si="1139"/>
        <v>50504.863222228145</v>
      </c>
      <c r="HF112" s="239">
        <f t="shared" si="1140"/>
        <v>53277.348224186528</v>
      </c>
      <c r="HG112" s="239">
        <f t="shared" si="1141"/>
        <v>56202.029917625128</v>
      </c>
      <c r="HH112" s="239">
        <f t="shared" si="1142"/>
        <v>59287.263201806221</v>
      </c>
      <c r="HI112" s="239">
        <f t="shared" si="1143"/>
        <v>62541.861621584205</v>
      </c>
    </row>
    <row r="113" spans="1:217" s="278" customFormat="1" ht="12.75" customHeight="1">
      <c r="A113" s="10" t="str">
        <f>'JJR-4 Constant DCF'!A103</f>
        <v>Otter Tail Corporation</v>
      </c>
      <c r="B113" s="389" t="str">
        <f>'JJR-4 Constant DCF'!B103</f>
        <v>OTTR</v>
      </c>
      <c r="C113" s="239">
        <f>'JJR-4 Constant DCF'!D103</f>
        <v>40.749305555555566</v>
      </c>
      <c r="D113" s="239">
        <f>'JJR-4 Constant DCF'!C103</f>
        <v>1.56</v>
      </c>
      <c r="E113" s="3">
        <f>'JJR-4 Constant DCF'!G103</f>
        <v>7.0000000000000007E-2</v>
      </c>
      <c r="F113" s="3">
        <f>'JJR-4 Constant DCF'!H103</f>
        <v>0.09</v>
      </c>
      <c r="G113" s="3" t="str">
        <f>'JJR-4 Constant DCF'!I103</f>
        <v>NA%</v>
      </c>
      <c r="H113" s="3">
        <f t="shared" si="1144"/>
        <v>7.0000000000000007E-2</v>
      </c>
      <c r="I113" s="3">
        <f t="shared" si="953"/>
        <v>6.7482567766986051E-2</v>
      </c>
      <c r="J113" s="3">
        <f t="shared" si="954"/>
        <v>6.4965135533972096E-2</v>
      </c>
      <c r="K113" s="3">
        <f t="shared" si="955"/>
        <v>6.2447703300958141E-2</v>
      </c>
      <c r="L113" s="3">
        <f t="shared" si="956"/>
        <v>5.9930271067944185E-2</v>
      </c>
      <c r="M113" s="3">
        <f t="shared" si="957"/>
        <v>5.741283883493023E-2</v>
      </c>
      <c r="N113" s="3">
        <f>'JJR-5.4 GDP Growth'!$D$25</f>
        <v>5.4895406601916275E-2</v>
      </c>
      <c r="O113" s="3">
        <f t="shared" si="1145"/>
        <v>0.10131743550300598</v>
      </c>
      <c r="Q113" s="239">
        <f t="shared" si="958"/>
        <v>-40.749305555555566</v>
      </c>
      <c r="R113" s="239">
        <f t="shared" si="959"/>
        <v>1.6692000000000002</v>
      </c>
      <c r="S113" s="239">
        <f t="shared" si="960"/>
        <v>1.7860440000000004</v>
      </c>
      <c r="T113" s="239">
        <f t="shared" si="961"/>
        <v>1.9110670800000005</v>
      </c>
      <c r="U113" s="239">
        <f t="shared" si="962"/>
        <v>2.0448417756000006</v>
      </c>
      <c r="V113" s="239">
        <f t="shared" si="963"/>
        <v>2.1879806998920008</v>
      </c>
      <c r="W113" s="239">
        <f t="shared" si="964"/>
        <v>2.3356312557453207</v>
      </c>
      <c r="X113" s="239">
        <f t="shared" si="965"/>
        <v>2.4873658568321968</v>
      </c>
      <c r="Y113" s="239">
        <f t="shared" si="966"/>
        <v>2.6426961418605872</v>
      </c>
      <c r="Z113" s="239">
        <f t="shared" si="967"/>
        <v>2.8010736379925025</v>
      </c>
      <c r="AA113" s="239">
        <f t="shared" si="968"/>
        <v>2.9618912273353377</v>
      </c>
      <c r="AB113" s="239">
        <f t="shared" si="969"/>
        <v>3.1244854505705599</v>
      </c>
      <c r="AC113" s="239">
        <f t="shared" si="969"/>
        <v>3.2960053498014026</v>
      </c>
      <c r="AD113" s="239">
        <f t="shared" si="969"/>
        <v>3.4769409036408421</v>
      </c>
      <c r="AE113" s="239">
        <f t="shared" si="969"/>
        <v>3.6678089882770402</v>
      </c>
      <c r="AF113" s="239">
        <f t="shared" si="969"/>
        <v>3.8691548540266716</v>
      </c>
      <c r="AG113" s="239">
        <f t="shared" si="969"/>
        <v>4.0815536829442438</v>
      </c>
      <c r="AH113" s="239">
        <f t="shared" si="969"/>
        <v>4.3056122319370171</v>
      </c>
      <c r="AI113" s="239">
        <f t="shared" si="969"/>
        <v>4.5419705660793843</v>
      </c>
      <c r="AJ113" s="239">
        <f t="shared" si="969"/>
        <v>4.7913038870782483</v>
      </c>
      <c r="AK113" s="239">
        <f t="shared" si="969"/>
        <v>5.054324462112751</v>
      </c>
      <c r="AL113" s="239">
        <f t="shared" si="969"/>
        <v>5.3317836585584422</v>
      </c>
      <c r="AM113" s="239">
        <f t="shared" si="969"/>
        <v>5.6244740904084605</v>
      </c>
      <c r="AN113" s="239">
        <f t="shared" si="969"/>
        <v>5.9332318825233763</v>
      </c>
      <c r="AO113" s="239">
        <f t="shared" si="969"/>
        <v>6.2589390591779503</v>
      </c>
      <c r="AP113" s="239">
        <f t="shared" si="969"/>
        <v>6.6025260637281393</v>
      </c>
      <c r="AQ113" s="239">
        <f t="shared" si="969"/>
        <v>6.9649744165962453</v>
      </c>
      <c r="AR113" s="239">
        <f t="shared" si="970"/>
        <v>7.3473195191672405</v>
      </c>
      <c r="AS113" s="239">
        <f t="shared" si="971"/>
        <v>7.750653611606122</v>
      </c>
      <c r="AT113" s="239">
        <f t="shared" si="972"/>
        <v>8.1761288930458509</v>
      </c>
      <c r="AU113" s="239">
        <f t="shared" si="973"/>
        <v>8.6249608130592783</v>
      </c>
      <c r="AV113" s="239">
        <f t="shared" si="974"/>
        <v>9.0984315438177621</v>
      </c>
      <c r="AW113" s="239">
        <f t="shared" si="975"/>
        <v>9.5978936428553396</v>
      </c>
      <c r="AX113" s="239">
        <f t="shared" si="976"/>
        <v>10.12477391690183</v>
      </c>
      <c r="AY113" s="239">
        <f t="shared" si="977"/>
        <v>10.680577497822632</v>
      </c>
      <c r="AZ113" s="239">
        <f t="shared" si="978"/>
        <v>11.266892142308883</v>
      </c>
      <c r="BA113" s="239">
        <f t="shared" si="979"/>
        <v>11.885392767600864</v>
      </c>
      <c r="BB113" s="239">
        <f t="shared" si="980"/>
        <v>12.537846236201789</v>
      </c>
      <c r="BC113" s="239">
        <f t="shared" si="981"/>
        <v>13.226116403250392</v>
      </c>
      <c r="BD113" s="239">
        <f t="shared" si="982"/>
        <v>13.952169440971097</v>
      </c>
      <c r="BE113" s="239">
        <f t="shared" si="983"/>
        <v>14.718079455412036</v>
      </c>
      <c r="BF113" s="239">
        <f t="shared" si="984"/>
        <v>15.526034411516191</v>
      </c>
      <c r="BG113" s="239">
        <f t="shared" si="985"/>
        <v>16.378342383451717</v>
      </c>
      <c r="BH113" s="239">
        <f t="shared" si="986"/>
        <v>17.277438148056696</v>
      </c>
      <c r="BI113" s="239">
        <f t="shared" si="987"/>
        <v>18.225890140233727</v>
      </c>
      <c r="BJ113" s="239">
        <f t="shared" si="988"/>
        <v>19.226407790163712</v>
      </c>
      <c r="BK113" s="239">
        <f t="shared" si="989"/>
        <v>20.281849263299002</v>
      </c>
      <c r="BL113" s="239">
        <f t="shared" si="990"/>
        <v>21.395229625246575</v>
      </c>
      <c r="BM113" s="239">
        <f t="shared" si="991"/>
        <v>22.56972945486585</v>
      </c>
      <c r="BN113" s="239">
        <f t="shared" si="992"/>
        <v>23.808703930185956</v>
      </c>
      <c r="BO113" s="239">
        <f t="shared" si="993"/>
        <v>25.115692413098156</v>
      </c>
      <c r="BP113" s="239">
        <f t="shared" si="994"/>
        <v>26.494428560203843</v>
      </c>
      <c r="BQ113" s="239">
        <f t="shared" si="995"/>
        <v>27.948850988701658</v>
      </c>
      <c r="BR113" s="239">
        <f t="shared" si="996"/>
        <v>29.483114527782806</v>
      </c>
      <c r="BS113" s="239">
        <f t="shared" si="997"/>
        <v>31.101602087676309</v>
      </c>
      <c r="BT113" s="239">
        <f t="shared" si="998"/>
        <v>32.808937180250311</v>
      </c>
      <c r="BU113" s="239">
        <f t="shared" si="999"/>
        <v>34.609997126936882</v>
      </c>
      <c r="BV113" s="239">
        <f t="shared" si="1000"/>
        <v>36.509926991711239</v>
      </c>
      <c r="BW113" s="239">
        <f t="shared" si="1001"/>
        <v>38.514154278927506</v>
      </c>
      <c r="BX113" s="239">
        <f t="shared" si="1002"/>
        <v>40.628404437998164</v>
      </c>
      <c r="BY113" s="239">
        <f t="shared" si="1003"/>
        <v>42.858717219209176</v>
      </c>
      <c r="BZ113" s="239">
        <f t="shared" si="1004"/>
        <v>45.211463927394213</v>
      </c>
      <c r="CA113" s="239">
        <f t="shared" si="1005"/>
        <v>47.693365622756389</v>
      </c>
      <c r="CB113" s="239">
        <f t="shared" si="1006"/>
        <v>50.311512320831454</v>
      </c>
      <c r="CC113" s="239">
        <f t="shared" si="1007"/>
        <v>53.07338324644082</v>
      </c>
      <c r="CD113" s="239">
        <f t="shared" si="1008"/>
        <v>55.986868199493522</v>
      </c>
      <c r="CE113" s="239">
        <f t="shared" si="1009"/>
        <v>59.060290093672613</v>
      </c>
      <c r="CF113" s="239">
        <f t="shared" si="1010"/>
        <v>62.302428732391895</v>
      </c>
      <c r="CG113" s="239">
        <f t="shared" si="1011"/>
        <v>65.722545889943461</v>
      </c>
      <c r="CH113" s="239">
        <f t="shared" si="1012"/>
        <v>69.330411769485011</v>
      </c>
      <c r="CI113" s="239">
        <f t="shared" si="1013"/>
        <v>73.136332913449166</v>
      </c>
      <c r="CJ113" s="239">
        <f t="shared" si="1014"/>
        <v>77.151181646106068</v>
      </c>
      <c r="CK113" s="239">
        <f t="shared" si="1015"/>
        <v>81.386427132387354</v>
      </c>
      <c r="CL113" s="239">
        <f t="shared" si="1016"/>
        <v>85.854168141696988</v>
      </c>
      <c r="CM113" s="239">
        <f t="shared" si="1017"/>
        <v>90.567167610304736</v>
      </c>
      <c r="CN113" s="239">
        <f t="shared" si="1018"/>
        <v>95.538889101056313</v>
      </c>
      <c r="CO113" s="239">
        <f t="shared" si="1019"/>
        <v>100.78353526455419</v>
      </c>
      <c r="CP113" s="239">
        <f t="shared" si="1020"/>
        <v>106.31608841168045</v>
      </c>
      <c r="CQ113" s="239">
        <f t="shared" si="1021"/>
        <v>112.15235331336493</v>
      </c>
      <c r="CR113" s="239">
        <f t="shared" si="1022"/>
        <v>118.30900234986386</v>
      </c>
      <c r="CS113" s="239">
        <f t="shared" si="1023"/>
        <v>124.8036231385267</v>
      </c>
      <c r="CT113" s="239">
        <f t="shared" si="1024"/>
        <v>131.65476877610845</v>
      </c>
      <c r="CU113" s="239">
        <f t="shared" si="1025"/>
        <v>138.88201083915419</v>
      </c>
      <c r="CV113" s="239">
        <f t="shared" si="1026"/>
        <v>146.5059952938613</v>
      </c>
      <c r="CW113" s="239">
        <f t="shared" si="1027"/>
        <v>154.54850147513625</v>
      </c>
      <c r="CX113" s="239">
        <f t="shared" si="1028"/>
        <v>163.03250430333071</v>
      </c>
      <c r="CY113" s="239">
        <f t="shared" si="1029"/>
        <v>171.98223991639071</v>
      </c>
      <c r="CZ113" s="239">
        <f t="shared" si="1030"/>
        <v>181.42327490490931</v>
      </c>
      <c r="DA113" s="239">
        <f t="shared" si="1031"/>
        <v>191.38257934786554</v>
      </c>
      <c r="DB113" s="239">
        <f t="shared" si="1032"/>
        <v>201.88860385769013</v>
      </c>
      <c r="DC113" s="239">
        <f t="shared" si="1033"/>
        <v>212.97136085475123</v>
      </c>
      <c r="DD113" s="239">
        <f t="shared" si="1034"/>
        <v>224.66251030343622</v>
      </c>
      <c r="DE113" s="239">
        <f t="shared" si="1035"/>
        <v>236.99545015475056</v>
      </c>
      <c r="DF113" s="239">
        <f t="shared" si="1036"/>
        <v>250.00541175379976</v>
      </c>
      <c r="DG113" s="239">
        <f t="shared" si="1037"/>
        <v>263.72956048470411</v>
      </c>
      <c r="DH113" s="239">
        <f t="shared" si="1038"/>
        <v>278.2071019404566</v>
      </c>
      <c r="DI113" s="239">
        <f t="shared" si="1039"/>
        <v>293.47939392101875</v>
      </c>
      <c r="DJ113" s="239">
        <f t="shared" si="1040"/>
        <v>309.59006457959703</v>
      </c>
      <c r="DK113" s="239">
        <f t="shared" si="1041"/>
        <v>326.58513705460751</v>
      </c>
      <c r="DL113" s="239">
        <f t="shared" si="1042"/>
        <v>344.51316094336272</v>
      </c>
      <c r="DM113" s="239">
        <f t="shared" si="1043"/>
        <v>363.42535099306002</v>
      </c>
      <c r="DN113" s="239">
        <f t="shared" si="1044"/>
        <v>383.37573340526819</v>
      </c>
      <c r="DO113" s="239">
        <f t="shared" si="1045"/>
        <v>404.42130017185826</v>
      </c>
      <c r="DP113" s="239">
        <f t="shared" si="1046"/>
        <v>426.62217188326804</v>
      </c>
      <c r="DQ113" s="239">
        <f t="shared" si="1047"/>
        <v>450.04176947419268</v>
      </c>
      <c r="DR113" s="239">
        <f t="shared" si="1048"/>
        <v>474.74699539732438</v>
      </c>
      <c r="DS113" s="239">
        <f t="shared" si="1049"/>
        <v>500.80842474269861</v>
      </c>
      <c r="DT113" s="239">
        <f t="shared" si="1050"/>
        <v>528.30050684861419</v>
      </c>
      <c r="DU113" s="239">
        <f t="shared" si="1051"/>
        <v>557.3017779800673</v>
      </c>
      <c r="DV113" s="239">
        <f t="shared" si="1052"/>
        <v>587.89508568225392</v>
      </c>
      <c r="DW113" s="239">
        <f t="shared" si="1053"/>
        <v>620.16782545004969</v>
      </c>
      <c r="DX113" s="239">
        <f t="shared" si="1054"/>
        <v>654.21219038955644</v>
      </c>
      <c r="DY113" s="239">
        <f t="shared" si="1055"/>
        <v>690.12543458492144</v>
      </c>
      <c r="DZ113" s="239">
        <f t="shared" si="1056"/>
        <v>728.01015092278487</v>
      </c>
      <c r="EA113" s="239">
        <f t="shared" si="1057"/>
        <v>767.97456416801356</v>
      </c>
      <c r="EB113" s="239">
        <f t="shared" si="1058"/>
        <v>810.13284012794611</v>
      </c>
      <c r="EC113" s="239">
        <f t="shared" si="1059"/>
        <v>854.60541178833489</v>
      </c>
      <c r="ED113" s="239">
        <f t="shared" si="1060"/>
        <v>901.5193233526536</v>
      </c>
      <c r="EE113" s="239">
        <f t="shared" si="1061"/>
        <v>951.00859316758192</v>
      </c>
      <c r="EF113" s="239">
        <f t="shared" si="1062"/>
        <v>1003.2145965714327</v>
      </c>
      <c r="EG113" s="239">
        <f t="shared" si="1063"/>
        <v>1058.286469759199</v>
      </c>
      <c r="EH113" s="239">
        <f t="shared" si="1064"/>
        <v>1116.3815358179368</v>
      </c>
      <c r="EI113" s="239">
        <f t="shared" si="1065"/>
        <v>1177.6657541495342</v>
      </c>
      <c r="EJ113" s="239">
        <f t="shared" si="1066"/>
        <v>1242.3141945647253</v>
      </c>
      <c r="EK113" s="239">
        <f t="shared" si="1067"/>
        <v>1310.511537402688</v>
      </c>
      <c r="EL113" s="239">
        <f t="shared" si="1068"/>
        <v>1382.4526011049109</v>
      </c>
      <c r="EM113" s="239">
        <f t="shared" si="1069"/>
        <v>1458.3428987504417</v>
      </c>
      <c r="EN113" s="239">
        <f t="shared" si="1070"/>
        <v>1538.3992251423645</v>
      </c>
      <c r="EO113" s="239">
        <f t="shared" si="1071"/>
        <v>1622.8502761226275</v>
      </c>
      <c r="EP113" s="239">
        <f t="shared" si="1072"/>
        <v>1711.9373018844112</v>
      </c>
      <c r="EQ113" s="239">
        <f t="shared" si="1073"/>
        <v>1805.9147961483434</v>
      </c>
      <c r="ER113" s="239">
        <f t="shared" si="1074"/>
        <v>1905.0512231713235</v>
      </c>
      <c r="ES113" s="239">
        <f t="shared" si="1075"/>
        <v>2009.6297846647913</v>
      </c>
      <c r="ET113" s="239">
        <f t="shared" si="1076"/>
        <v>2119.9492288132865</v>
      </c>
      <c r="EU113" s="239">
        <f t="shared" si="1077"/>
        <v>2236.3247037044107</v>
      </c>
      <c r="EV113" s="239">
        <f t="shared" si="1078"/>
        <v>2359.0886576081743</v>
      </c>
      <c r="EW113" s="239">
        <f t="shared" si="1079"/>
        <v>2488.5917886775437</v>
      </c>
      <c r="EX113" s="239">
        <f t="shared" si="1080"/>
        <v>2625.2040467831876</v>
      </c>
      <c r="EY113" s="239">
        <f t="shared" si="1081"/>
        <v>2769.3156903443469</v>
      </c>
      <c r="EZ113" s="239">
        <f t="shared" si="1082"/>
        <v>2921.3384011748662</v>
      </c>
      <c r="FA113" s="239">
        <f t="shared" si="1083"/>
        <v>3081.7064605291525</v>
      </c>
      <c r="FB113" s="239">
        <f t="shared" si="1084"/>
        <v>3250.8779897076524</v>
      </c>
      <c r="FC113" s="239">
        <f t="shared" si="1085"/>
        <v>3429.3362587658744</v>
      </c>
      <c r="FD113" s="239">
        <f t="shared" si="1086"/>
        <v>3617.5910670655217</v>
      </c>
      <c r="FE113" s="239">
        <f t="shared" si="1087"/>
        <v>3816.1801996115437</v>
      </c>
      <c r="FF113" s="239">
        <f t="shared" si="1088"/>
        <v>4025.6709633354012</v>
      </c>
      <c r="FG113" s="239">
        <f t="shared" si="1089"/>
        <v>4246.6618077132262</v>
      </c>
      <c r="FH113" s="239">
        <f t="shared" si="1090"/>
        <v>4479.7840343484722</v>
      </c>
      <c r="FI113" s="239">
        <f t="shared" si="1091"/>
        <v>4725.7036004028041</v>
      </c>
      <c r="FJ113" s="239">
        <f t="shared" si="1092"/>
        <v>4985.123021027056</v>
      </c>
      <c r="FK113" s="239">
        <f t="shared" si="1093"/>
        <v>5258.7833762269092</v>
      </c>
      <c r="FL113" s="239">
        <f t="shared" si="1094"/>
        <v>5547.4664278962837</v>
      </c>
      <c r="FM113" s="239">
        <f t="shared" si="1095"/>
        <v>5851.9968530661299</v>
      </c>
      <c r="FN113" s="239">
        <f t="shared" si="1096"/>
        <v>6173.2445997483292</v>
      </c>
      <c r="FO113" s="239">
        <f t="shared" si="1097"/>
        <v>6512.1273721045973</v>
      </c>
      <c r="FP113" s="239">
        <f t="shared" si="1098"/>
        <v>6869.6132520397477</v>
      </c>
      <c r="FQ113" s="239">
        <f t="shared" si="1099"/>
        <v>7246.7234647083824</v>
      </c>
      <c r="FR113" s="239">
        <f t="shared" si="1100"/>
        <v>7644.5352958351968</v>
      </c>
      <c r="FS113" s="239">
        <f t="shared" si="1101"/>
        <v>8064.1851691827706</v>
      </c>
      <c r="FT113" s="239">
        <f t="shared" si="1102"/>
        <v>8506.871892958201</v>
      </c>
      <c r="FU113" s="239">
        <f t="shared" si="1103"/>
        <v>8973.8600844325538</v>
      </c>
      <c r="FV113" s="239">
        <f t="shared" si="1104"/>
        <v>9466.4837825561863</v>
      </c>
      <c r="FW113" s="239">
        <f t="shared" si="1105"/>
        <v>9986.1502588900548</v>
      </c>
      <c r="FX113" s="239">
        <f t="shared" si="1106"/>
        <v>10534.344037739656</v>
      </c>
      <c r="FY113" s="239">
        <f t="shared" si="1107"/>
        <v>11112.631136975848</v>
      </c>
      <c r="FZ113" s="239">
        <f t="shared" si="1108"/>
        <v>11722.663541657252</v>
      </c>
      <c r="GA113" s="239">
        <f t="shared" si="1109"/>
        <v>12366.183923233986</v>
      </c>
      <c r="GB113" s="239">
        <f t="shared" si="1110"/>
        <v>13045.030617813996</v>
      </c>
      <c r="GC113" s="239">
        <f t="shared" si="1111"/>
        <v>13761.142877713342</v>
      </c>
      <c r="GD113" s="239">
        <f t="shared" si="1112"/>
        <v>14516.566411292481</v>
      </c>
      <c r="GE113" s="239">
        <f t="shared" si="1113"/>
        <v>15313.459226904102</v>
      </c>
      <c r="GF113" s="239">
        <f t="shared" si="1114"/>
        <v>16154.097797646869</v>
      </c>
      <c r="GG113" s="239">
        <f t="shared" si="1115"/>
        <v>17040.883564535816</v>
      </c>
      <c r="GH113" s="239">
        <f t="shared" si="1116"/>
        <v>17976.34979666692</v>
      </c>
      <c r="GI113" s="239">
        <f t="shared" si="1117"/>
        <v>18963.168827973226</v>
      </c>
      <c r="GJ113" s="239">
        <f t="shared" si="1118"/>
        <v>20004.159691245601</v>
      </c>
      <c r="GK113" s="239">
        <f t="shared" si="1119"/>
        <v>21102.296171226193</v>
      </c>
      <c r="GL113" s="239">
        <f t="shared" si="1120"/>
        <v>22260.715299779717</v>
      </c>
      <c r="GM113" s="239">
        <f t="shared" si="1121"/>
        <v>23482.726317410623</v>
      </c>
      <c r="GN113" s="239">
        <f t="shared" si="1122"/>
        <v>24771.820126726398</v>
      </c>
      <c r="GO113" s="239">
        <f t="shared" si="1123"/>
        <v>26131.679264852577</v>
      </c>
      <c r="GP113" s="239">
        <f t="shared" si="1124"/>
        <v>27566.188423287524</v>
      </c>
      <c r="GQ113" s="239">
        <f t="shared" si="1125"/>
        <v>29079.445545248931</v>
      </c>
      <c r="GR113" s="239">
        <f t="shared" si="1126"/>
        <v>30675.773532213654</v>
      </c>
      <c r="GS113" s="239">
        <f t="shared" si="1127"/>
        <v>32359.732593092824</v>
      </c>
      <c r="GT113" s="239">
        <f t="shared" si="1128"/>
        <v>34136.133271319937</v>
      </c>
      <c r="GU113" s="239">
        <f t="shared" si="1129"/>
        <v>36010.050187066248</v>
      </c>
      <c r="GV113" s="239">
        <f t="shared" si="1130"/>
        <v>37986.836533840658</v>
      </c>
      <c r="GW113" s="239">
        <f t="shared" si="1131"/>
        <v>40072.139370886369</v>
      </c>
      <c r="GX113" s="239">
        <f t="shared" si="1132"/>
        <v>42271.915755059832</v>
      </c>
      <c r="GY113" s="239">
        <f t="shared" si="1133"/>
        <v>44592.44975827579</v>
      </c>
      <c r="GZ113" s="239">
        <f t="shared" si="1134"/>
        <v>47040.370419131861</v>
      </c>
      <c r="HA113" s="239">
        <f t="shared" si="1135"/>
        <v>49622.670679994859</v>
      </c>
      <c r="HB113" s="239">
        <f t="shared" si="1136"/>
        <v>52346.727363646169</v>
      </c>
      <c r="HC113" s="239">
        <f t="shared" si="1137"/>
        <v>55220.32224655318</v>
      </c>
      <c r="HD113" s="239">
        <f t="shared" si="1138"/>
        <v>58251.66428896656</v>
      </c>
      <c r="HE113" s="239">
        <f t="shared" si="1139"/>
        <v>61449.413085347704</v>
      </c>
      <c r="HF113" s="239">
        <f t="shared" si="1140"/>
        <v>64822.703602116977</v>
      </c>
      <c r="HG113" s="239">
        <f t="shared" si="1141"/>
        <v>68381.172273390694</v>
      </c>
      <c r="HH113" s="239">
        <f t="shared" si="1142"/>
        <v>72134.984529254158</v>
      </c>
      <c r="HI113" s="239">
        <f t="shared" si="1143"/>
        <v>76094.863835210504</v>
      </c>
    </row>
    <row r="114" spans="1:217" s="278" customFormat="1" ht="12.75" customHeight="1">
      <c r="A114" s="10" t="str">
        <f>'JJR-4 Constant DCF'!A104</f>
        <v>Pinnacle West Capital Corporation</v>
      </c>
      <c r="B114" s="389" t="str">
        <f>'JJR-4 Constant DCF'!B104</f>
        <v>PNW</v>
      </c>
      <c r="C114" s="239">
        <f>'JJR-4 Constant DCF'!D104</f>
        <v>78.89061111111107</v>
      </c>
      <c r="D114" s="239">
        <f>'JJR-4 Constant DCF'!C104</f>
        <v>3.32</v>
      </c>
      <c r="E114" s="3">
        <f>'JJR-4 Constant DCF'!G104</f>
        <v>4.4999999999999998E-2</v>
      </c>
      <c r="F114" s="3">
        <f>'JJR-4 Constant DCF'!H104</f>
        <v>3.5000000000000003E-2</v>
      </c>
      <c r="G114" s="3">
        <f>'JJR-4 Constant DCF'!I104</f>
        <v>3.4000000000000002E-2</v>
      </c>
      <c r="H114" s="3">
        <f t="shared" si="1144"/>
        <v>3.4000000000000002E-2</v>
      </c>
      <c r="I114" s="3">
        <f t="shared" si="953"/>
        <v>3.7482567766986045E-2</v>
      </c>
      <c r="J114" s="3">
        <f t="shared" si="954"/>
        <v>4.0965135533972089E-2</v>
      </c>
      <c r="K114" s="3">
        <f t="shared" si="955"/>
        <v>4.4447703300958132E-2</v>
      </c>
      <c r="L114" s="3">
        <f t="shared" si="956"/>
        <v>4.7930271067944175E-2</v>
      </c>
      <c r="M114" s="3">
        <f t="shared" si="957"/>
        <v>5.1412838834930218E-2</v>
      </c>
      <c r="N114" s="3">
        <f>'JJR-5.4 GDP Growth'!$D$25</f>
        <v>5.4895406601916275E-2</v>
      </c>
      <c r="O114" s="3">
        <f t="shared" si="1145"/>
        <v>9.5548740029335028E-2</v>
      </c>
      <c r="Q114" s="239">
        <f t="shared" si="958"/>
        <v>-78.89061111111107</v>
      </c>
      <c r="R114" s="239">
        <f t="shared" si="959"/>
        <v>3.4328799999999999</v>
      </c>
      <c r="S114" s="239">
        <f t="shared" si="960"/>
        <v>3.5495979200000001</v>
      </c>
      <c r="T114" s="239">
        <f t="shared" si="961"/>
        <v>3.6702842492800003</v>
      </c>
      <c r="U114" s="239">
        <f t="shared" si="962"/>
        <v>3.7950739137555205</v>
      </c>
      <c r="V114" s="239">
        <f t="shared" si="963"/>
        <v>3.9241064268232084</v>
      </c>
      <c r="W114" s="239">
        <f t="shared" si="964"/>
        <v>4.0711920118914753</v>
      </c>
      <c r="X114" s="239">
        <f t="shared" si="965"/>
        <v>4.2379689444434341</v>
      </c>
      <c r="Y114" s="239">
        <f t="shared" si="966"/>
        <v>4.4263369306847302</v>
      </c>
      <c r="Z114" s="239">
        <f t="shared" si="967"/>
        <v>4.6384924596105011</v>
      </c>
      <c r="AA114" s="239">
        <f t="shared" si="968"/>
        <v>4.8769705248734949</v>
      </c>
      <c r="AB114" s="239">
        <f t="shared" si="969"/>
        <v>5.1446938048219861</v>
      </c>
      <c r="AC114" s="239">
        <f t="shared" si="969"/>
        <v>5.4271138630800486</v>
      </c>
      <c r="AD114" s="239">
        <f t="shared" si="969"/>
        <v>5.7250374852687242</v>
      </c>
      <c r="AE114" s="239">
        <f t="shared" si="969"/>
        <v>6.039315745833763</v>
      </c>
      <c r="AF114" s="239">
        <f t="shared" si="969"/>
        <v>6.3708464392986626</v>
      </c>
      <c r="AG114" s="239">
        <f t="shared" si="969"/>
        <v>6.7205766449823328</v>
      </c>
      <c r="AH114" s="239">
        <f t="shared" si="969"/>
        <v>7.0895054325079805</v>
      </c>
      <c r="AI114" s="239">
        <f t="shared" si="969"/>
        <v>7.4786867158320005</v>
      </c>
      <c r="AJ114" s="239">
        <f t="shared" si="969"/>
        <v>7.8892322639459485</v>
      </c>
      <c r="AK114" s="239">
        <f t="shared" si="969"/>
        <v>8.3223148768522179</v>
      </c>
      <c r="AL114" s="239">
        <f t="shared" si="969"/>
        <v>8.779171735886198</v>
      </c>
      <c r="AM114" s="239">
        <f t="shared" si="969"/>
        <v>9.2611079379557228</v>
      </c>
      <c r="AN114" s="239">
        <f t="shared" si="969"/>
        <v>9.7695002237940365</v>
      </c>
      <c r="AO114" s="239">
        <f t="shared" si="969"/>
        <v>10.305800910876723</v>
      </c>
      <c r="AP114" s="239">
        <f t="shared" si="969"/>
        <v>10.871542042237699</v>
      </c>
      <c r="AQ114" s="239">
        <f t="shared" si="969"/>
        <v>11.468339763036164</v>
      </c>
      <c r="AR114" s="239">
        <f t="shared" si="970"/>
        <v>12.097898937376959</v>
      </c>
      <c r="AS114" s="239">
        <f t="shared" si="971"/>
        <v>12.762018018573158</v>
      </c>
      <c r="AT114" s="239">
        <f t="shared" si="972"/>
        <v>13.462594186763713</v>
      </c>
      <c r="AU114" s="239">
        <f t="shared" si="973"/>
        <v>14.201628768562701</v>
      </c>
      <c r="AV114" s="239">
        <f t="shared" si="974"/>
        <v>14.981232954222422</v>
      </c>
      <c r="AW114" s="239">
        <f t="shared" si="975"/>
        <v>15.803633828642489</v>
      </c>
      <c r="AX114" s="239">
        <f t="shared" si="976"/>
        <v>16.671180733453618</v>
      </c>
      <c r="AY114" s="239">
        <f t="shared" si="977"/>
        <v>17.586351978350585</v>
      </c>
      <c r="AZ114" s="239">
        <f t="shared" si="978"/>
        <v>18.551761920846555</v>
      </c>
      <c r="BA114" s="239">
        <f t="shared" si="979"/>
        <v>19.570168434673374</v>
      </c>
      <c r="BB114" s="239">
        <f t="shared" si="980"/>
        <v>20.644480788162756</v>
      </c>
      <c r="BC114" s="239">
        <f t="shared" si="981"/>
        <v>21.777767955114399</v>
      </c>
      <c r="BD114" s="239">
        <f t="shared" si="982"/>
        <v>22.973267381892587</v>
      </c>
      <c r="BE114" s="239">
        <f t="shared" si="983"/>
        <v>24.23439423579612</v>
      </c>
      <c r="BF114" s="239">
        <f t="shared" si="984"/>
        <v>25.564751161121283</v>
      </c>
      <c r="BG114" s="239">
        <f t="shared" si="985"/>
        <v>26.968138570787847</v>
      </c>
      <c r="BH114" s="239">
        <f t="shared" si="986"/>
        <v>28.448565502928066</v>
      </c>
      <c r="BI114" s="239">
        <f t="shared" si="987"/>
        <v>30.010261073452551</v>
      </c>
      <c r="BJ114" s="239">
        <f t="shared" si="988"/>
        <v>31.65768655730939</v>
      </c>
      <c r="BK114" s="239">
        <f t="shared" si="989"/>
        <v>33.39554813294891</v>
      </c>
      <c r="BL114" s="239">
        <f t="shared" si="990"/>
        <v>35.228810326401003</v>
      </c>
      <c r="BM114" s="239">
        <f t="shared" si="991"/>
        <v>37.162710193370572</v>
      </c>
      <c r="BN114" s="239">
        <f t="shared" si="992"/>
        <v>39.202772279864831</v>
      </c>
      <c r="BO114" s="239">
        <f t="shared" si="993"/>
        <v>41.354824404090344</v>
      </c>
      <c r="BP114" s="239">
        <f t="shared" si="994"/>
        <v>43.625014304703733</v>
      </c>
      <c r="BQ114" s="239">
        <f t="shared" si="995"/>
        <v>46.019827202974859</v>
      </c>
      <c r="BR114" s="239">
        <f t="shared" si="996"/>
        <v>48.54610432903209</v>
      </c>
      <c r="BS114" s="239">
        <f t="shared" si="997"/>
        <v>51.211062465113358</v>
      </c>
      <c r="BT114" s="239">
        <f t="shared" si="998"/>
        <v>54.022314561651889</v>
      </c>
      <c r="BU114" s="239">
        <f t="shared" si="999"/>
        <v>56.987891485090394</v>
      </c>
      <c r="BV114" s="239">
        <f t="shared" si="1000"/>
        <v>60.116264959550314</v>
      </c>
      <c r="BW114" s="239">
        <f t="shared" si="1001"/>
        <v>63.416371767893359</v>
      </c>
      <c r="BX114" s="239">
        <f t="shared" si="1002"/>
        <v>66.897639281310148</v>
      </c>
      <c r="BY114" s="239">
        <f t="shared" si="1003"/>
        <v>70.570012390365989</v>
      </c>
      <c r="BZ114" s="239">
        <f t="shared" si="1004"/>
        <v>74.443981914437401</v>
      </c>
      <c r="CA114" s="239">
        <f t="shared" si="1005"/>
        <v>78.530614570696144</v>
      </c>
      <c r="CB114" s="239">
        <f t="shared" si="1006"/>
        <v>82.841584588252886</v>
      </c>
      <c r="CC114" s="239">
        <f t="shared" si="1007"/>
        <v>87.389207057772069</v>
      </c>
      <c r="CD114" s="239">
        <f t="shared" si="1008"/>
        <v>92.186473111827524</v>
      </c>
      <c r="CE114" s="239">
        <f t="shared" si="1009"/>
        <v>97.247087036497916</v>
      </c>
      <c r="CF114" s="239">
        <f t="shared" si="1010"/>
        <v>102.58550542021841</v>
      </c>
      <c r="CG114" s="239">
        <f t="shared" si="1011"/>
        <v>108.21697845172439</v>
      </c>
      <c r="CH114" s="239">
        <f t="shared" si="1012"/>
        <v>114.15759348506261</v>
      </c>
      <c r="CI114" s="239">
        <f t="shared" si="1013"/>
        <v>120.42432099612138</v>
      </c>
      <c r="CJ114" s="239">
        <f t="shared" si="1014"/>
        <v>127.03506306196314</v>
      </c>
      <c r="CK114" s="239">
        <f t="shared" si="1015"/>
        <v>134.00870450144967</v>
      </c>
      <c r="CL114" s="239">
        <f t="shared" si="1016"/>
        <v>141.36516682325279</v>
      </c>
      <c r="CM114" s="239">
        <f t="shared" si="1017"/>
        <v>149.12546513536299</v>
      </c>
      <c r="CN114" s="239">
        <f t="shared" si="1018"/>
        <v>157.31176817866861</v>
      </c>
      <c r="CO114" s="239">
        <f t="shared" si="1019"/>
        <v>165.94746165610303</v>
      </c>
      <c r="CP114" s="239">
        <f t="shared" si="1020"/>
        <v>175.05721503827073</v>
      </c>
      <c r="CQ114" s="239">
        <f t="shared" si="1021"/>
        <v>184.66705203639569</v>
      </c>
      <c r="CR114" s="239">
        <f t="shared" si="1022"/>
        <v>194.80442494391087</v>
      </c>
      <c r="CS114" s="239">
        <f t="shared" si="1023"/>
        <v>205.49829305905934</v>
      </c>
      <c r="CT114" s="239">
        <f t="shared" si="1024"/>
        <v>216.77920541253616</v>
      </c>
      <c r="CU114" s="239">
        <f t="shared" si="1025"/>
        <v>228.67938803649767</v>
      </c>
      <c r="CV114" s="239">
        <f t="shared" si="1026"/>
        <v>241.23283602423859</v>
      </c>
      <c r="CW114" s="239">
        <f t="shared" si="1027"/>
        <v>254.47541064352257</v>
      </c>
      <c r="CX114" s="239">
        <f t="shared" si="1028"/>
        <v>268.44494178098836</v>
      </c>
      <c r="CY114" s="239">
        <f t="shared" si="1029"/>
        <v>283.18133601028347</v>
      </c>
      <c r="CZ114" s="239">
        <f t="shared" si="1030"/>
        <v>298.72669059264189</v>
      </c>
      <c r="DA114" s="239">
        <f t="shared" si="1031"/>
        <v>315.12541373556979</v>
      </c>
      <c r="DB114" s="239">
        <f t="shared" si="1032"/>
        <v>332.42435145318098</v>
      </c>
      <c r="DC114" s="239">
        <f t="shared" si="1033"/>
        <v>350.67292139058168</v>
      </c>
      <c r="DD114" s="239">
        <f t="shared" si="1034"/>
        <v>369.92325399459946</v>
      </c>
      <c r="DE114" s="239">
        <f t="shared" si="1035"/>
        <v>390.23034143413696</v>
      </c>
      <c r="DF114" s="239">
        <f t="shared" si="1036"/>
        <v>411.65219469556854</v>
      </c>
      <c r="DG114" s="239">
        <f t="shared" si="1037"/>
        <v>434.25000930195296</v>
      </c>
      <c r="DH114" s="239">
        <f t="shared" si="1038"/>
        <v>458.0883401294696</v>
      </c>
      <c r="DI114" s="239">
        <f t="shared" si="1039"/>
        <v>483.23528582047373</v>
      </c>
      <c r="DJ114" s="239">
        <f t="shared" si="1040"/>
        <v>509.76268331998187</v>
      </c>
      <c r="DK114" s="239">
        <f t="shared" si="1041"/>
        <v>537.74631309131621</v>
      </c>
      <c r="DL114" s="239">
        <f t="shared" si="1042"/>
        <v>567.26611559714536</v>
      </c>
      <c r="DM114" s="239">
        <f t="shared" si="1043"/>
        <v>598.40641966434032</v>
      </c>
      <c r="DN114" s="239">
        <f t="shared" si="1044"/>
        <v>631.25618338501124</v>
      </c>
      <c r="DO114" s="239">
        <f t="shared" si="1045"/>
        <v>665.90924824190529</v>
      </c>
      <c r="DP114" s="239">
        <f t="shared" si="1046"/>
        <v>702.46460718412106</v>
      </c>
      <c r="DQ114" s="239">
        <f t="shared" si="1047"/>
        <v>741.02668741894877</v>
      </c>
      <c r="DR114" s="239">
        <f t="shared" si="1048"/>
        <v>781.70564872768307</v>
      </c>
      <c r="DS114" s="239">
        <f t="shared" si="1049"/>
        <v>824.61769815760397</v>
      </c>
      <c r="DT114" s="239">
        <f t="shared" si="1050"/>
        <v>869.88542198910193</v>
      </c>
      <c r="DU114" s="239">
        <f t="shared" si="1051"/>
        <v>917.63813592627321</v>
      </c>
      <c r="DV114" s="239">
        <f t="shared" si="1052"/>
        <v>968.01225451137054</v>
      </c>
      <c r="DW114" s="239">
        <f t="shared" si="1053"/>
        <v>1021.1516808184099</v>
      </c>
      <c r="DX114" s="239">
        <f t="shared" si="1054"/>
        <v>1077.2082175391668</v>
      </c>
      <c r="DY114" s="239">
        <f t="shared" si="1055"/>
        <v>1136.3420006359047</v>
      </c>
      <c r="DZ114" s="239">
        <f t="shared" si="1056"/>
        <v>1198.7219567996476</v>
      </c>
      <c r="EA114" s="239">
        <f t="shared" si="1057"/>
        <v>1264.526286020809</v>
      </c>
      <c r="EB114" s="239">
        <f t="shared" si="1058"/>
        <v>1333.9429706507324</v>
      </c>
      <c r="EC114" s="239">
        <f t="shared" si="1059"/>
        <v>1407.1703124083724</v>
      </c>
      <c r="ED114" s="239">
        <f t="shared" si="1060"/>
        <v>1484.4174988661755</v>
      </c>
      <c r="EE114" s="239">
        <f t="shared" si="1061"/>
        <v>1565.9052010334337</v>
      </c>
      <c r="EF114" s="239">
        <f t="shared" si="1062"/>
        <v>1651.8662037442195</v>
      </c>
      <c r="EG114" s="239">
        <f t="shared" si="1063"/>
        <v>1742.5460706507224</v>
      </c>
      <c r="EH114" s="239">
        <f t="shared" si="1064"/>
        <v>1838.2038457216654</v>
      </c>
      <c r="EI114" s="239">
        <f t="shared" si="1065"/>
        <v>1939.1127932497625</v>
      </c>
      <c r="EJ114" s="239">
        <f t="shared" si="1066"/>
        <v>2045.5611784821858</v>
      </c>
      <c r="EK114" s="239">
        <f t="shared" si="1067"/>
        <v>2157.8530911040602</v>
      </c>
      <c r="EL114" s="239">
        <f t="shared" si="1068"/>
        <v>2276.3093139274197</v>
      </c>
      <c r="EM114" s="239">
        <f t="shared" si="1069"/>
        <v>2401.2682392671945</v>
      </c>
      <c r="EN114" s="239">
        <f t="shared" si="1070"/>
        <v>2533.0868356220349</v>
      </c>
      <c r="EO114" s="239">
        <f t="shared" si="1071"/>
        <v>2672.1416674214679</v>
      </c>
      <c r="EP114" s="239">
        <f t="shared" si="1072"/>
        <v>2818.829970752492</v>
      </c>
      <c r="EQ114" s="239">
        <f t="shared" si="1073"/>
        <v>2973.5707881386179</v>
      </c>
      <c r="ER114" s="239">
        <f t="shared" si="1074"/>
        <v>3136.8061656130681</v>
      </c>
      <c r="ES114" s="239">
        <f t="shared" si="1075"/>
        <v>3309.0024155057954</v>
      </c>
      <c r="ET114" s="239">
        <f t="shared" si="1076"/>
        <v>3490.6514485517091</v>
      </c>
      <c r="EU114" s="239">
        <f t="shared" si="1077"/>
        <v>3682.2721791255231</v>
      </c>
      <c r="EV114" s="239">
        <f t="shared" si="1078"/>
        <v>3884.4120076175427</v>
      </c>
      <c r="EW114" s="239">
        <f t="shared" si="1079"/>
        <v>4097.6483841850741</v>
      </c>
      <c r="EX114" s="239">
        <f t="shared" si="1080"/>
        <v>4322.590458346599</v>
      </c>
      <c r="EY114" s="239">
        <f t="shared" si="1081"/>
        <v>4559.8808191310991</v>
      </c>
      <c r="EZ114" s="239">
        <f t="shared" si="1082"/>
        <v>4810.19733075358</v>
      </c>
      <c r="FA114" s="239">
        <f t="shared" si="1083"/>
        <v>5074.2550690607504</v>
      </c>
      <c r="FB114" s="239">
        <f t="shared" si="1084"/>
        <v>5352.8083642786751</v>
      </c>
      <c r="FC114" s="239">
        <f t="shared" si="1085"/>
        <v>5646.6529558978909</v>
      </c>
      <c r="FD114" s="239">
        <f t="shared" si="1086"/>
        <v>5956.6282658518185</v>
      </c>
      <c r="FE114" s="239">
        <f t="shared" si="1087"/>
        <v>6283.6197964822213</v>
      </c>
      <c r="FF114" s="239">
        <f t="shared" si="1088"/>
        <v>6628.5616601419633</v>
      </c>
      <c r="FG114" s="239">
        <f t="shared" si="1089"/>
        <v>6992.4392476613293</v>
      </c>
      <c r="FH114" s="239">
        <f t="shared" si="1090"/>
        <v>7376.2920433008958</v>
      </c>
      <c r="FI114" s="239">
        <f t="shared" si="1091"/>
        <v>7781.2165942323782</v>
      </c>
      <c r="FJ114" s="239">
        <f t="shared" si="1092"/>
        <v>8208.3696430303426</v>
      </c>
      <c r="FK114" s="239">
        <f t="shared" si="1093"/>
        <v>8658.9714321233187</v>
      </c>
      <c r="FL114" s="239">
        <f t="shared" si="1094"/>
        <v>9134.3091896441056</v>
      </c>
      <c r="FM114" s="239">
        <f t="shared" si="1095"/>
        <v>9635.7408066372391</v>
      </c>
      <c r="FN114" s="239">
        <f t="shared" si="1096"/>
        <v>10164.698716128267</v>
      </c>
      <c r="FO114" s="239">
        <f t="shared" si="1097"/>
        <v>10722.693985136104</v>
      </c>
      <c r="FP114" s="239">
        <f t="shared" si="1098"/>
        <v>11311.320631318073</v>
      </c>
      <c r="FQ114" s="239">
        <f t="shared" si="1099"/>
        <v>11932.260176578922</v>
      </c>
      <c r="FR114" s="239">
        <f t="shared" si="1100"/>
        <v>12587.286450652076</v>
      </c>
      <c r="FS114" s="239">
        <f t="shared" si="1101"/>
        <v>13278.270658375413</v>
      </c>
      <c r="FT114" s="239">
        <f t="shared" si="1102"/>
        <v>14007.186725137226</v>
      </c>
      <c r="FU114" s="239">
        <f t="shared" si="1103"/>
        <v>14776.116935762599</v>
      </c>
      <c r="FV114" s="239">
        <f t="shared" si="1104"/>
        <v>15587.257882948748</v>
      </c>
      <c r="FW114" s="239">
        <f t="shared" si="1105"/>
        <v>16442.926742242144</v>
      </c>
      <c r="FX114" s="239">
        <f t="shared" si="1106"/>
        <v>17345.56789148305</v>
      </c>
      <c r="FY114" s="239">
        <f t="shared" si="1107"/>
        <v>18297.759893627153</v>
      </c>
      <c r="FZ114" s="239">
        <f t="shared" si="1108"/>
        <v>19302.222862892053</v>
      </c>
      <c r="GA114" s="239">
        <f t="shared" si="1109"/>
        <v>20361.826235271317</v>
      </c>
      <c r="GB114" s="239">
        <f t="shared" si="1110"/>
        <v>21479.596965614102</v>
      </c>
      <c r="GC114" s="239">
        <f t="shared" si="1111"/>
        <v>22658.728174686774</v>
      </c>
      <c r="GD114" s="239">
        <f t="shared" si="1112"/>
        <v>23902.588270918499</v>
      </c>
      <c r="GE114" s="239">
        <f t="shared" si="1113"/>
        <v>25214.730572888766</v>
      </c>
      <c r="GF114" s="239">
        <f t="shared" si="1114"/>
        <v>26598.903460045265</v>
      </c>
      <c r="GG114" s="239">
        <f t="shared" si="1115"/>
        <v>28059.061080649568</v>
      </c>
      <c r="GH114" s="239">
        <f t="shared" si="1116"/>
        <v>29599.374647539829</v>
      </c>
      <c r="GI114" s="239">
        <f t="shared" si="1117"/>
        <v>31224.244353978982</v>
      </c>
      <c r="GJ114" s="239">
        <f t="shared" si="1118"/>
        <v>32938.311943628243</v>
      </c>
      <c r="GK114" s="239">
        <f t="shared" si="1119"/>
        <v>34746.473970554471</v>
      </c>
      <c r="GL114" s="239">
        <f t="shared" si="1120"/>
        <v>36653.895787150956</v>
      </c>
      <c r="GM114" s="239">
        <f t="shared" si="1121"/>
        <v>38666.026299930876</v>
      </c>
      <c r="GN114" s="239">
        <f t="shared" si="1122"/>
        <v>40788.613535345969</v>
      </c>
      <c r="GO114" s="239">
        <f t="shared" si="1123"/>
        <v>43027.72106009721</v>
      </c>
      <c r="GP114" s="239">
        <f t="shared" si="1124"/>
        <v>45389.745302845084</v>
      </c>
      <c r="GQ114" s="239">
        <f t="shared" si="1125"/>
        <v>47881.433826802182</v>
      </c>
      <c r="GR114" s="239">
        <f t="shared" si="1126"/>
        <v>50509.904605407239</v>
      </c>
      <c r="GS114" s="239">
        <f t="shared" si="1127"/>
        <v>53282.66635614507</v>
      </c>
      <c r="GT114" s="239">
        <f t="shared" si="1128"/>
        <v>56207.639990599899</v>
      </c>
      <c r="GU114" s="239">
        <f t="shared" si="1129"/>
        <v>59293.181242018007</v>
      </c>
      <c r="GV114" s="239">
        <f t="shared" si="1130"/>
        <v>62548.104535019702</v>
      </c>
      <c r="GW114" s="239">
        <f t="shared" si="1131"/>
        <v>65981.708165648772</v>
      </c>
      <c r="GX114" s="239">
        <f t="shared" si="1132"/>
        <v>69603.800863691038</v>
      </c>
      <c r="GY114" s="239">
        <f t="shared" si="1133"/>
        <v>73424.72981314217</v>
      </c>
      <c r="GZ114" s="239">
        <f t="shared" si="1134"/>
        <v>77455.410210870454</v>
      </c>
      <c r="HA114" s="239">
        <f t="shared" si="1135"/>
        <v>81707.356447914412</v>
      </c>
      <c r="HB114" s="239">
        <f t="shared" si="1136"/>
        <v>86192.715002490382</v>
      </c>
      <c r="HC114" s="239">
        <f t="shared" si="1137"/>
        <v>90924.299138675182</v>
      </c>
      <c r="HD114" s="239">
        <f t="shared" si="1138"/>
        <v>95915.625509887017</v>
      </c>
      <c r="HE114" s="239">
        <f t="shared" si="1139"/>
        <v>101180.9527717294</v>
      </c>
      <c r="HF114" s="239">
        <f t="shared" si="1140"/>
        <v>106735.32231450277</v>
      </c>
      <c r="HG114" s="239">
        <f t="shared" si="1141"/>
        <v>112594.60123174399</v>
      </c>
      <c r="HH114" s="239">
        <f t="shared" si="1142"/>
        <v>118775.5276475412</v>
      </c>
      <c r="HI114" s="239">
        <f t="shared" si="1143"/>
        <v>125295.75853211012</v>
      </c>
    </row>
    <row r="115" spans="1:217" s="278" customFormat="1" ht="12.75" customHeight="1">
      <c r="A115" s="10" t="str">
        <f>'JJR-4 Constant DCF'!A105</f>
        <v>Portland General Electric Company</v>
      </c>
      <c r="B115" s="389" t="str">
        <f>'JJR-4 Constant DCF'!B105</f>
        <v>POR</v>
      </c>
      <c r="C115" s="239">
        <f>'JJR-4 Constant DCF'!D105</f>
        <v>41.401222222222216</v>
      </c>
      <c r="D115" s="239">
        <f>'JJR-4 Constant DCF'!C105</f>
        <v>1.63</v>
      </c>
      <c r="E115" s="3">
        <f>'JJR-4 Constant DCF'!G105</f>
        <v>0.04</v>
      </c>
      <c r="F115" s="3">
        <f>'JJR-4 Constant DCF'!H105</f>
        <v>0.13400000000000001</v>
      </c>
      <c r="G115" s="3">
        <f>'JJR-4 Constant DCF'!I105</f>
        <v>0.13400000000000001</v>
      </c>
      <c r="H115" s="3">
        <f t="shared" si="1144"/>
        <v>0.04</v>
      </c>
      <c r="I115" s="3">
        <f t="shared" si="953"/>
        <v>4.2482567766986043E-2</v>
      </c>
      <c r="J115" s="3">
        <f t="shared" si="954"/>
        <v>4.4965135533972092E-2</v>
      </c>
      <c r="K115" s="3">
        <f t="shared" si="955"/>
        <v>4.7447703300958141E-2</v>
      </c>
      <c r="L115" s="3">
        <f t="shared" si="956"/>
        <v>4.993027106794419E-2</v>
      </c>
      <c r="M115" s="3">
        <f t="shared" si="957"/>
        <v>5.2412838834930239E-2</v>
      </c>
      <c r="N115" s="3">
        <f>'JJR-5.4 GDP Growth'!$D$25</f>
        <v>5.4895406601916275E-2</v>
      </c>
      <c r="O115" s="3">
        <f t="shared" si="1145"/>
        <v>9.4354030489921567E-2</v>
      </c>
      <c r="Q115" s="239">
        <f t="shared" si="958"/>
        <v>-41.401222222222216</v>
      </c>
      <c r="R115" s="239">
        <f t="shared" si="959"/>
        <v>1.6952</v>
      </c>
      <c r="S115" s="239">
        <f t="shared" si="960"/>
        <v>1.7630080000000001</v>
      </c>
      <c r="T115" s="239">
        <f t="shared" si="961"/>
        <v>1.8335283200000001</v>
      </c>
      <c r="U115" s="239">
        <f t="shared" si="962"/>
        <v>1.9068694528000001</v>
      </c>
      <c r="V115" s="239">
        <f t="shared" si="963"/>
        <v>1.9831442309120002</v>
      </c>
      <c r="W115" s="239">
        <f t="shared" si="964"/>
        <v>2.0673932900934266</v>
      </c>
      <c r="X115" s="239">
        <f t="shared" si="965"/>
        <v>2.1603539095845021</v>
      </c>
      <c r="Y115" s="239">
        <f t="shared" si="966"/>
        <v>2.2628577409115325</v>
      </c>
      <c r="Z115" s="239">
        <f t="shared" si="967"/>
        <v>2.3758428413034411</v>
      </c>
      <c r="AA115" s="239">
        <f t="shared" si="968"/>
        <v>2.5003675092418014</v>
      </c>
      <c r="AB115" s="239">
        <f t="shared" si="969"/>
        <v>2.6376262003158506</v>
      </c>
      <c r="AC115" s="239">
        <f t="shared" si="969"/>
        <v>2.7824197630460565</v>
      </c>
      <c r="AD115" s="239">
        <f t="shared" si="969"/>
        <v>2.9351618272756772</v>
      </c>
      <c r="AE115" s="239">
        <f t="shared" si="969"/>
        <v>3.0962887292263992</v>
      </c>
      <c r="AF115" s="239">
        <f t="shared" si="969"/>
        <v>3.2662607579742131</v>
      </c>
      <c r="AG115" s="239">
        <f t="shared" si="969"/>
        <v>3.4455634703510909</v>
      </c>
      <c r="AH115" s="239">
        <f t="shared" si="969"/>
        <v>3.6347090780287239</v>
      </c>
      <c r="AI115" s="239">
        <f t="shared" si="969"/>
        <v>3.8342379107467868</v>
      </c>
      <c r="AJ115" s="239">
        <f t="shared" si="969"/>
        <v>4.0447199598657138</v>
      </c>
      <c r="AK115" s="239">
        <f t="shared" si="969"/>
        <v>4.2667565066534285</v>
      </c>
      <c r="AL115" s="239">
        <f t="shared" si="969"/>
        <v>4.5009818399575403</v>
      </c>
      <c r="AM115" s="239">
        <f t="shared" si="969"/>
        <v>4.7480650681698506</v>
      </c>
      <c r="AN115" s="239">
        <f t="shared" si="969"/>
        <v>5.0087120306593897</v>
      </c>
      <c r="AO115" s="239">
        <f t="shared" si="969"/>
        <v>5.2836673141343464</v>
      </c>
      <c r="AP115" s="239">
        <f t="shared" si="969"/>
        <v>5.573716379693006</v>
      </c>
      <c r="AQ115" s="239">
        <f t="shared" ref="AQ115:AQ116" si="1338">AP115*(1+$N115)</f>
        <v>5.879687806640014</v>
      </c>
      <c r="AR115" s="239">
        <f t="shared" si="970"/>
        <v>6.202455659477847</v>
      </c>
      <c r="AS115" s="239">
        <f t="shared" si="971"/>
        <v>6.5429419848352399</v>
      </c>
      <c r="AT115" s="239">
        <f t="shared" si="972"/>
        <v>6.9021194454655195</v>
      </c>
      <c r="AU115" s="239">
        <f t="shared" si="973"/>
        <v>7.2810140988393419</v>
      </c>
      <c r="AV115" s="239">
        <f t="shared" si="974"/>
        <v>7.6807083282694126</v>
      </c>
      <c r="AW115" s="239">
        <f t="shared" si="975"/>
        <v>8.1023439349404871</v>
      </c>
      <c r="AX115" s="239">
        <f t="shared" si="976"/>
        <v>8.5471253996776149</v>
      </c>
      <c r="AY115" s="239">
        <f t="shared" si="977"/>
        <v>9.0163233237704841</v>
      </c>
      <c r="AZ115" s="239">
        <f t="shared" si="978"/>
        <v>9.5112780586832066</v>
      </c>
      <c r="BA115" s="239">
        <f t="shared" si="979"/>
        <v>10.033403535018506</v>
      </c>
      <c r="BB115" s="239">
        <f t="shared" si="980"/>
        <v>10.584191301674451</v>
      </c>
      <c r="BC115" s="239">
        <f t="shared" si="981"/>
        <v>11.165214786732335</v>
      </c>
      <c r="BD115" s="239">
        <f t="shared" si="982"/>
        <v>11.778133792247734</v>
      </c>
      <c r="BE115" s="239">
        <f t="shared" si="983"/>
        <v>12.424699235784944</v>
      </c>
      <c r="BF115" s="239">
        <f t="shared" si="984"/>
        <v>13.106758152239877</v>
      </c>
      <c r="BG115" s="239">
        <f t="shared" si="985"/>
        <v>13.826258970240065</v>
      </c>
      <c r="BH115" s="239">
        <f t="shared" si="986"/>
        <v>14.585257078194786</v>
      </c>
      <c r="BI115" s="239">
        <f t="shared" si="987"/>
        <v>15.385920695895766</v>
      </c>
      <c r="BJ115" s="239">
        <f t="shared" si="988"/>
        <v>16.230537068441802</v>
      </c>
      <c r="BK115" s="239">
        <f t="shared" si="989"/>
        <v>17.12151900018139</v>
      </c>
      <c r="BL115" s="239">
        <f t="shared" si="990"/>
        <v>18.061411747338784</v>
      </c>
      <c r="BM115" s="239">
        <f t="shared" si="991"/>
        <v>19.052900289013575</v>
      </c>
      <c r="BN115" s="239">
        <f t="shared" si="992"/>
        <v>20.098816997324743</v>
      </c>
      <c r="BO115" s="239">
        <f t="shared" si="993"/>
        <v>21.20214972861039</v>
      </c>
      <c r="BP115" s="239">
        <f t="shared" si="994"/>
        <v>22.366050358797168</v>
      </c>
      <c r="BQ115" s="239">
        <f t="shared" si="995"/>
        <v>23.593843787322275</v>
      </c>
      <c r="BR115" s="239">
        <f t="shared" si="996"/>
        <v>24.889037435329428</v>
      </c>
      <c r="BS115" s="239">
        <f t="shared" si="997"/>
        <v>26.255331265272151</v>
      </c>
      <c r="BT115" s="239">
        <f t="shared" si="998"/>
        <v>27.696628350547272</v>
      </c>
      <c r="BU115" s="239">
        <f t="shared" si="999"/>
        <v>29.217046025352726</v>
      </c>
      <c r="BV115" s="239">
        <f t="shared" si="1000"/>
        <v>30.820927646621367</v>
      </c>
      <c r="BW115" s="239">
        <f t="shared" si="1001"/>
        <v>32.512855001630889</v>
      </c>
      <c r="BX115" s="239">
        <f t="shared" si="1002"/>
        <v>34.297661396734561</v>
      </c>
      <c r="BY115" s="239">
        <f t="shared" si="1003"/>
        <v>36.180445464603153</v>
      </c>
      <c r="BZ115" s="239">
        <f t="shared" si="1004"/>
        <v>38.166585729421001</v>
      </c>
      <c r="CA115" s="239">
        <f t="shared" si="1005"/>
        <v>40.261755971644462</v>
      </c>
      <c r="CB115" s="239">
        <f t="shared" si="1006"/>
        <v>42.471941436215012</v>
      </c>
      <c r="CC115" s="239">
        <f t="shared" si="1007"/>
        <v>44.803455930528813</v>
      </c>
      <c r="CD115" s="239">
        <f t="shared" si="1008"/>
        <v>47.26295986100623</v>
      </c>
      <c r="CE115" s="239">
        <f t="shared" si="1009"/>
        <v>49.857479259786217</v>
      </c>
      <c r="CF115" s="239">
        <f t="shared" si="1010"/>
        <v>52.594425855898791</v>
      </c>
      <c r="CG115" s="239">
        <f t="shared" si="1011"/>
        <v>55.481618248252694</v>
      </c>
      <c r="CH115" s="239">
        <f t="shared" si="1012"/>
        <v>58.527304240922824</v>
      </c>
      <c r="CI115" s="239">
        <f t="shared" si="1013"/>
        <v>61.74018440454234</v>
      </c>
      <c r="CJ115" s="239">
        <f t="shared" si="1014"/>
        <v>65.12943693110698</v>
      </c>
      <c r="CK115" s="239">
        <f t="shared" si="1015"/>
        <v>68.70474385319396</v>
      </c>
      <c r="CL115" s="239">
        <f t="shared" si="1016"/>
        <v>72.476318702495547</v>
      </c>
      <c r="CM115" s="239">
        <f t="shared" si="1017"/>
        <v>76.454935686679107</v>
      </c>
      <c r="CN115" s="239">
        <f t="shared" si="1018"/>
        <v>80.65196046792272</v>
      </c>
      <c r="CO115" s="239">
        <f t="shared" si="1019"/>
        <v>85.079382631051018</v>
      </c>
      <c r="CP115" s="239">
        <f t="shared" si="1020"/>
        <v>89.749849934022578</v>
      </c>
      <c r="CQ115" s="239">
        <f t="shared" si="1021"/>
        <v>94.676704438611722</v>
      </c>
      <c r="CR115" s="239">
        <f t="shared" si="1022"/>
        <v>99.874020624498769</v>
      </c>
      <c r="CS115" s="239">
        <f t="shared" si="1023"/>
        <v>105.3566455956488</v>
      </c>
      <c r="CT115" s="239">
        <f t="shared" si="1024"/>
        <v>111.14024149383593</v>
      </c>
      <c r="CU115" s="239">
        <f t="shared" si="1025"/>
        <v>117.24133024047522</v>
      </c>
      <c r="CV115" s="239">
        <f t="shared" si="1026"/>
        <v>123.67734073457565</v>
      </c>
      <c r="CW115" s="239">
        <f t="shared" si="1027"/>
        <v>130.46665864164393</v>
      </c>
      <c r="CX115" s="239">
        <f t="shared" si="1028"/>
        <v>137.62867891577039</v>
      </c>
      <c r="CY115" s="239">
        <f t="shared" si="1029"/>
        <v>145.18386120493619</v>
      </c>
      <c r="CZ115" s="239">
        <f t="shared" si="1030"/>
        <v>153.15378829781736</v>
      </c>
      <c r="DA115" s="239">
        <f t="shared" si="1031"/>
        <v>161.56122777904986</v>
      </c>
      <c r="DB115" s="239">
        <f t="shared" si="1032"/>
        <v>170.43019706908561</v>
      </c>
      <c r="DC115" s="239">
        <f t="shared" si="1033"/>
        <v>179.7860320344378</v>
      </c>
      <c r="DD115" s="239">
        <f t="shared" si="1034"/>
        <v>189.6554593643134</v>
      </c>
      <c r="DE115" s="239">
        <f t="shared" si="1035"/>
        <v>200.0666729203906</v>
      </c>
      <c r="DF115" s="239">
        <f t="shared" si="1036"/>
        <v>211.04941427784803</v>
      </c>
      <c r="DG115" s="239">
        <f t="shared" si="1037"/>
        <v>222.63505768772677</v>
      </c>
      <c r="DH115" s="239">
        <f t="shared" si="1038"/>
        <v>234.85669970333561</v>
      </c>
      <c r="DI115" s="239">
        <f t="shared" si="1039"/>
        <v>247.74925372673437</v>
      </c>
      <c r="DJ115" s="239">
        <f t="shared" si="1040"/>
        <v>261.34954974538476</v>
      </c>
      <c r="DK115" s="239">
        <f t="shared" si="1041"/>
        <v>275.69643954388539</v>
      </c>
      <c r="DL115" s="239">
        <f t="shared" si="1042"/>
        <v>290.83090769134759</v>
      </c>
      <c r="DM115" s="239">
        <f t="shared" si="1043"/>
        <v>306.7961886214685</v>
      </c>
      <c r="DN115" s="239">
        <f t="shared" si="1044"/>
        <v>323.63789013976219</v>
      </c>
      <c r="DO115" s="239">
        <f t="shared" si="1045"/>
        <v>341.40412371077076</v>
      </c>
      <c r="DP115" s="239">
        <f t="shared" si="1046"/>
        <v>360.14564189744442</v>
      </c>
      <c r="DQ115" s="239">
        <f t="shared" si="1047"/>
        <v>379.91598334531278</v>
      </c>
      <c r="DR115" s="239">
        <f t="shared" si="1048"/>
        <v>400.77162572562059</v>
      </c>
      <c r="DS115" s="239">
        <f t="shared" si="1049"/>
        <v>422.77214707433956</v>
      </c>
      <c r="DT115" s="239">
        <f t="shared" si="1050"/>
        <v>445.9803959879506</v>
      </c>
      <c r="DU115" s="239">
        <f t="shared" si="1051"/>
        <v>470.46267116219281</v>
      </c>
      <c r="DV115" s="239">
        <f t="shared" si="1052"/>
        <v>496.28891078666499</v>
      </c>
      <c r="DW115" s="239">
        <f t="shared" si="1053"/>
        <v>523.53289233632108</v>
      </c>
      <c r="DX115" s="239">
        <f t="shared" si="1054"/>
        <v>552.27244333060071</v>
      </c>
      <c r="DY115" s="239">
        <f t="shared" si="1055"/>
        <v>582.58966366226775</v>
      </c>
      <c r="DZ115" s="239">
        <f t="shared" si="1056"/>
        <v>614.57116013108157</v>
      </c>
      <c r="EA115" s="239">
        <f t="shared" si="1057"/>
        <v>648.30829385228867</v>
      </c>
      <c r="EB115" s="239">
        <f t="shared" si="1058"/>
        <v>683.89744124670472</v>
      </c>
      <c r="EC115" s="239">
        <f t="shared" si="1059"/>
        <v>721.44026935795273</v>
      </c>
      <c r="ED115" s="239">
        <f t="shared" si="1060"/>
        <v>761.04402628335356</v>
      </c>
      <c r="EE115" s="239">
        <f t="shared" si="1061"/>
        <v>802.82184754813773</v>
      </c>
      <c r="EF115" s="239">
        <f t="shared" si="1062"/>
        <v>846.89307929819438</v>
      </c>
      <c r="EG115" s="239">
        <f t="shared" si="1063"/>
        <v>893.38361923461764</v>
      </c>
      <c r="EH115" s="239">
        <f t="shared" si="1064"/>
        <v>942.42627626399349</v>
      </c>
      <c r="EI115" s="239">
        <f t="shared" si="1065"/>
        <v>994.16114989183529</v>
      </c>
      <c r="EJ115" s="239">
        <f t="shared" si="1066"/>
        <v>1048.7360304429762</v>
      </c>
      <c r="EK115" s="239">
        <f t="shared" si="1067"/>
        <v>1106.306821252223</v>
      </c>
      <c r="EL115" s="239">
        <f t="shared" si="1068"/>
        <v>1167.0379840313374</v>
      </c>
      <c r="EM115" s="239">
        <f t="shared" si="1069"/>
        <v>1231.1030086846183</v>
      </c>
      <c r="EN115" s="239">
        <f t="shared" si="1070"/>
        <v>1298.6849089152029</v>
      </c>
      <c r="EO115" s="239">
        <f t="shared" si="1071"/>
        <v>1369.9767450378756</v>
      </c>
      <c r="EP115" s="239">
        <f t="shared" si="1072"/>
        <v>1445.1821754918997</v>
      </c>
      <c r="EQ115" s="239">
        <f t="shared" si="1073"/>
        <v>1524.5160386293694</v>
      </c>
      <c r="ER115" s="239">
        <f t="shared" si="1074"/>
        <v>1608.2049664410713</v>
      </c>
      <c r="ES115" s="239">
        <f t="shared" si="1075"/>
        <v>1696.4880319730751</v>
      </c>
      <c r="ET115" s="239">
        <f t="shared" si="1076"/>
        <v>1789.6174322835218</v>
      </c>
      <c r="EU115" s="239">
        <f t="shared" si="1077"/>
        <v>1887.859208890603</v>
      </c>
      <c r="EV115" s="239">
        <f t="shared" si="1078"/>
        <v>1991.4940077698245</v>
      </c>
      <c r="EW115" s="239">
        <f t="shared" si="1079"/>
        <v>2100.817881071629</v>
      </c>
      <c r="EX115" s="239">
        <f t="shared" si="1080"/>
        <v>2216.1431328496324</v>
      </c>
      <c r="EY115" s="239">
        <f t="shared" si="1081"/>
        <v>2337.7992112154575</v>
      </c>
      <c r="EZ115" s="239">
        <f t="shared" si="1082"/>
        <v>2466.1336494687694</v>
      </c>
      <c r="FA115" s="239">
        <f t="shared" si="1083"/>
        <v>2601.5130588910251</v>
      </c>
      <c r="FB115" s="239">
        <f t="shared" si="1084"/>
        <v>2744.3241760390429</v>
      </c>
      <c r="FC115" s="239">
        <f t="shared" si="1085"/>
        <v>2894.974967530175</v>
      </c>
      <c r="FD115" s="239">
        <f t="shared" si="1086"/>
        <v>3053.8957954751136</v>
      </c>
      <c r="FE115" s="239">
        <f t="shared" si="1087"/>
        <v>3221.5406468876026</v>
      </c>
      <c r="FF115" s="239">
        <f t="shared" si="1088"/>
        <v>3398.3884305830979</v>
      </c>
      <c r="FG115" s="239">
        <f t="shared" si="1089"/>
        <v>3584.9443452712053</v>
      </c>
      <c r="FH115" s="239">
        <f t="shared" si="1090"/>
        <v>3781.7413227501088</v>
      </c>
      <c r="FI115" s="239">
        <f t="shared" si="1091"/>
        <v>3989.3415503257447</v>
      </c>
      <c r="FJ115" s="239">
        <f t="shared" si="1092"/>
        <v>4208.3380768047955</v>
      </c>
      <c r="FK115" s="239">
        <f t="shared" si="1093"/>
        <v>4439.3565066493211</v>
      </c>
      <c r="FL115" s="239">
        <f t="shared" si="1094"/>
        <v>4683.0567871326984</v>
      </c>
      <c r="FM115" s="239">
        <f t="shared" si="1095"/>
        <v>4940.1350936022118</v>
      </c>
      <c r="FN115" s="239">
        <f t="shared" si="1096"/>
        <v>5211.3258182339005</v>
      </c>
      <c r="FO115" s="239">
        <f t="shared" si="1097"/>
        <v>5497.4036679609144</v>
      </c>
      <c r="FP115" s="239">
        <f t="shared" si="1098"/>
        <v>5799.185877568495</v>
      </c>
      <c r="FQ115" s="239">
        <f t="shared" si="1099"/>
        <v>6117.5345442777079</v>
      </c>
      <c r="FR115" s="239">
        <f t="shared" si="1100"/>
        <v>6453.3590904871016</v>
      </c>
      <c r="FS115" s="239">
        <f t="shared" si="1101"/>
        <v>6807.6188617075641</v>
      </c>
      <c r="FT115" s="239">
        <f t="shared" si="1102"/>
        <v>7181.3258671118756</v>
      </c>
      <c r="FU115" s="239">
        <f t="shared" si="1103"/>
        <v>7575.5476705278406</v>
      </c>
      <c r="FV115" s="239">
        <f t="shared" si="1104"/>
        <v>7991.4104401336663</v>
      </c>
      <c r="FW115" s="239">
        <f t="shared" si="1105"/>
        <v>8430.1021655676032</v>
      </c>
      <c r="FX115" s="239">
        <f t="shared" si="1106"/>
        <v>8892.8760516421316</v>
      </c>
      <c r="FY115" s="239">
        <f t="shared" si="1107"/>
        <v>9381.0540983574701</v>
      </c>
      <c r="FZ115" s="239">
        <f t="shared" si="1108"/>
        <v>9896.030877441377</v>
      </c>
      <c r="GA115" s="239">
        <f t="shared" si="1109"/>
        <v>10439.27751620364</v>
      </c>
      <c r="GB115" s="239">
        <f t="shared" si="1110"/>
        <v>11012.34590008588</v>
      </c>
      <c r="GC115" s="239">
        <f t="shared" si="1111"/>
        <v>11616.87310591204</v>
      </c>
      <c r="GD115" s="239">
        <f t="shared" si="1112"/>
        <v>12254.586078503948</v>
      </c>
      <c r="GE115" s="239">
        <f t="shared" si="1113"/>
        <v>12927.306564021605</v>
      </c>
      <c r="GF115" s="239">
        <f t="shared" si="1114"/>
        <v>13636.956314121191</v>
      </c>
      <c r="GG115" s="239">
        <f t="shared" si="1115"/>
        <v>14385.562575797443</v>
      </c>
      <c r="GH115" s="239">
        <f t="shared" si="1116"/>
        <v>15175.263882593154</v>
      </c>
      <c r="GI115" s="239">
        <f t="shared" si="1117"/>
        <v>16008.316163719479</v>
      </c>
      <c r="GJ115" s="239">
        <f t="shared" si="1118"/>
        <v>16887.099188538887</v>
      </c>
      <c r="GK115" s="239">
        <f t="shared" si="1119"/>
        <v>17814.123364820618</v>
      </c>
      <c r="GL115" s="239">
        <f t="shared" si="1120"/>
        <v>18792.036910189141</v>
      </c>
      <c r="GM115" s="239">
        <f t="shared" si="1121"/>
        <v>19823.633417252193</v>
      </c>
      <c r="GN115" s="239">
        <f t="shared" si="1122"/>
        <v>20911.859834019586</v>
      </c>
      <c r="GO115" s="239">
        <f t="shared" si="1123"/>
        <v>22059.824882410372</v>
      </c>
      <c r="GP115" s="239">
        <f t="shared" si="1124"/>
        <v>23270.80793889736</v>
      </c>
      <c r="GQ115" s="239">
        <f t="shared" si="1125"/>
        <v>24548.268402658232</v>
      </c>
      <c r="GR115" s="239">
        <f t="shared" si="1126"/>
        <v>25895.855577995128</v>
      </c>
      <c r="GS115" s="239">
        <f t="shared" si="1127"/>
        <v>27317.419099253671</v>
      </c>
      <c r="GT115" s="239">
        <f t="shared" si="1128"/>
        <v>28817.019928022157</v>
      </c>
      <c r="GU115" s="239">
        <f t="shared" si="1129"/>
        <v>30398.941954026457</v>
      </c>
      <c r="GV115" s="239">
        <f t="shared" si="1130"/>
        <v>32067.704232860789</v>
      </c>
      <c r="GW115" s="239">
        <f t="shared" si="1131"/>
        <v>33828.073895513677</v>
      </c>
      <c r="GX115" s="239">
        <f t="shared" si="1132"/>
        <v>35685.079766567571</v>
      </c>
      <c r="GY115" s="239">
        <f t="shared" si="1133"/>
        <v>37644.026729975114</v>
      </c>
      <c r="GZ115" s="239">
        <f t="shared" si="1134"/>
        <v>39710.510883450501</v>
      </c>
      <c r="HA115" s="239">
        <f t="shared" si="1135"/>
        <v>41890.435524767337</v>
      </c>
      <c r="HB115" s="239">
        <f t="shared" si="1136"/>
        <v>44190.0280156308</v>
      </c>
      <c r="HC115" s="239">
        <f t="shared" si="1137"/>
        <v>46615.857571298926</v>
      </c>
      <c r="HD115" s="239">
        <f t="shared" si="1138"/>
        <v>49174.854026772395</v>
      </c>
      <c r="HE115" s="239">
        <f t="shared" si="1139"/>
        <v>51874.327633161942</v>
      </c>
      <c r="HF115" s="239">
        <f t="shared" si="1140"/>
        <v>54721.989940785388</v>
      </c>
      <c r="HG115" s="239">
        <f t="shared" si="1141"/>
        <v>57725.975828650771</v>
      </c>
      <c r="HH115" s="239">
        <f t="shared" si="1142"/>
        <v>60894.866743256949</v>
      </c>
      <c r="HI115" s="239">
        <f t="shared" si="1143"/>
        <v>64237.715213097552</v>
      </c>
    </row>
    <row r="116" spans="1:217" s="278" customFormat="1" ht="12.75" customHeight="1">
      <c r="A116" s="10" t="str">
        <f>'JJR-4 Constant DCF'!A106</f>
        <v>Xcel Energy Inc.</v>
      </c>
      <c r="B116" s="389" t="str">
        <f>'JJR-4 Constant DCF'!B106</f>
        <v>XEL</v>
      </c>
      <c r="C116" s="239">
        <f>'JJR-4 Constant DCF'!D106</f>
        <v>67.262027777777803</v>
      </c>
      <c r="D116" s="239">
        <f>'JJR-4 Constant DCF'!C106</f>
        <v>1.83</v>
      </c>
      <c r="E116" s="3">
        <f>'JJR-4 Constant DCF'!G106</f>
        <v>0.06</v>
      </c>
      <c r="F116" s="3">
        <f>'JJR-4 Constant DCF'!H106</f>
        <v>6.3E-2</v>
      </c>
      <c r="G116" s="3">
        <f>'JJR-4 Constant DCF'!I106</f>
        <v>6.2E-2</v>
      </c>
      <c r="H116" s="3">
        <f t="shared" si="1144"/>
        <v>0.06</v>
      </c>
      <c r="I116" s="3">
        <f t="shared" si="953"/>
        <v>5.9149234433652713E-2</v>
      </c>
      <c r="J116" s="3">
        <f t="shared" si="954"/>
        <v>5.8298468867305428E-2</v>
      </c>
      <c r="K116" s="3">
        <f t="shared" si="955"/>
        <v>5.7447703300958143E-2</v>
      </c>
      <c r="L116" s="3">
        <f t="shared" si="956"/>
        <v>5.6596937734610858E-2</v>
      </c>
      <c r="M116" s="3">
        <f t="shared" si="957"/>
        <v>5.5746172168263573E-2</v>
      </c>
      <c r="N116" s="3">
        <f>'JJR-5.4 GDP Growth'!$D$25</f>
        <v>5.4895406601916275E-2</v>
      </c>
      <c r="O116" s="3">
        <f t="shared" si="1145"/>
        <v>8.5640951991081224E-2</v>
      </c>
      <c r="Q116" s="239">
        <f t="shared" si="958"/>
        <v>-67.262027777777803</v>
      </c>
      <c r="R116" s="239">
        <f t="shared" si="959"/>
        <v>1.9398000000000002</v>
      </c>
      <c r="S116" s="239">
        <f t="shared" si="960"/>
        <v>2.0561880000000001</v>
      </c>
      <c r="T116" s="239">
        <f t="shared" si="961"/>
        <v>2.1795592800000003</v>
      </c>
      <c r="U116" s="239">
        <f t="shared" si="962"/>
        <v>2.3103328368000007</v>
      </c>
      <c r="V116" s="239">
        <f t="shared" si="963"/>
        <v>2.4489528070080007</v>
      </c>
      <c r="W116" s="239">
        <f t="shared" si="964"/>
        <v>2.5938064907066685</v>
      </c>
      <c r="X116" s="239">
        <f t="shared" si="965"/>
        <v>2.7450214376529458</v>
      </c>
      <c r="Y116" s="239">
        <f t="shared" si="966"/>
        <v>2.9027166147580017</v>
      </c>
      <c r="Z116" s="239">
        <f t="shared" si="967"/>
        <v>3.0670014862646808</v>
      </c>
      <c r="AA116" s="239">
        <f t="shared" si="968"/>
        <v>3.237975079158312</v>
      </c>
      <c r="AB116" s="239">
        <f t="shared" ref="AB116" si="1339">AA116*(1+$N116)</f>
        <v>3.4157250376955797</v>
      </c>
      <c r="AC116" s="239">
        <f t="shared" ref="AC116" si="1340">AB116*(1+$N116)</f>
        <v>3.6032326524802243</v>
      </c>
      <c r="AD116" s="239">
        <f t="shared" ref="AD116" si="1341">AC116*(1+$N116)</f>
        <v>3.8010335740194274</v>
      </c>
      <c r="AE116" s="239">
        <f t="shared" ref="AE116" si="1342">AD116*(1+$N116)</f>
        <v>4.0096928575727588</v>
      </c>
      <c r="AF116" s="239">
        <f t="shared" ref="AF116" si="1343">AE116*(1+$N116)</f>
        <v>4.2298065773380147</v>
      </c>
      <c r="AG116" s="239">
        <f t="shared" ref="AG116" si="1344">AF116*(1+$N116)</f>
        <v>4.4620035292484452</v>
      </c>
      <c r="AH116" s="239">
        <f t="shared" ref="AH116" si="1345">AG116*(1+$N116)</f>
        <v>4.7069470272457243</v>
      </c>
      <c r="AI116" s="239">
        <f t="shared" ref="AI116" si="1346">AH116*(1+$N116)</f>
        <v>4.9653367981600596</v>
      </c>
      <c r="AJ116" s="239">
        <f t="shared" ref="AJ116" si="1347">AI116*(1+$N116)</f>
        <v>5.2379109806105131</v>
      </c>
      <c r="AK116" s="239">
        <f t="shared" ref="AK116" si="1348">AJ116*(1+$N116)</f>
        <v>5.5254482336357693</v>
      </c>
      <c r="AL116" s="239">
        <f t="shared" ref="AL116" si="1349">AK116*(1+$N116)</f>
        <v>5.8287699610790451</v>
      </c>
      <c r="AM116" s="239">
        <f t="shared" ref="AM116" si="1350">AL116*(1+$N116)</f>
        <v>6.148742658081515</v>
      </c>
      <c r="AN116" s="239">
        <f t="shared" ref="AN116" si="1351">AM116*(1+$N116)</f>
        <v>6.4862803863874472</v>
      </c>
      <c r="AO116" s="239">
        <f t="shared" ref="AO116" si="1352">AN116*(1+$N116)</f>
        <v>6.8423473855322205</v>
      </c>
      <c r="AP116" s="239">
        <f t="shared" ref="AP116" si="1353">AO116*(1+$N116)</f>
        <v>7.2179608273725702</v>
      </c>
      <c r="AQ116" s="239">
        <f t="shared" si="1338"/>
        <v>7.614193721827891</v>
      </c>
      <c r="AR116" s="239">
        <f t="shared" si="970"/>
        <v>8.0321779821333905</v>
      </c>
      <c r="AS116" s="239">
        <f t="shared" si="971"/>
        <v>8.4731076583615632</v>
      </c>
      <c r="AT116" s="239">
        <f t="shared" si="972"/>
        <v>8.9382423484491316</v>
      </c>
      <c r="AU116" s="239">
        <f t="shared" si="973"/>
        <v>9.4289107964737138</v>
      </c>
      <c r="AV116" s="239">
        <f t="shared" si="974"/>
        <v>9.9465146884593363</v>
      </c>
      <c r="AW116" s="239">
        <f t="shared" si="975"/>
        <v>10.492532656554244</v>
      </c>
      <c r="AX116" s="239">
        <f t="shared" si="976"/>
        <v>11.068524503019674</v>
      </c>
      <c r="AY116" s="239">
        <f t="shared" si="977"/>
        <v>11.676135656096212</v>
      </c>
      <c r="AZ116" s="239">
        <f t="shared" si="978"/>
        <v>12.317101870476746</v>
      </c>
      <c r="BA116" s="239">
        <f t="shared" si="979"/>
        <v>12.99325418581379</v>
      </c>
      <c r="BB116" s="239">
        <f t="shared" si="980"/>
        <v>13.706524157426088</v>
      </c>
      <c r="BC116" s="239">
        <f t="shared" si="981"/>
        <v>14.458949374146981</v>
      </c>
      <c r="BD116" s="239">
        <f t="shared" si="982"/>
        <v>15.252679279077302</v>
      </c>
      <c r="BE116" s="239">
        <f t="shared" si="983"/>
        <v>16.089981309870875</v>
      </c>
      <c r="BF116" s="239">
        <f t="shared" si="984"/>
        <v>16.973247376093472</v>
      </c>
      <c r="BG116" s="239">
        <f t="shared" si="985"/>
        <v>17.905000692159032</v>
      </c>
      <c r="BH116" s="239">
        <f t="shared" si="986"/>
        <v>18.887902985362693</v>
      </c>
      <c r="BI116" s="239">
        <f t="shared" si="987"/>
        <v>19.924762099601725</v>
      </c>
      <c r="BJ116" s="239">
        <f t="shared" si="988"/>
        <v>21.018540016505813</v>
      </c>
      <c r="BK116" s="239">
        <f t="shared" si="989"/>
        <v>22.172361316890548</v>
      </c>
      <c r="BL116" s="239">
        <f t="shared" si="990"/>
        <v>23.389522106705854</v>
      </c>
      <c r="BM116" s="239">
        <f t="shared" si="991"/>
        <v>24.67349943297798</v>
      </c>
      <c r="BN116" s="239">
        <f t="shared" si="992"/>
        <v>26.027961216643458</v>
      </c>
      <c r="BO116" s="239">
        <f t="shared" si="993"/>
        <v>27.456776730650009</v>
      </c>
      <c r="BP116" s="239">
        <f t="shared" si="994"/>
        <v>28.964027653257077</v>
      </c>
      <c r="BQ116" s="239">
        <f t="shared" si="995"/>
        <v>30.554019728111772</v>
      </c>
      <c r="BR116" s="239">
        <f t="shared" si="996"/>
        <v>32.231295064409437</v>
      </c>
      <c r="BS116" s="239">
        <f t="shared" si="997"/>
        <v>34.00064511227653</v>
      </c>
      <c r="BT116" s="239">
        <f t="shared" si="998"/>
        <v>35.86712435044241</v>
      </c>
      <c r="BU116" s="239">
        <f t="shared" si="999"/>
        <v>37.836064725301441</v>
      </c>
      <c r="BV116" s="239">
        <f t="shared" si="1000"/>
        <v>39.913090882613282</v>
      </c>
      <c r="BW116" s="239">
        <f t="shared" si="1001"/>
        <v>42.104136235353579</v>
      </c>
      <c r="BX116" s="239">
        <f t="shared" si="1002"/>
        <v>44.415459913615791</v>
      </c>
      <c r="BY116" s="239">
        <f t="shared" si="1003"/>
        <v>46.853664644984846</v>
      </c>
      <c r="BZ116" s="239">
        <f t="shared" si="1004"/>
        <v>49.425715616461119</v>
      </c>
      <c r="CA116" s="239">
        <f t="shared" si="1005"/>
        <v>52.138960371817433</v>
      </c>
      <c r="CB116" s="239">
        <f t="shared" si="1006"/>
        <v>55.001149801229552</v>
      </c>
      <c r="CC116" s="239">
        <f t="shared" si="1007"/>
        <v>58.020460283140956</v>
      </c>
      <c r="CD116" s="239">
        <f t="shared" si="1008"/>
        <v>61.205517041614314</v>
      </c>
      <c r="CE116" s="239">
        <f t="shared" si="1009"/>
        <v>64.565418785894252</v>
      </c>
      <c r="CF116" s="239">
        <f t="shared" si="1010"/>
        <v>68.109763702568927</v>
      </c>
      <c r="CG116" s="239">
        <f t="shared" si="1011"/>
        <v>71.848676874581884</v>
      </c>
      <c r="CH116" s="239">
        <f t="shared" si="1012"/>
        <v>75.792839205421757</v>
      </c>
      <c r="CI116" s="239">
        <f t="shared" si="1013"/>
        <v>79.953517931117048</v>
      </c>
      <c r="CJ116" s="239">
        <f t="shared" si="1014"/>
        <v>84.342598807199323</v>
      </c>
      <c r="CK116" s="239">
        <f t="shared" si="1015"/>
        <v>88.972620062582834</v>
      </c>
      <c r="CL116" s="239">
        <f t="shared" si="1016"/>
        <v>93.856808217356132</v>
      </c>
      <c r="CM116" s="239">
        <f t="shared" si="1017"/>
        <v>99.009115866805971</v>
      </c>
      <c r="CN116" s="239">
        <f t="shared" si="1018"/>
        <v>104.44426153961052</v>
      </c>
      <c r="CO116" s="239">
        <f t="shared" si="1019"/>
        <v>110.17777174406433</v>
      </c>
      <c r="CP116" s="239">
        <f t="shared" si="1020"/>
        <v>116.22602532244787</v>
      </c>
      <c r="CQ116" s="239">
        <f t="shared" si="1021"/>
        <v>122.60630024024826</v>
      </c>
      <c r="CR116" s="239">
        <f t="shared" si="1022"/>
        <v>129.33682294389331</v>
      </c>
      <c r="CS116" s="239">
        <f t="shared" si="1023"/>
        <v>136.43682042799838</v>
      </c>
      <c r="CT116" s="239">
        <f t="shared" si="1024"/>
        <v>143.92657516086598</v>
      </c>
      <c r="CU116" s="239">
        <f t="shared" si="1025"/>
        <v>151.82748302514298</v>
      </c>
      <c r="CV116" s="239">
        <f t="shared" si="1026"/>
        <v>160.16211443915375</v>
      </c>
      <c r="CW116" s="239">
        <f t="shared" si="1027"/>
        <v>168.95427883351374</v>
      </c>
      <c r="CX116" s="239">
        <f t="shared" si="1028"/>
        <v>178.22909266721302</v>
      </c>
      <c r="CY116" s="239">
        <f t="shared" si="1029"/>
        <v>188.01305117747029</v>
      </c>
      <c r="CZ116" s="239">
        <f t="shared" si="1030"/>
        <v>198.33410406832442</v>
      </c>
      <c r="DA116" s="239">
        <f t="shared" si="1031"/>
        <v>209.22173535418187</v>
      </c>
      <c r="DB116" s="239">
        <f t="shared" si="1032"/>
        <v>220.70704758640821</v>
      </c>
      <c r="DC116" s="239">
        <f t="shared" si="1033"/>
        <v>232.82285070357258</v>
      </c>
      <c r="DD116" s="239">
        <f t="shared" si="1034"/>
        <v>245.60375575916245</v>
      </c>
      <c r="DE116" s="239">
        <f t="shared" si="1035"/>
        <v>259.0862737945194</v>
      </c>
      <c r="DF116" s="239">
        <f t="shared" si="1036"/>
        <v>273.30892013944492</v>
      </c>
      <c r="DG116" s="239">
        <f t="shared" si="1037"/>
        <v>288.31232443843044</v>
      </c>
      <c r="DH116" s="239">
        <f t="shared" si="1038"/>
        <v>304.13934671682171</v>
      </c>
      <c r="DI116" s="239">
        <f t="shared" si="1039"/>
        <v>320.83519981848281</v>
      </c>
      <c r="DJ116" s="239">
        <f t="shared" si="1040"/>
        <v>338.44757856472546</v>
      </c>
      <c r="DK116" s="239">
        <f t="shared" si="1041"/>
        <v>357.02679600347005</v>
      </c>
      <c r="DL116" s="239">
        <f t="shared" si="1042"/>
        <v>376.62592713785995</v>
      </c>
      <c r="DM116" s="239">
        <f t="shared" si="1043"/>
        <v>397.30096054491645</v>
      </c>
      <c r="DN116" s="239">
        <f t="shared" si="1044"/>
        <v>419.11095831736151</v>
      </c>
      <c r="DO116" s="239">
        <f t="shared" si="1045"/>
        <v>442.11822478551187</v>
      </c>
      <c r="DP116" s="239">
        <f t="shared" si="1046"/>
        <v>466.38848450122998</v>
      </c>
      <c r="DQ116" s="239">
        <f t="shared" si="1047"/>
        <v>491.99106999237654</v>
      </c>
      <c r="DR116" s="239">
        <f t="shared" si="1048"/>
        <v>518.99911982411993</v>
      </c>
      <c r="DS116" s="239">
        <f t="shared" si="1049"/>
        <v>547.48978753290169</v>
      </c>
      <c r="DT116" s="239">
        <f t="shared" si="1050"/>
        <v>577.5444620299171</v>
      </c>
      <c r="DU116" s="239">
        <f t="shared" si="1051"/>
        <v>609.24900010373437</v>
      </c>
      <c r="DV116" s="239">
        <f t="shared" si="1052"/>
        <v>642.69397168623982</v>
      </c>
      <c r="DW116" s="239">
        <f t="shared" si="1053"/>
        <v>677.97491858255637</v>
      </c>
      <c r="DX116" s="239">
        <f t="shared" si="1054"/>
        <v>715.1926274040469</v>
      </c>
      <c r="DY116" s="239">
        <f t="shared" si="1055"/>
        <v>754.45341748408487</v>
      </c>
      <c r="DZ116" s="239">
        <f t="shared" si="1056"/>
        <v>795.86944459907897</v>
      </c>
      <c r="EA116" s="239">
        <f t="shared" si="1057"/>
        <v>839.55902136238672</v>
      </c>
      <c r="EB116" s="239">
        <f t="shared" si="1058"/>
        <v>885.64695520638179</v>
      </c>
      <c r="EC116" s="239">
        <f t="shared" si="1059"/>
        <v>934.26490491818527</v>
      </c>
      <c r="ED116" s="239">
        <f t="shared" si="1060"/>
        <v>985.5517567475697</v>
      </c>
      <c r="EE116" s="239">
        <f t="shared" si="1061"/>
        <v>1039.6540211614604</v>
      </c>
      <c r="EF116" s="239">
        <f t="shared" si="1062"/>
        <v>1096.726251378436</v>
      </c>
      <c r="EG116" s="239">
        <f t="shared" si="1063"/>
        <v>1156.9314848788506</v>
      </c>
      <c r="EH116" s="239">
        <f t="shared" si="1064"/>
        <v>1220.4417091518339</v>
      </c>
      <c r="EI116" s="239">
        <f t="shared" si="1065"/>
        <v>1287.4383530096616</v>
      </c>
      <c r="EJ116" s="239">
        <f t="shared" si="1066"/>
        <v>1358.1128048730284</v>
      </c>
      <c r="EK116" s="239">
        <f t="shared" si="1067"/>
        <v>1432.6669595078022</v>
      </c>
      <c r="EL116" s="239">
        <f t="shared" si="1068"/>
        <v>1511.313794775114</v>
      </c>
      <c r="EM116" s="239">
        <f t="shared" si="1069"/>
        <v>1594.2779800423789</v>
      </c>
      <c r="EN116" s="239">
        <f t="shared" si="1070"/>
        <v>1681.7965179932871</v>
      </c>
      <c r="EO116" s="239">
        <f t="shared" si="1071"/>
        <v>1774.1194216702156</v>
      </c>
      <c r="EP116" s="239">
        <f t="shared" si="1072"/>
        <v>1871.5104286831586</v>
      </c>
      <c r="EQ116" s="239">
        <f t="shared" si="1073"/>
        <v>1974.2477546254472</v>
      </c>
      <c r="ER116" s="239">
        <f t="shared" si="1074"/>
        <v>2082.6248878485312</v>
      </c>
      <c r="ES116" s="239">
        <f t="shared" si="1075"/>
        <v>2196.9514278662468</v>
      </c>
      <c r="ET116" s="239">
        <f t="shared" si="1076"/>
        <v>2317.5539697836248</v>
      </c>
      <c r="EU116" s="239">
        <f t="shared" si="1077"/>
        <v>2444.7770372767823</v>
      </c>
      <c r="EV116" s="239">
        <f t="shared" si="1078"/>
        <v>2578.9840667891194</v>
      </c>
      <c r="EW116" s="239">
        <f t="shared" si="1079"/>
        <v>2720.5584457553718</v>
      </c>
      <c r="EX116" s="239">
        <f t="shared" si="1080"/>
        <v>2869.9046078193905</v>
      </c>
      <c r="EY116" s="239">
        <f t="shared" si="1081"/>
        <v>3027.4491881743493</v>
      </c>
      <c r="EZ116" s="239">
        <f t="shared" si="1082"/>
        <v>3193.6422423258214</v>
      </c>
      <c r="FA116" s="239">
        <f t="shared" si="1083"/>
        <v>3368.9585317593528</v>
      </c>
      <c r="FB116" s="239">
        <f t="shared" si="1084"/>
        <v>3553.8988801852774</v>
      </c>
      <c r="FC116" s="239">
        <f t="shared" si="1085"/>
        <v>3748.9916042351433</v>
      </c>
      <c r="FD116" s="239">
        <f t="shared" si="1086"/>
        <v>3954.7940226968017</v>
      </c>
      <c r="FE116" s="239">
        <f t="shared" si="1087"/>
        <v>4171.8940485995709</v>
      </c>
      <c r="FF116" s="239">
        <f t="shared" si="1088"/>
        <v>4400.9118686975589</v>
      </c>
      <c r="FG116" s="239">
        <f t="shared" si="1089"/>
        <v>4642.501715148911</v>
      </c>
      <c r="FH116" s="239">
        <f t="shared" si="1090"/>
        <v>4897.3537344521037</v>
      </c>
      <c r="FI116" s="239">
        <f t="shared" si="1091"/>
        <v>5166.1959589782655</v>
      </c>
      <c r="FJ116" s="239">
        <f t="shared" si="1092"/>
        <v>5449.7963867315539</v>
      </c>
      <c r="FK116" s="239">
        <f t="shared" si="1093"/>
        <v>5748.9651752788368</v>
      </c>
      <c r="FL116" s="239">
        <f t="shared" si="1094"/>
        <v>6064.5569561160255</v>
      </c>
      <c r="FM116" s="239">
        <f t="shared" si="1095"/>
        <v>6397.4732760824945</v>
      </c>
      <c r="FN116" s="239">
        <f t="shared" si="1096"/>
        <v>6748.6651727979361</v>
      </c>
      <c r="FO116" s="239">
        <f t="shared" si="1097"/>
        <v>7119.1358914788707</v>
      </c>
      <c r="FP116" s="239">
        <f t="shared" si="1098"/>
        <v>7509.943750895899</v>
      </c>
      <c r="FQ116" s="239">
        <f t="shared" si="1099"/>
        <v>7922.2051666588495</v>
      </c>
      <c r="FR116" s="239">
        <f t="shared" si="1100"/>
        <v>8357.0978404663892</v>
      </c>
      <c r="FS116" s="239">
        <f t="shared" si="1101"/>
        <v>8815.8641244307873</v>
      </c>
      <c r="FT116" s="239">
        <f t="shared" si="1102"/>
        <v>9299.8145700886616</v>
      </c>
      <c r="FU116" s="239">
        <f t="shared" si="1103"/>
        <v>9810.3316722361033</v>
      </c>
      <c r="FV116" s="239">
        <f t="shared" si="1104"/>
        <v>10348.873818283162</v>
      </c>
      <c r="FW116" s="239">
        <f t="shared" si="1105"/>
        <v>10916.979454409742</v>
      </c>
      <c r="FX116" s="239">
        <f t="shared" si="1106"/>
        <v>11516.271480424331</v>
      </c>
      <c r="FY116" s="239">
        <f t="shared" si="1107"/>
        <v>12148.461885880277</v>
      </c>
      <c r="FZ116" s="239">
        <f t="shared" si="1108"/>
        <v>12815.356640693557</v>
      </c>
      <c r="GA116" s="239">
        <f t="shared" si="1109"/>
        <v>13518.860854232998</v>
      </c>
      <c r="GB116" s="239">
        <f t="shared" si="1110"/>
        <v>14260.984217620848</v>
      </c>
      <c r="GC116" s="239">
        <f t="shared" si="1111"/>
        <v>15043.846744790655</v>
      </c>
      <c r="GD116" s="239">
        <f t="shared" si="1112"/>
        <v>15869.684828702853</v>
      </c>
      <c r="GE116" s="239">
        <f t="shared" si="1113"/>
        <v>16740.85763001876</v>
      </c>
      <c r="GF116" s="239">
        <f t="shared" si="1114"/>
        <v>17659.853816483432</v>
      </c>
      <c r="GG116" s="239">
        <f t="shared" si="1115"/>
        <v>18629.298672269691</v>
      </c>
      <c r="GH116" s="239">
        <f t="shared" si="1116"/>
        <v>19651.961597592475</v>
      </c>
      <c r="GI116" s="239">
        <f t="shared" si="1117"/>
        <v>20730.764020017559</v>
      </c>
      <c r="GJ116" s="239">
        <f t="shared" si="1118"/>
        <v>21868.787740064799</v>
      </c>
      <c r="GK116" s="239">
        <f t="shared" si="1119"/>
        <v>23069.283734946657</v>
      </c>
      <c r="GL116" s="239">
        <f t="shared" si="1120"/>
        <v>24335.681445591526</v>
      </c>
      <c r="GM116" s="239">
        <f t="shared" si="1121"/>
        <v>25671.598573481984</v>
      </c>
      <c r="GN116" s="239">
        <f t="shared" si="1122"/>
        <v>27080.851415294452</v>
      </c>
      <c r="GO116" s="239">
        <f t="shared" si="1123"/>
        <v>28567.465764863122</v>
      </c>
      <c r="GP116" s="239">
        <f t="shared" si="1124"/>
        <v>30135.688413611606</v>
      </c>
      <c r="GQ116" s="239">
        <f t="shared" si="1125"/>
        <v>31789.999282305471</v>
      </c>
      <c r="GR116" s="239">
        <f t="shared" si="1126"/>
        <v>33535.124218782257</v>
      </c>
      <c r="GS116" s="239">
        <f t="shared" si="1127"/>
        <v>35376.048498218079</v>
      </c>
      <c r="GT116" s="239">
        <f t="shared" si="1128"/>
        <v>37318.03106449687</v>
      </c>
      <c r="GU116" s="239">
        <f t="shared" si="1129"/>
        <v>39366.619553365366</v>
      </c>
      <c r="GV116" s="239">
        <f t="shared" si="1130"/>
        <v>41527.666140290305</v>
      </c>
      <c r="GW116" s="239">
        <f t="shared" si="1131"/>
        <v>43807.34425829017</v>
      </c>
      <c r="GX116" s="239">
        <f t="shared" si="1132"/>
        <v>46212.166233499134</v>
      </c>
      <c r="GY116" s="239">
        <f t="shared" si="1133"/>
        <v>48749.001888842417</v>
      </c>
      <c r="GZ116" s="239">
        <f t="shared" si="1134"/>
        <v>51425.098168968005</v>
      </c>
      <c r="HA116" s="239">
        <f t="shared" si="1135"/>
        <v>54248.099842496966</v>
      </c>
      <c r="HB116" s="239">
        <f t="shared" si="1136"/>
        <v>57226.071340732189</v>
      </c>
      <c r="HC116" s="239">
        <f t="shared" si="1137"/>
        <v>60367.519795211949</v>
      </c>
      <c r="HD116" s="239">
        <f t="shared" si="1138"/>
        <v>63681.419339919339</v>
      </c>
      <c r="HE116" s="239">
        <f t="shared" si="1139"/>
        <v>67177.23674757134</v>
      </c>
      <c r="HF116" s="239">
        <f t="shared" si="1140"/>
        <v>70864.958473222461</v>
      </c>
      <c r="HG116" s="239">
        <f t="shared" si="1141"/>
        <v>74755.11918243792</v>
      </c>
      <c r="HH116" s="239">
        <f t="shared" si="1142"/>
        <v>78858.831845532564</v>
      </c>
      <c r="HI116" s="239">
        <f t="shared" si="1143"/>
        <v>83187.819483845218</v>
      </c>
    </row>
    <row r="117" spans="1:217" s="293" customFormat="1" ht="12.75" customHeight="1">
      <c r="A117" s="290"/>
      <c r="B117" s="286"/>
      <c r="C117" s="291"/>
      <c r="D117" s="291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</row>
    <row r="118" spans="1:217" s="293" customFormat="1" ht="12.75" customHeight="1">
      <c r="A118" s="198" t="s">
        <v>3</v>
      </c>
      <c r="B118" s="390"/>
      <c r="C118"/>
      <c r="D118"/>
      <c r="E118"/>
      <c r="F118"/>
      <c r="G118"/>
      <c r="H118"/>
      <c r="I118"/>
      <c r="J118"/>
      <c r="K118"/>
      <c r="L118"/>
      <c r="M118"/>
      <c r="N118"/>
      <c r="O118" s="15">
        <f>AVERAGE(O99:O116)</f>
        <v>9.3514798084894837E-2</v>
      </c>
      <c r="P118" s="278"/>
    </row>
    <row r="119" spans="1:217" s="293" customFormat="1" ht="12.75" customHeight="1" thickBot="1">
      <c r="A119" s="294" t="s">
        <v>20</v>
      </c>
      <c r="B119" s="312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6">
        <f>MEDIAN(O99:O116)</f>
        <v>9.4446122646331787E-2</v>
      </c>
      <c r="P119" s="278"/>
    </row>
    <row r="120" spans="1:217" s="293" customFormat="1" ht="12.75" customHeight="1" thickTop="1">
      <c r="A120" s="1"/>
      <c r="B120" s="390"/>
      <c r="C120"/>
      <c r="D120"/>
      <c r="E120"/>
      <c r="F120"/>
      <c r="G120"/>
      <c r="H120"/>
      <c r="I120"/>
      <c r="J120"/>
      <c r="K120"/>
      <c r="L120"/>
      <c r="M120"/>
      <c r="N120"/>
      <c r="O120" s="15"/>
      <c r="P120" s="278"/>
    </row>
    <row r="121" spans="1:217" s="293" customFormat="1" ht="12.75" customHeight="1">
      <c r="A121" s="1"/>
      <c r="B121" s="390"/>
      <c r="C121"/>
      <c r="D121"/>
      <c r="E121"/>
      <c r="F121"/>
      <c r="G121"/>
      <c r="H121"/>
      <c r="I121"/>
      <c r="J121"/>
      <c r="K121"/>
      <c r="L121"/>
      <c r="M121"/>
      <c r="N121"/>
      <c r="O121" s="15"/>
      <c r="P121" s="278"/>
    </row>
    <row r="122" spans="1:217" s="278" customFormat="1" ht="12.75" customHeight="1">
      <c r="A122" s="297" t="s">
        <v>109</v>
      </c>
      <c r="B122" s="313"/>
      <c r="C122" s="298"/>
      <c r="D122" s="298"/>
      <c r="E122" s="298"/>
      <c r="F122" s="298"/>
      <c r="G122" s="298"/>
      <c r="H122" s="298"/>
      <c r="I122" s="205"/>
      <c r="J122" s="10"/>
      <c r="K122" s="10"/>
      <c r="L122" s="10"/>
      <c r="M122" s="10"/>
      <c r="N122" s="10"/>
      <c r="O122" s="299"/>
      <c r="S122" s="293"/>
    </row>
    <row r="123" spans="1:217" s="278" customFormat="1" ht="12.75" customHeight="1">
      <c r="A123" s="300" t="str">
        <f>"["&amp;C94&amp;"] Source: Bloomberg Professional, equals 180-day average as of "&amp;TEXT(Q97, "mm/dd/yyyy")</f>
        <v>[1] Source: Bloomberg Professional, equals 180-day average as of 03/31/2021</v>
      </c>
      <c r="B123" s="313"/>
      <c r="C123" s="298"/>
      <c r="D123" s="298"/>
      <c r="E123" s="298"/>
      <c r="F123" s="298"/>
      <c r="G123" s="298"/>
      <c r="H123" s="298"/>
      <c r="I123" s="10"/>
      <c r="J123" s="10"/>
      <c r="K123" s="10"/>
      <c r="L123" s="10"/>
      <c r="M123" s="10"/>
      <c r="N123" s="10"/>
      <c r="O123" s="10"/>
      <c r="S123" s="293"/>
    </row>
    <row r="124" spans="1:217" s="278" customFormat="1" ht="12.75" customHeight="1">
      <c r="A124" s="300" t="str">
        <f>"["&amp;D94&amp;"] Source: Bloomberg Professional"</f>
        <v>[2] Source: Bloomberg Professional</v>
      </c>
      <c r="B124" s="313"/>
      <c r="C124" s="301"/>
      <c r="D124" s="298"/>
      <c r="E124" s="298"/>
      <c r="F124" s="298"/>
      <c r="G124" s="298"/>
      <c r="H124" s="302"/>
      <c r="I124" s="10"/>
      <c r="J124" s="10"/>
      <c r="K124" s="10"/>
      <c r="L124" s="10"/>
      <c r="M124" s="10"/>
      <c r="N124" s="10"/>
      <c r="O124" s="10"/>
      <c r="S124" s="293"/>
    </row>
    <row r="125" spans="1:217" s="278" customFormat="1" ht="12.75" customHeight="1">
      <c r="A125" s="300" t="str">
        <f>"["&amp;E94&amp;"] Source: Value Line"</f>
        <v>[3] Source: Value Line</v>
      </c>
      <c r="B125" s="313"/>
      <c r="C125" s="301"/>
      <c r="D125" s="298"/>
      <c r="E125" s="298"/>
      <c r="F125" s="298"/>
      <c r="G125" s="298"/>
      <c r="H125" s="303"/>
      <c r="I125" s="10"/>
      <c r="J125" s="10"/>
      <c r="K125" s="10"/>
      <c r="L125" s="10"/>
      <c r="M125" s="10"/>
      <c r="N125" s="10"/>
      <c r="O125" s="10"/>
      <c r="S125" s="293"/>
    </row>
    <row r="126" spans="1:217" s="278" customFormat="1" ht="12.75" customHeight="1">
      <c r="A126" s="300" t="str">
        <f>"["&amp;F94&amp;"] Source: Yahoo! Finance"</f>
        <v>[4] Source: Yahoo! Finance</v>
      </c>
      <c r="B126" s="313"/>
      <c r="C126" s="301"/>
      <c r="D126" s="298"/>
      <c r="E126" s="298"/>
      <c r="F126" s="298"/>
      <c r="G126" s="298"/>
      <c r="H126" s="302"/>
      <c r="I126" s="10"/>
      <c r="J126" s="10"/>
      <c r="K126" s="10"/>
      <c r="L126" s="10"/>
      <c r="M126" s="10"/>
      <c r="N126" s="10"/>
      <c r="O126" s="10"/>
      <c r="S126" s="293"/>
    </row>
    <row r="127" spans="1:217" s="278" customFormat="1" ht="12.75" customHeight="1">
      <c r="A127" s="300" t="str">
        <f>"["&amp;G94&amp;"] Source: Zacks"</f>
        <v>[5] Source: Zacks</v>
      </c>
      <c r="B127" s="313"/>
      <c r="C127" s="301"/>
      <c r="D127" s="298"/>
      <c r="E127" s="298"/>
      <c r="F127" s="298"/>
      <c r="G127" s="298"/>
      <c r="H127" s="302"/>
      <c r="I127" s="10"/>
      <c r="J127" s="10"/>
      <c r="K127" s="10"/>
      <c r="L127" s="10"/>
      <c r="M127" s="10"/>
      <c r="N127" s="10"/>
      <c r="O127" s="10"/>
      <c r="S127" s="293"/>
    </row>
    <row r="128" spans="1:217" s="278" customFormat="1" ht="12.75" customHeight="1">
      <c r="A128" s="300" t="str">
        <f>"["&amp;H94&amp;"] Equals Minimum ("&amp;"["&amp;E94&amp;"], "&amp;"["&amp;F94&amp;"], "&amp;"["&amp;G94&amp;"])"</f>
        <v>[6] Equals Minimum ([3], [4], [5])</v>
      </c>
      <c r="B128" s="313"/>
      <c r="C128" s="301"/>
      <c r="D128" s="298"/>
      <c r="E128" s="298"/>
      <c r="F128" s="298"/>
      <c r="G128" s="298"/>
      <c r="H128" s="302"/>
      <c r="I128" s="10"/>
      <c r="J128" s="10"/>
      <c r="K128" s="10"/>
      <c r="L128" s="10"/>
      <c r="M128" s="10"/>
      <c r="N128" s="10"/>
      <c r="O128" s="10"/>
      <c r="S128" s="293"/>
    </row>
    <row r="129" spans="1:19" s="278" customFormat="1" ht="12.75" customHeight="1">
      <c r="A129" s="300" t="str">
        <f>"["&amp;I94&amp;"] Equals "&amp;"["&amp;H94&amp;"] + ("&amp;"["&amp;N94&amp;"] - "&amp;"["&amp;H94&amp;"]) / 6"</f>
        <v>[7] Equals [6] + ([12] - [6]) / 6</v>
      </c>
      <c r="B129" s="313"/>
      <c r="C129" s="301"/>
      <c r="D129" s="298"/>
      <c r="E129" s="298"/>
      <c r="F129" s="298"/>
      <c r="G129" s="304"/>
      <c r="H129" s="304"/>
      <c r="I129" s="10"/>
      <c r="J129" s="10"/>
      <c r="K129" s="10"/>
      <c r="L129" s="10"/>
      <c r="M129" s="10"/>
      <c r="N129" s="10"/>
      <c r="O129" s="10"/>
      <c r="S129" s="293"/>
    </row>
    <row r="130" spans="1:19" s="278" customFormat="1" ht="12.75" customHeight="1">
      <c r="A130" s="300" t="str">
        <f>"["&amp;J94&amp;"] Equals "&amp;"["&amp;I94&amp;"] + ("&amp;"["&amp;N94&amp;"] - "&amp;"["&amp;H94&amp;"]) / 6"</f>
        <v>[8] Equals [7] + ([12] - [6]) / 6</v>
      </c>
      <c r="B130" s="313"/>
      <c r="C130" s="301"/>
      <c r="D130" s="298"/>
      <c r="E130" s="298"/>
      <c r="F130" s="298"/>
      <c r="G130" s="298"/>
      <c r="H130" s="302"/>
      <c r="I130" s="10"/>
      <c r="J130" s="10"/>
      <c r="K130" s="10"/>
      <c r="L130" s="10"/>
      <c r="M130" s="10"/>
      <c r="N130" s="10"/>
      <c r="O130" s="10"/>
      <c r="S130" s="293"/>
    </row>
    <row r="131" spans="1:19" s="278" customFormat="1" ht="12.75" customHeight="1">
      <c r="A131" s="300" t="str">
        <f>"["&amp;K94&amp;"] Equals "&amp;"["&amp;J94&amp;"] + ("&amp;"["&amp;N94&amp;"] - "&amp;"["&amp;H94&amp;"]) / 6"</f>
        <v>[9] Equals [8] + ([12] - [6]) / 6</v>
      </c>
      <c r="B131" s="313"/>
      <c r="C131" s="301"/>
      <c r="D131" s="298"/>
      <c r="E131" s="298"/>
      <c r="F131" s="298"/>
      <c r="G131" s="298"/>
      <c r="H131" s="302"/>
      <c r="I131" s="10"/>
      <c r="J131" s="10"/>
      <c r="K131" s="10"/>
      <c r="L131" s="10"/>
      <c r="M131" s="10"/>
      <c r="N131" s="10"/>
      <c r="O131" s="10"/>
      <c r="S131" s="293"/>
    </row>
    <row r="132" spans="1:19" s="278" customFormat="1" ht="12.75" customHeight="1">
      <c r="A132" s="300" t="str">
        <f>"["&amp;L94&amp;"] Equals "&amp;"["&amp;K94&amp;"] + ("&amp;"["&amp;N94&amp;"] - "&amp;"["&amp;H94&amp;"]) / 6"</f>
        <v>[10] Equals [9] + ([12] - [6]) / 6</v>
      </c>
      <c r="B132" s="313"/>
      <c r="C132" s="301"/>
      <c r="D132" s="298"/>
      <c r="E132" s="298"/>
      <c r="F132" s="298"/>
      <c r="G132" s="298"/>
      <c r="H132" s="302"/>
      <c r="I132" s="10"/>
      <c r="J132" s="10"/>
      <c r="K132" s="10"/>
      <c r="L132" s="10"/>
      <c r="M132" s="10"/>
      <c r="N132" s="10"/>
      <c r="O132" s="10"/>
      <c r="S132" s="293"/>
    </row>
    <row r="133" spans="1:19" s="278" customFormat="1" ht="12.75" customHeight="1">
      <c r="A133" s="300" t="str">
        <f>"["&amp;M94&amp;"] Equals "&amp;"["&amp;L94&amp;"] + ("&amp;"["&amp;N94&amp;"] - "&amp;"["&amp;H94&amp;"]) / 6"</f>
        <v>[11] Equals [10] + ([12] - [6]) / 6</v>
      </c>
      <c r="B133" s="313"/>
      <c r="C133" s="301"/>
      <c r="D133" s="298"/>
      <c r="E133" s="298"/>
      <c r="F133" s="298"/>
      <c r="G133" s="298"/>
      <c r="H133" s="302"/>
      <c r="I133" s="10"/>
      <c r="J133" s="10"/>
      <c r="K133" s="10"/>
      <c r="L133" s="10"/>
      <c r="M133" s="10"/>
      <c r="N133" s="10"/>
      <c r="O133" s="10"/>
      <c r="S133" s="293"/>
    </row>
    <row r="134" spans="1:19" s="278" customFormat="1" ht="12.75" customHeight="1">
      <c r="A134" s="305" t="str">
        <f>"["&amp;N94&amp;"] Source: Exhibit JJR-5.4 GDP Growth"</f>
        <v>[12] Source: Exhibit JJR-5.4 GDP Growth</v>
      </c>
      <c r="B134" s="313"/>
      <c r="C134" s="298"/>
      <c r="D134" s="298"/>
      <c r="E134" s="298"/>
      <c r="F134" s="298"/>
      <c r="G134" s="298"/>
      <c r="H134" s="298"/>
      <c r="I134" s="306"/>
      <c r="J134" s="307"/>
      <c r="K134" s="10"/>
      <c r="L134" s="10"/>
      <c r="M134" s="10"/>
      <c r="N134" s="10"/>
      <c r="O134" s="10"/>
      <c r="S134" s="293"/>
    </row>
    <row r="135" spans="1:19" s="278" customFormat="1" ht="12.75" customHeight="1">
      <c r="A135" s="308" t="str">
        <f>"["&amp;O94&amp;"] Equals internal rate of return of cash flows for Year 0 through Year 200"</f>
        <v>[13] Equals internal rate of return of cash flows for Year 0 through Year 200</v>
      </c>
      <c r="B135" s="313"/>
      <c r="C135" s="298"/>
      <c r="D135" s="298"/>
      <c r="E135" s="298"/>
      <c r="F135" s="298"/>
      <c r="G135" s="298"/>
      <c r="H135" s="298"/>
      <c r="I135" s="309"/>
      <c r="J135" s="301"/>
      <c r="K135" s="301"/>
      <c r="L135" s="301"/>
      <c r="M135" s="301"/>
      <c r="N135" s="301"/>
      <c r="O135" s="310"/>
      <c r="S135" s="293"/>
    </row>
  </sheetData>
  <mergeCells count="3">
    <mergeCell ref="A2:O2"/>
    <mergeCell ref="A47:O47"/>
    <mergeCell ref="A92:O92"/>
  </mergeCells>
  <pageMargins left="0.7" right="0.7" top="0.75" bottom="0.75" header="0.3" footer="0.3"/>
  <pageSetup orientation="portrait" r:id="rId1"/>
  <headerFooter>
    <oddHeader>&amp;RExhibit JJR-5.2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E544-F8F5-4CD6-925E-D04EA66F99BE}">
  <dimension ref="A1:HI135"/>
  <sheetViews>
    <sheetView zoomScaleNormal="100" workbookViewId="0"/>
  </sheetViews>
  <sheetFormatPr defaultRowHeight="13.2"/>
  <cols>
    <col min="1" max="1" width="45.5546875" customWidth="1"/>
    <col min="2" max="2" width="9" style="276"/>
    <col min="5" max="6" width="12.5546875" customWidth="1"/>
    <col min="7" max="7" width="11.44140625" customWidth="1"/>
    <col min="17" max="17" width="9.88671875" bestFit="1" customWidth="1"/>
  </cols>
  <sheetData>
    <row r="1" spans="1:217">
      <c r="A1" s="10" t="s">
        <v>1766</v>
      </c>
    </row>
    <row r="2" spans="1:217" s="278" customFormat="1" ht="12.75" customHeight="1">
      <c r="A2" s="434" t="s">
        <v>341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7" s="278" customFormat="1" ht="12.75" customHeight="1">
      <c r="B3" s="311"/>
    </row>
    <row r="4" spans="1:217" s="278" customFormat="1" ht="12.75" customHeight="1" thickBot="1">
      <c r="A4" s="279"/>
      <c r="B4" s="390"/>
      <c r="C4" s="280">
        <v>1</v>
      </c>
      <c r="D4" s="280">
        <v>2</v>
      </c>
      <c r="E4" s="280">
        <v>3</v>
      </c>
      <c r="F4" s="280">
        <v>4</v>
      </c>
      <c r="G4" s="280">
        <v>5</v>
      </c>
      <c r="H4" s="280">
        <v>6</v>
      </c>
      <c r="I4" s="280">
        <v>7</v>
      </c>
      <c r="J4" s="280">
        <v>8</v>
      </c>
      <c r="K4" s="280">
        <v>9</v>
      </c>
      <c r="L4" s="280">
        <v>10</v>
      </c>
      <c r="M4" s="280">
        <v>11</v>
      </c>
      <c r="N4" s="280">
        <v>12</v>
      </c>
      <c r="O4" s="280">
        <v>13</v>
      </c>
      <c r="Q4"/>
      <c r="R4" s="281" t="s">
        <v>122</v>
      </c>
      <c r="S4" s="282"/>
      <c r="T4" s="282"/>
      <c r="U4" s="282"/>
      <c r="V4" s="283"/>
      <c r="W4" s="281" t="s">
        <v>123</v>
      </c>
      <c r="X4" s="282"/>
      <c r="Y4" s="282"/>
      <c r="Z4" s="282"/>
      <c r="AA4" s="283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s="278" customFormat="1">
      <c r="A5" s="340"/>
      <c r="B5" s="341"/>
      <c r="C5" s="342"/>
      <c r="D5" s="342"/>
      <c r="E5" s="342"/>
      <c r="F5" s="342"/>
      <c r="G5" s="342"/>
      <c r="H5" s="343"/>
      <c r="I5" s="284" t="s">
        <v>124</v>
      </c>
      <c r="J5" s="285"/>
      <c r="K5" s="285"/>
      <c r="L5" s="285"/>
      <c r="M5" s="285"/>
      <c r="N5" s="343"/>
      <c r="O5" s="343"/>
      <c r="Q5" s="389" t="s">
        <v>125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s="278" customFormat="1" ht="12.75" customHeight="1">
      <c r="A6"/>
      <c r="B6" s="390"/>
      <c r="C6" s="389" t="s">
        <v>125</v>
      </c>
      <c r="D6" s="389" t="s">
        <v>126</v>
      </c>
      <c r="E6" s="390" t="s">
        <v>127</v>
      </c>
      <c r="F6" s="390" t="s">
        <v>128</v>
      </c>
      <c r="G6" s="390" t="s">
        <v>129</v>
      </c>
      <c r="H6" s="389" t="s">
        <v>122</v>
      </c>
      <c r="I6"/>
      <c r="J6"/>
      <c r="K6"/>
      <c r="L6"/>
      <c r="M6"/>
      <c r="N6" s="389" t="s">
        <v>130</v>
      </c>
      <c r="O6"/>
      <c r="Q6" s="389" t="s">
        <v>131</v>
      </c>
      <c r="R6" s="389" t="s">
        <v>132</v>
      </c>
      <c r="S6" s="389" t="s">
        <v>133</v>
      </c>
      <c r="T6" s="389" t="s">
        <v>134</v>
      </c>
      <c r="U6" s="389" t="s">
        <v>135</v>
      </c>
      <c r="V6" s="389" t="s">
        <v>136</v>
      </c>
      <c r="W6" s="389" t="s">
        <v>137</v>
      </c>
      <c r="X6" s="389" t="s">
        <v>138</v>
      </c>
      <c r="Y6" s="389" t="s">
        <v>139</v>
      </c>
      <c r="Z6" s="389" t="s">
        <v>140</v>
      </c>
      <c r="AA6" s="389" t="s">
        <v>141</v>
      </c>
      <c r="AB6" s="389" t="s">
        <v>142</v>
      </c>
      <c r="AC6" s="389" t="s">
        <v>143</v>
      </c>
      <c r="AD6" s="389" t="s">
        <v>144</v>
      </c>
      <c r="AE6" s="389" t="s">
        <v>145</v>
      </c>
      <c r="AF6" s="389" t="s">
        <v>146</v>
      </c>
      <c r="AG6" s="389" t="s">
        <v>147</v>
      </c>
      <c r="AH6" s="389" t="s">
        <v>148</v>
      </c>
      <c r="AI6" s="389" t="s">
        <v>149</v>
      </c>
      <c r="AJ6" s="389" t="s">
        <v>150</v>
      </c>
      <c r="AK6" s="389" t="s">
        <v>151</v>
      </c>
      <c r="AL6" s="389" t="s">
        <v>152</v>
      </c>
      <c r="AM6" s="389" t="s">
        <v>153</v>
      </c>
      <c r="AN6" s="389" t="s">
        <v>154</v>
      </c>
      <c r="AO6" s="389" t="s">
        <v>155</v>
      </c>
      <c r="AP6" s="389" t="s">
        <v>156</v>
      </c>
      <c r="AQ6" s="389" t="s">
        <v>157</v>
      </c>
      <c r="AR6" s="389" t="s">
        <v>158</v>
      </c>
      <c r="AS6" s="389" t="s">
        <v>159</v>
      </c>
      <c r="AT6" s="389" t="s">
        <v>160</v>
      </c>
      <c r="AU6" s="389" t="s">
        <v>161</v>
      </c>
      <c r="AV6" s="389" t="s">
        <v>162</v>
      </c>
      <c r="AW6" s="389" t="s">
        <v>163</v>
      </c>
      <c r="AX6" s="389" t="s">
        <v>164</v>
      </c>
      <c r="AY6" s="389" t="s">
        <v>165</v>
      </c>
      <c r="AZ6" s="389" t="s">
        <v>166</v>
      </c>
      <c r="BA6" s="389" t="s">
        <v>167</v>
      </c>
      <c r="BB6" s="389" t="s">
        <v>168</v>
      </c>
      <c r="BC6" s="389" t="s">
        <v>169</v>
      </c>
      <c r="BD6" s="389" t="s">
        <v>170</v>
      </c>
      <c r="BE6" s="389" t="s">
        <v>171</v>
      </c>
      <c r="BF6" s="389" t="s">
        <v>172</v>
      </c>
      <c r="BG6" s="389" t="s">
        <v>173</v>
      </c>
      <c r="BH6" s="389" t="s">
        <v>174</v>
      </c>
      <c r="BI6" s="389" t="s">
        <v>175</v>
      </c>
      <c r="BJ6" s="389" t="s">
        <v>176</v>
      </c>
      <c r="BK6" s="389" t="s">
        <v>177</v>
      </c>
      <c r="BL6" s="389" t="s">
        <v>178</v>
      </c>
      <c r="BM6" s="389" t="s">
        <v>179</v>
      </c>
      <c r="BN6" s="389" t="s">
        <v>180</v>
      </c>
      <c r="BO6" s="389" t="s">
        <v>181</v>
      </c>
      <c r="BP6" s="389" t="s">
        <v>182</v>
      </c>
      <c r="BQ6" s="389" t="s">
        <v>183</v>
      </c>
      <c r="BR6" s="389" t="s">
        <v>184</v>
      </c>
      <c r="BS6" s="389" t="s">
        <v>185</v>
      </c>
      <c r="BT6" s="389" t="s">
        <v>186</v>
      </c>
      <c r="BU6" s="389" t="s">
        <v>187</v>
      </c>
      <c r="BV6" s="389" t="s">
        <v>188</v>
      </c>
      <c r="BW6" s="389" t="s">
        <v>189</v>
      </c>
      <c r="BX6" s="389" t="s">
        <v>190</v>
      </c>
      <c r="BY6" s="389" t="s">
        <v>191</v>
      </c>
      <c r="BZ6" s="389" t="s">
        <v>192</v>
      </c>
      <c r="CA6" s="389" t="s">
        <v>193</v>
      </c>
      <c r="CB6" s="389" t="s">
        <v>194</v>
      </c>
      <c r="CC6" s="389" t="s">
        <v>195</v>
      </c>
      <c r="CD6" s="389" t="s">
        <v>196</v>
      </c>
      <c r="CE6" s="389" t="s">
        <v>197</v>
      </c>
      <c r="CF6" s="389" t="s">
        <v>198</v>
      </c>
      <c r="CG6" s="389" t="s">
        <v>199</v>
      </c>
      <c r="CH6" s="389" t="s">
        <v>200</v>
      </c>
      <c r="CI6" s="389" t="s">
        <v>201</v>
      </c>
      <c r="CJ6" s="389" t="s">
        <v>202</v>
      </c>
      <c r="CK6" s="389" t="s">
        <v>203</v>
      </c>
      <c r="CL6" s="389" t="s">
        <v>204</v>
      </c>
      <c r="CM6" s="389" t="s">
        <v>205</v>
      </c>
      <c r="CN6" s="389" t="s">
        <v>206</v>
      </c>
      <c r="CO6" s="389" t="s">
        <v>207</v>
      </c>
      <c r="CP6" s="389" t="s">
        <v>208</v>
      </c>
      <c r="CQ6" s="389" t="s">
        <v>209</v>
      </c>
      <c r="CR6" s="389" t="s">
        <v>210</v>
      </c>
      <c r="CS6" s="389" t="s">
        <v>211</v>
      </c>
      <c r="CT6" s="389" t="s">
        <v>212</v>
      </c>
      <c r="CU6" s="389" t="s">
        <v>213</v>
      </c>
      <c r="CV6" s="389" t="s">
        <v>214</v>
      </c>
      <c r="CW6" s="389" t="s">
        <v>215</v>
      </c>
      <c r="CX6" s="389" t="s">
        <v>216</v>
      </c>
      <c r="CY6" s="389" t="s">
        <v>217</v>
      </c>
      <c r="CZ6" s="389" t="s">
        <v>218</v>
      </c>
      <c r="DA6" s="389" t="s">
        <v>219</v>
      </c>
      <c r="DB6" s="389" t="s">
        <v>220</v>
      </c>
      <c r="DC6" s="389" t="s">
        <v>221</v>
      </c>
      <c r="DD6" s="389" t="s">
        <v>222</v>
      </c>
      <c r="DE6" s="389" t="s">
        <v>223</v>
      </c>
      <c r="DF6" s="389" t="s">
        <v>224</v>
      </c>
      <c r="DG6" s="389" t="s">
        <v>225</v>
      </c>
      <c r="DH6" s="389" t="s">
        <v>226</v>
      </c>
      <c r="DI6" s="389" t="s">
        <v>227</v>
      </c>
      <c r="DJ6" s="389" t="s">
        <v>228</v>
      </c>
      <c r="DK6" s="389" t="s">
        <v>229</v>
      </c>
      <c r="DL6" s="389" t="s">
        <v>230</v>
      </c>
      <c r="DM6" s="389" t="s">
        <v>231</v>
      </c>
      <c r="DN6" s="389" t="s">
        <v>232</v>
      </c>
      <c r="DO6" s="389" t="s">
        <v>233</v>
      </c>
      <c r="DP6" s="389" t="s">
        <v>234</v>
      </c>
      <c r="DQ6" s="389" t="s">
        <v>235</v>
      </c>
      <c r="DR6" s="389" t="s">
        <v>236</v>
      </c>
      <c r="DS6" s="389" t="s">
        <v>237</v>
      </c>
      <c r="DT6" s="389" t="s">
        <v>238</v>
      </c>
      <c r="DU6" s="389" t="s">
        <v>239</v>
      </c>
      <c r="DV6" s="389" t="s">
        <v>240</v>
      </c>
      <c r="DW6" s="389" t="s">
        <v>241</v>
      </c>
      <c r="DX6" s="389" t="s">
        <v>242</v>
      </c>
      <c r="DY6" s="389" t="s">
        <v>243</v>
      </c>
      <c r="DZ6" s="389" t="s">
        <v>244</v>
      </c>
      <c r="EA6" s="389" t="s">
        <v>245</v>
      </c>
      <c r="EB6" s="389" t="s">
        <v>246</v>
      </c>
      <c r="EC6" s="389" t="s">
        <v>247</v>
      </c>
      <c r="ED6" s="389" t="s">
        <v>248</v>
      </c>
      <c r="EE6" s="389" t="s">
        <v>249</v>
      </c>
      <c r="EF6" s="389" t="s">
        <v>250</v>
      </c>
      <c r="EG6" s="389" t="s">
        <v>251</v>
      </c>
      <c r="EH6" s="389" t="s">
        <v>252</v>
      </c>
      <c r="EI6" s="389" t="s">
        <v>253</v>
      </c>
      <c r="EJ6" s="389" t="s">
        <v>254</v>
      </c>
      <c r="EK6" s="389" t="s">
        <v>255</v>
      </c>
      <c r="EL6" s="389" t="s">
        <v>256</v>
      </c>
      <c r="EM6" s="389" t="s">
        <v>257</v>
      </c>
      <c r="EN6" s="389" t="s">
        <v>258</v>
      </c>
      <c r="EO6" s="389" t="s">
        <v>259</v>
      </c>
      <c r="EP6" s="389" t="s">
        <v>260</v>
      </c>
      <c r="EQ6" s="389" t="s">
        <v>261</v>
      </c>
      <c r="ER6" s="389" t="s">
        <v>262</v>
      </c>
      <c r="ES6" s="389" t="s">
        <v>263</v>
      </c>
      <c r="ET6" s="389" t="s">
        <v>264</v>
      </c>
      <c r="EU6" s="389" t="s">
        <v>265</v>
      </c>
      <c r="EV6" s="389" t="s">
        <v>266</v>
      </c>
      <c r="EW6" s="389" t="s">
        <v>267</v>
      </c>
      <c r="EX6" s="389" t="s">
        <v>268</v>
      </c>
      <c r="EY6" s="389" t="s">
        <v>269</v>
      </c>
      <c r="EZ6" s="389" t="s">
        <v>270</v>
      </c>
      <c r="FA6" s="389" t="s">
        <v>271</v>
      </c>
      <c r="FB6" s="389" t="s">
        <v>272</v>
      </c>
      <c r="FC6" s="389" t="s">
        <v>273</v>
      </c>
      <c r="FD6" s="389" t="s">
        <v>274</v>
      </c>
      <c r="FE6" s="389" t="s">
        <v>275</v>
      </c>
      <c r="FF6" s="389" t="s">
        <v>276</v>
      </c>
      <c r="FG6" s="389" t="s">
        <v>277</v>
      </c>
      <c r="FH6" s="389" t="s">
        <v>278</v>
      </c>
      <c r="FI6" s="389" t="s">
        <v>279</v>
      </c>
      <c r="FJ6" s="389" t="s">
        <v>280</v>
      </c>
      <c r="FK6" s="389" t="s">
        <v>281</v>
      </c>
      <c r="FL6" s="389" t="s">
        <v>282</v>
      </c>
      <c r="FM6" s="389" t="s">
        <v>283</v>
      </c>
      <c r="FN6" s="389" t="s">
        <v>284</v>
      </c>
      <c r="FO6" s="389" t="s">
        <v>285</v>
      </c>
      <c r="FP6" s="389" t="s">
        <v>286</v>
      </c>
      <c r="FQ6" s="389" t="s">
        <v>287</v>
      </c>
      <c r="FR6" s="389" t="s">
        <v>288</v>
      </c>
      <c r="FS6" s="389" t="s">
        <v>289</v>
      </c>
      <c r="FT6" s="389" t="s">
        <v>290</v>
      </c>
      <c r="FU6" s="389" t="s">
        <v>291</v>
      </c>
      <c r="FV6" s="389" t="s">
        <v>292</v>
      </c>
      <c r="FW6" s="389" t="s">
        <v>293</v>
      </c>
      <c r="FX6" s="389" t="s">
        <v>294</v>
      </c>
      <c r="FY6" s="389" t="s">
        <v>295</v>
      </c>
      <c r="FZ6" s="389" t="s">
        <v>296</v>
      </c>
      <c r="GA6" s="389" t="s">
        <v>297</v>
      </c>
      <c r="GB6" s="389" t="s">
        <v>298</v>
      </c>
      <c r="GC6" s="389" t="s">
        <v>299</v>
      </c>
      <c r="GD6" s="389" t="s">
        <v>300</v>
      </c>
      <c r="GE6" s="389" t="s">
        <v>301</v>
      </c>
      <c r="GF6" s="389" t="s">
        <v>302</v>
      </c>
      <c r="GG6" s="389" t="s">
        <v>303</v>
      </c>
      <c r="GH6" s="389" t="s">
        <v>304</v>
      </c>
      <c r="GI6" s="389" t="s">
        <v>305</v>
      </c>
      <c r="GJ6" s="389" t="s">
        <v>306</v>
      </c>
      <c r="GK6" s="389" t="s">
        <v>307</v>
      </c>
      <c r="GL6" s="389" t="s">
        <v>308</v>
      </c>
      <c r="GM6" s="389" t="s">
        <v>309</v>
      </c>
      <c r="GN6" s="389" t="s">
        <v>310</v>
      </c>
      <c r="GO6" s="389" t="s">
        <v>311</v>
      </c>
      <c r="GP6" s="389" t="s">
        <v>312</v>
      </c>
      <c r="GQ6" s="389" t="s">
        <v>313</v>
      </c>
      <c r="GR6" s="389" t="s">
        <v>314</v>
      </c>
      <c r="GS6" s="389" t="s">
        <v>315</v>
      </c>
      <c r="GT6" s="389" t="s">
        <v>316</v>
      </c>
      <c r="GU6" s="389" t="s">
        <v>317</v>
      </c>
      <c r="GV6" s="389" t="s">
        <v>318</v>
      </c>
      <c r="GW6" s="389" t="s">
        <v>319</v>
      </c>
      <c r="GX6" s="389" t="s">
        <v>320</v>
      </c>
      <c r="GY6" s="389" t="s">
        <v>321</v>
      </c>
      <c r="GZ6" s="389" t="s">
        <v>322</v>
      </c>
      <c r="HA6" s="389" t="s">
        <v>323</v>
      </c>
      <c r="HB6" s="389" t="s">
        <v>324</v>
      </c>
      <c r="HC6" s="389" t="s">
        <v>325</v>
      </c>
      <c r="HD6" s="389" t="s">
        <v>326</v>
      </c>
      <c r="HE6" s="389" t="s">
        <v>327</v>
      </c>
      <c r="HF6" s="389" t="s">
        <v>328</v>
      </c>
      <c r="HG6" s="389" t="s">
        <v>329</v>
      </c>
      <c r="HH6" s="389" t="s">
        <v>330</v>
      </c>
      <c r="HI6" s="389" t="s">
        <v>331</v>
      </c>
    </row>
    <row r="7" spans="1:217" s="278" customFormat="1" ht="12.75" customHeight="1">
      <c r="A7" s="286" t="s">
        <v>35</v>
      </c>
      <c r="B7" s="286" t="s">
        <v>36</v>
      </c>
      <c r="C7" s="286" t="s">
        <v>131</v>
      </c>
      <c r="D7" s="286" t="s">
        <v>332</v>
      </c>
      <c r="E7" s="287" t="s">
        <v>333</v>
      </c>
      <c r="F7" s="287" t="s">
        <v>333</v>
      </c>
      <c r="G7" s="287" t="s">
        <v>333</v>
      </c>
      <c r="H7" s="286" t="s">
        <v>334</v>
      </c>
      <c r="I7" s="286" t="s">
        <v>137</v>
      </c>
      <c r="J7" s="286" t="s">
        <v>138</v>
      </c>
      <c r="K7" s="286" t="s">
        <v>139</v>
      </c>
      <c r="L7" s="286" t="s">
        <v>140</v>
      </c>
      <c r="M7" s="286" t="s">
        <v>141</v>
      </c>
      <c r="N7" s="286" t="s">
        <v>334</v>
      </c>
      <c r="O7" s="286" t="s">
        <v>335</v>
      </c>
      <c r="Q7" s="288">
        <v>44286</v>
      </c>
      <c r="R7" s="288">
        <f>DATE(YEAR(Q7),MONTH(Q7)+6,DAY(EOMONTH(Q7,6)))</f>
        <v>44469</v>
      </c>
      <c r="S7" s="289">
        <f>DATE(YEAR(R7)+1,MONTH(R7),DAY(R7))</f>
        <v>44834</v>
      </c>
      <c r="T7" s="289">
        <f t="shared" ref="T7:CE7" si="0">DATE(YEAR(S7)+1,MONTH(S7),DAY(S7))</f>
        <v>45199</v>
      </c>
      <c r="U7" s="289">
        <f t="shared" si="0"/>
        <v>45565</v>
      </c>
      <c r="V7" s="289">
        <f t="shared" si="0"/>
        <v>45930</v>
      </c>
      <c r="W7" s="289">
        <f t="shared" si="0"/>
        <v>46295</v>
      </c>
      <c r="X7" s="289">
        <f t="shared" si="0"/>
        <v>46660</v>
      </c>
      <c r="Y7" s="289">
        <f t="shared" si="0"/>
        <v>47026</v>
      </c>
      <c r="Z7" s="289">
        <f t="shared" si="0"/>
        <v>47391</v>
      </c>
      <c r="AA7" s="289">
        <f t="shared" si="0"/>
        <v>47756</v>
      </c>
      <c r="AB7" s="289">
        <f t="shared" si="0"/>
        <v>48121</v>
      </c>
      <c r="AC7" s="289">
        <f t="shared" si="0"/>
        <v>48487</v>
      </c>
      <c r="AD7" s="289">
        <f t="shared" si="0"/>
        <v>48852</v>
      </c>
      <c r="AE7" s="289">
        <f t="shared" si="0"/>
        <v>49217</v>
      </c>
      <c r="AF7" s="289">
        <f t="shared" si="0"/>
        <v>49582</v>
      </c>
      <c r="AG7" s="289">
        <f t="shared" si="0"/>
        <v>49948</v>
      </c>
      <c r="AH7" s="289">
        <f t="shared" si="0"/>
        <v>50313</v>
      </c>
      <c r="AI7" s="289">
        <f t="shared" si="0"/>
        <v>50678</v>
      </c>
      <c r="AJ7" s="289">
        <f t="shared" si="0"/>
        <v>51043</v>
      </c>
      <c r="AK7" s="289">
        <f t="shared" si="0"/>
        <v>51409</v>
      </c>
      <c r="AL7" s="289">
        <f t="shared" si="0"/>
        <v>51774</v>
      </c>
      <c r="AM7" s="289">
        <f t="shared" si="0"/>
        <v>52139</v>
      </c>
      <c r="AN7" s="289">
        <f t="shared" si="0"/>
        <v>52504</v>
      </c>
      <c r="AO7" s="289">
        <f t="shared" si="0"/>
        <v>52870</v>
      </c>
      <c r="AP7" s="289">
        <f t="shared" si="0"/>
        <v>53235</v>
      </c>
      <c r="AQ7" s="289">
        <f t="shared" si="0"/>
        <v>53600</v>
      </c>
      <c r="AR7" s="289">
        <f t="shared" si="0"/>
        <v>53965</v>
      </c>
      <c r="AS7" s="289">
        <f t="shared" si="0"/>
        <v>54331</v>
      </c>
      <c r="AT7" s="289">
        <f t="shared" si="0"/>
        <v>54696</v>
      </c>
      <c r="AU7" s="289">
        <f t="shared" si="0"/>
        <v>55061</v>
      </c>
      <c r="AV7" s="289">
        <f t="shared" si="0"/>
        <v>55426</v>
      </c>
      <c r="AW7" s="289">
        <f t="shared" si="0"/>
        <v>55792</v>
      </c>
      <c r="AX7" s="289">
        <f t="shared" si="0"/>
        <v>56157</v>
      </c>
      <c r="AY7" s="289">
        <f t="shared" si="0"/>
        <v>56522</v>
      </c>
      <c r="AZ7" s="289">
        <f t="shared" si="0"/>
        <v>56887</v>
      </c>
      <c r="BA7" s="289">
        <f t="shared" si="0"/>
        <v>57253</v>
      </c>
      <c r="BB7" s="289">
        <f t="shared" si="0"/>
        <v>57618</v>
      </c>
      <c r="BC7" s="289">
        <f t="shared" si="0"/>
        <v>57983</v>
      </c>
      <c r="BD7" s="289">
        <f t="shared" si="0"/>
        <v>58348</v>
      </c>
      <c r="BE7" s="289">
        <f t="shared" si="0"/>
        <v>58714</v>
      </c>
      <c r="BF7" s="289">
        <f t="shared" si="0"/>
        <v>59079</v>
      </c>
      <c r="BG7" s="289">
        <f t="shared" si="0"/>
        <v>59444</v>
      </c>
      <c r="BH7" s="289">
        <f t="shared" si="0"/>
        <v>59809</v>
      </c>
      <c r="BI7" s="289">
        <f t="shared" si="0"/>
        <v>60175</v>
      </c>
      <c r="BJ7" s="289">
        <f t="shared" si="0"/>
        <v>60540</v>
      </c>
      <c r="BK7" s="289">
        <f t="shared" si="0"/>
        <v>60905</v>
      </c>
      <c r="BL7" s="289">
        <f t="shared" si="0"/>
        <v>61270</v>
      </c>
      <c r="BM7" s="289">
        <f t="shared" si="0"/>
        <v>61636</v>
      </c>
      <c r="BN7" s="289">
        <f t="shared" si="0"/>
        <v>62001</v>
      </c>
      <c r="BO7" s="289">
        <f t="shared" si="0"/>
        <v>62366</v>
      </c>
      <c r="BP7" s="289">
        <f t="shared" si="0"/>
        <v>62731</v>
      </c>
      <c r="BQ7" s="289">
        <f t="shared" si="0"/>
        <v>63097</v>
      </c>
      <c r="BR7" s="289">
        <f t="shared" si="0"/>
        <v>63462</v>
      </c>
      <c r="BS7" s="289">
        <f t="shared" si="0"/>
        <v>63827</v>
      </c>
      <c r="BT7" s="289">
        <f t="shared" si="0"/>
        <v>64192</v>
      </c>
      <c r="BU7" s="289">
        <f t="shared" si="0"/>
        <v>64558</v>
      </c>
      <c r="BV7" s="289">
        <f t="shared" si="0"/>
        <v>64923</v>
      </c>
      <c r="BW7" s="289">
        <f t="shared" si="0"/>
        <v>65288</v>
      </c>
      <c r="BX7" s="289">
        <f t="shared" si="0"/>
        <v>65653</v>
      </c>
      <c r="BY7" s="289">
        <f t="shared" si="0"/>
        <v>66019</v>
      </c>
      <c r="BZ7" s="289">
        <f t="shared" si="0"/>
        <v>66384</v>
      </c>
      <c r="CA7" s="289">
        <f t="shared" si="0"/>
        <v>66749</v>
      </c>
      <c r="CB7" s="289">
        <f t="shared" si="0"/>
        <v>67114</v>
      </c>
      <c r="CC7" s="289">
        <f t="shared" si="0"/>
        <v>67480</v>
      </c>
      <c r="CD7" s="289">
        <f t="shared" si="0"/>
        <v>67845</v>
      </c>
      <c r="CE7" s="289">
        <f t="shared" si="0"/>
        <v>68210</v>
      </c>
      <c r="CF7" s="289">
        <f t="shared" ref="CF7:EQ7" si="1">DATE(YEAR(CE7)+1,MONTH(CE7),DAY(CE7))</f>
        <v>68575</v>
      </c>
      <c r="CG7" s="289">
        <f t="shared" si="1"/>
        <v>68941</v>
      </c>
      <c r="CH7" s="289">
        <f t="shared" si="1"/>
        <v>69306</v>
      </c>
      <c r="CI7" s="289">
        <f t="shared" si="1"/>
        <v>69671</v>
      </c>
      <c r="CJ7" s="289">
        <f t="shared" si="1"/>
        <v>70036</v>
      </c>
      <c r="CK7" s="289">
        <f t="shared" si="1"/>
        <v>70402</v>
      </c>
      <c r="CL7" s="289">
        <f t="shared" si="1"/>
        <v>70767</v>
      </c>
      <c r="CM7" s="289">
        <f t="shared" si="1"/>
        <v>71132</v>
      </c>
      <c r="CN7" s="289">
        <f t="shared" si="1"/>
        <v>71497</v>
      </c>
      <c r="CO7" s="289">
        <f t="shared" si="1"/>
        <v>71863</v>
      </c>
      <c r="CP7" s="289">
        <f t="shared" si="1"/>
        <v>72228</v>
      </c>
      <c r="CQ7" s="289">
        <f t="shared" si="1"/>
        <v>72593</v>
      </c>
      <c r="CR7" s="289">
        <f t="shared" si="1"/>
        <v>72958</v>
      </c>
      <c r="CS7" s="289">
        <f t="shared" si="1"/>
        <v>73323</v>
      </c>
      <c r="CT7" s="289">
        <f t="shared" si="1"/>
        <v>73688</v>
      </c>
      <c r="CU7" s="289">
        <f t="shared" si="1"/>
        <v>74053</v>
      </c>
      <c r="CV7" s="289">
        <f t="shared" si="1"/>
        <v>74418</v>
      </c>
      <c r="CW7" s="289">
        <f t="shared" si="1"/>
        <v>74784</v>
      </c>
      <c r="CX7" s="289">
        <f t="shared" si="1"/>
        <v>75149</v>
      </c>
      <c r="CY7" s="289">
        <f t="shared" si="1"/>
        <v>75514</v>
      </c>
      <c r="CZ7" s="289">
        <f t="shared" si="1"/>
        <v>75879</v>
      </c>
      <c r="DA7" s="289">
        <f t="shared" si="1"/>
        <v>76245</v>
      </c>
      <c r="DB7" s="289">
        <f t="shared" si="1"/>
        <v>76610</v>
      </c>
      <c r="DC7" s="289">
        <f t="shared" si="1"/>
        <v>76975</v>
      </c>
      <c r="DD7" s="289">
        <f t="shared" si="1"/>
        <v>77340</v>
      </c>
      <c r="DE7" s="289">
        <f t="shared" si="1"/>
        <v>77706</v>
      </c>
      <c r="DF7" s="289">
        <f t="shared" si="1"/>
        <v>78071</v>
      </c>
      <c r="DG7" s="289">
        <f t="shared" si="1"/>
        <v>78436</v>
      </c>
      <c r="DH7" s="289">
        <f t="shared" si="1"/>
        <v>78801</v>
      </c>
      <c r="DI7" s="289">
        <f t="shared" si="1"/>
        <v>79167</v>
      </c>
      <c r="DJ7" s="289">
        <f t="shared" si="1"/>
        <v>79532</v>
      </c>
      <c r="DK7" s="289">
        <f t="shared" si="1"/>
        <v>79897</v>
      </c>
      <c r="DL7" s="289">
        <f t="shared" si="1"/>
        <v>80262</v>
      </c>
      <c r="DM7" s="289">
        <f t="shared" si="1"/>
        <v>80628</v>
      </c>
      <c r="DN7" s="289">
        <f t="shared" si="1"/>
        <v>80993</v>
      </c>
      <c r="DO7" s="289">
        <f t="shared" si="1"/>
        <v>81358</v>
      </c>
      <c r="DP7" s="289">
        <f t="shared" si="1"/>
        <v>81723</v>
      </c>
      <c r="DQ7" s="289">
        <f t="shared" si="1"/>
        <v>82089</v>
      </c>
      <c r="DR7" s="289">
        <f t="shared" si="1"/>
        <v>82454</v>
      </c>
      <c r="DS7" s="289">
        <f t="shared" si="1"/>
        <v>82819</v>
      </c>
      <c r="DT7" s="289">
        <f t="shared" si="1"/>
        <v>83184</v>
      </c>
      <c r="DU7" s="289">
        <f t="shared" si="1"/>
        <v>83550</v>
      </c>
      <c r="DV7" s="289">
        <f t="shared" si="1"/>
        <v>83915</v>
      </c>
      <c r="DW7" s="289">
        <f t="shared" si="1"/>
        <v>84280</v>
      </c>
      <c r="DX7" s="289">
        <f t="shared" si="1"/>
        <v>84645</v>
      </c>
      <c r="DY7" s="289">
        <f t="shared" si="1"/>
        <v>85011</v>
      </c>
      <c r="DZ7" s="289">
        <f t="shared" si="1"/>
        <v>85376</v>
      </c>
      <c r="EA7" s="289">
        <f t="shared" si="1"/>
        <v>85741</v>
      </c>
      <c r="EB7" s="289">
        <f t="shared" si="1"/>
        <v>86106</v>
      </c>
      <c r="EC7" s="289">
        <f t="shared" si="1"/>
        <v>86472</v>
      </c>
      <c r="ED7" s="289">
        <f t="shared" si="1"/>
        <v>86837</v>
      </c>
      <c r="EE7" s="289">
        <f t="shared" si="1"/>
        <v>87202</v>
      </c>
      <c r="EF7" s="289">
        <f t="shared" si="1"/>
        <v>87567</v>
      </c>
      <c r="EG7" s="289">
        <f t="shared" si="1"/>
        <v>87933</v>
      </c>
      <c r="EH7" s="289">
        <f t="shared" si="1"/>
        <v>88298</v>
      </c>
      <c r="EI7" s="289">
        <f t="shared" si="1"/>
        <v>88663</v>
      </c>
      <c r="EJ7" s="289">
        <f t="shared" si="1"/>
        <v>89028</v>
      </c>
      <c r="EK7" s="289">
        <f t="shared" si="1"/>
        <v>89394</v>
      </c>
      <c r="EL7" s="289">
        <f t="shared" si="1"/>
        <v>89759</v>
      </c>
      <c r="EM7" s="289">
        <f t="shared" si="1"/>
        <v>90124</v>
      </c>
      <c r="EN7" s="289">
        <f t="shared" si="1"/>
        <v>90489</v>
      </c>
      <c r="EO7" s="289">
        <f t="shared" si="1"/>
        <v>90855</v>
      </c>
      <c r="EP7" s="289">
        <f t="shared" si="1"/>
        <v>91220</v>
      </c>
      <c r="EQ7" s="289">
        <f t="shared" si="1"/>
        <v>91585</v>
      </c>
      <c r="ER7" s="289">
        <f t="shared" ref="ER7:HC7" si="2">DATE(YEAR(EQ7)+1,MONTH(EQ7),DAY(EQ7))</f>
        <v>91950</v>
      </c>
      <c r="ES7" s="289">
        <f t="shared" si="2"/>
        <v>92316</v>
      </c>
      <c r="ET7" s="289">
        <f t="shared" si="2"/>
        <v>92681</v>
      </c>
      <c r="EU7" s="289">
        <f t="shared" si="2"/>
        <v>93046</v>
      </c>
      <c r="EV7" s="289">
        <f t="shared" si="2"/>
        <v>93411</v>
      </c>
      <c r="EW7" s="289">
        <f t="shared" si="2"/>
        <v>93777</v>
      </c>
      <c r="EX7" s="289">
        <f t="shared" si="2"/>
        <v>94142</v>
      </c>
      <c r="EY7" s="289">
        <f t="shared" si="2"/>
        <v>94507</v>
      </c>
      <c r="EZ7" s="289">
        <f t="shared" si="2"/>
        <v>94872</v>
      </c>
      <c r="FA7" s="289">
        <f t="shared" si="2"/>
        <v>95238</v>
      </c>
      <c r="FB7" s="289">
        <f t="shared" si="2"/>
        <v>95603</v>
      </c>
      <c r="FC7" s="289">
        <f t="shared" si="2"/>
        <v>95968</v>
      </c>
      <c r="FD7" s="289">
        <f t="shared" si="2"/>
        <v>96333</v>
      </c>
      <c r="FE7" s="289">
        <f t="shared" si="2"/>
        <v>96699</v>
      </c>
      <c r="FF7" s="289">
        <f t="shared" si="2"/>
        <v>97064</v>
      </c>
      <c r="FG7" s="289">
        <f t="shared" si="2"/>
        <v>97429</v>
      </c>
      <c r="FH7" s="289">
        <f t="shared" si="2"/>
        <v>97794</v>
      </c>
      <c r="FI7" s="289">
        <f t="shared" si="2"/>
        <v>98160</v>
      </c>
      <c r="FJ7" s="289">
        <f t="shared" si="2"/>
        <v>98525</v>
      </c>
      <c r="FK7" s="289">
        <f t="shared" si="2"/>
        <v>98890</v>
      </c>
      <c r="FL7" s="289">
        <f t="shared" si="2"/>
        <v>99255</v>
      </c>
      <c r="FM7" s="289">
        <f t="shared" si="2"/>
        <v>99621</v>
      </c>
      <c r="FN7" s="289">
        <f t="shared" si="2"/>
        <v>99986</v>
      </c>
      <c r="FO7" s="289">
        <f t="shared" si="2"/>
        <v>100351</v>
      </c>
      <c r="FP7" s="289">
        <f t="shared" si="2"/>
        <v>100716</v>
      </c>
      <c r="FQ7" s="289">
        <f t="shared" si="2"/>
        <v>101082</v>
      </c>
      <c r="FR7" s="289">
        <f t="shared" si="2"/>
        <v>101447</v>
      </c>
      <c r="FS7" s="289">
        <f t="shared" si="2"/>
        <v>101812</v>
      </c>
      <c r="FT7" s="289">
        <f t="shared" si="2"/>
        <v>102177</v>
      </c>
      <c r="FU7" s="289">
        <f t="shared" si="2"/>
        <v>102543</v>
      </c>
      <c r="FV7" s="289">
        <f t="shared" si="2"/>
        <v>102908</v>
      </c>
      <c r="FW7" s="289">
        <f t="shared" si="2"/>
        <v>103273</v>
      </c>
      <c r="FX7" s="289">
        <f t="shared" si="2"/>
        <v>103638</v>
      </c>
      <c r="FY7" s="289">
        <f t="shared" si="2"/>
        <v>104004</v>
      </c>
      <c r="FZ7" s="289">
        <f t="shared" si="2"/>
        <v>104369</v>
      </c>
      <c r="GA7" s="289">
        <f t="shared" si="2"/>
        <v>104734</v>
      </c>
      <c r="GB7" s="289">
        <f t="shared" si="2"/>
        <v>105099</v>
      </c>
      <c r="GC7" s="289">
        <f t="shared" si="2"/>
        <v>105465</v>
      </c>
      <c r="GD7" s="289">
        <f t="shared" si="2"/>
        <v>105830</v>
      </c>
      <c r="GE7" s="289">
        <f t="shared" si="2"/>
        <v>106195</v>
      </c>
      <c r="GF7" s="289">
        <f t="shared" si="2"/>
        <v>106560</v>
      </c>
      <c r="GG7" s="289">
        <f t="shared" si="2"/>
        <v>106926</v>
      </c>
      <c r="GH7" s="289">
        <f t="shared" si="2"/>
        <v>107291</v>
      </c>
      <c r="GI7" s="289">
        <f t="shared" si="2"/>
        <v>107656</v>
      </c>
      <c r="GJ7" s="289">
        <f t="shared" si="2"/>
        <v>108021</v>
      </c>
      <c r="GK7" s="289">
        <f t="shared" si="2"/>
        <v>108387</v>
      </c>
      <c r="GL7" s="289">
        <f t="shared" si="2"/>
        <v>108752</v>
      </c>
      <c r="GM7" s="289">
        <f t="shared" si="2"/>
        <v>109117</v>
      </c>
      <c r="GN7" s="289">
        <f t="shared" si="2"/>
        <v>109482</v>
      </c>
      <c r="GO7" s="289">
        <f t="shared" si="2"/>
        <v>109847</v>
      </c>
      <c r="GP7" s="289">
        <f t="shared" si="2"/>
        <v>110212</v>
      </c>
      <c r="GQ7" s="289">
        <f t="shared" si="2"/>
        <v>110577</v>
      </c>
      <c r="GR7" s="289">
        <f t="shared" si="2"/>
        <v>110942</v>
      </c>
      <c r="GS7" s="289">
        <f t="shared" si="2"/>
        <v>111308</v>
      </c>
      <c r="GT7" s="289">
        <f t="shared" si="2"/>
        <v>111673</v>
      </c>
      <c r="GU7" s="289">
        <f t="shared" si="2"/>
        <v>112038</v>
      </c>
      <c r="GV7" s="289">
        <f t="shared" si="2"/>
        <v>112403</v>
      </c>
      <c r="GW7" s="289">
        <f t="shared" si="2"/>
        <v>112769</v>
      </c>
      <c r="GX7" s="289">
        <f t="shared" si="2"/>
        <v>113134</v>
      </c>
      <c r="GY7" s="289">
        <f t="shared" si="2"/>
        <v>113499</v>
      </c>
      <c r="GZ7" s="289">
        <f t="shared" si="2"/>
        <v>113864</v>
      </c>
      <c r="HA7" s="289">
        <f t="shared" si="2"/>
        <v>114230</v>
      </c>
      <c r="HB7" s="289">
        <f t="shared" si="2"/>
        <v>114595</v>
      </c>
      <c r="HC7" s="289">
        <f t="shared" si="2"/>
        <v>114960</v>
      </c>
      <c r="HD7" s="289">
        <f t="shared" ref="HD7:HI7" si="3">DATE(YEAR(HC7)+1,MONTH(HC7),DAY(HC7))</f>
        <v>115325</v>
      </c>
      <c r="HE7" s="289">
        <f t="shared" si="3"/>
        <v>115691</v>
      </c>
      <c r="HF7" s="289">
        <f t="shared" si="3"/>
        <v>116056</v>
      </c>
      <c r="HG7" s="289">
        <f t="shared" si="3"/>
        <v>116421</v>
      </c>
      <c r="HH7" s="289">
        <f t="shared" si="3"/>
        <v>116786</v>
      </c>
      <c r="HI7" s="289">
        <f t="shared" si="3"/>
        <v>117152</v>
      </c>
    </row>
    <row r="8" spans="1:217" s="278" customFormat="1" ht="12.75" customHeight="1">
      <c r="A8"/>
      <c r="B8" s="390"/>
      <c r="C8"/>
      <c r="D8"/>
      <c r="E8"/>
      <c r="F8"/>
      <c r="G8"/>
      <c r="H8"/>
      <c r="I8"/>
      <c r="J8"/>
      <c r="K8"/>
      <c r="L8"/>
      <c r="M8"/>
      <c r="N8"/>
      <c r="O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</row>
    <row r="9" spans="1:217" s="278" customFormat="1" ht="12.75" customHeight="1">
      <c r="A9" s="10" t="str">
        <f>'JJR-4 Constant DCF'!A7</f>
        <v>ALLETE, Inc.</v>
      </c>
      <c r="B9" s="389" t="str">
        <f>'JJR-4 Constant DCF'!B7</f>
        <v>ALE</v>
      </c>
      <c r="C9" s="239">
        <f>'JJR-4 Constant DCF'!D7</f>
        <v>66.036666666666676</v>
      </c>
      <c r="D9" s="239">
        <f>'JJR-4 Constant DCF'!C7</f>
        <v>2.52</v>
      </c>
      <c r="E9" s="3">
        <f>'JJR-4 Constant DCF'!G7</f>
        <v>0.06</v>
      </c>
      <c r="F9" s="3">
        <f>'JJR-4 Constant DCF'!H7</f>
        <v>7.0000000000000007E-2</v>
      </c>
      <c r="G9" s="3" t="str">
        <f>'JJR-4 Constant DCF'!I7</f>
        <v>NA%</v>
      </c>
      <c r="H9" s="3">
        <f>MAX(E9:G9)</f>
        <v>7.0000000000000007E-2</v>
      </c>
      <c r="I9" s="3">
        <f t="shared" ref="I9:M25" si="4">H9+($N9-$H9)/6</f>
        <v>6.7482567766986051E-2</v>
      </c>
      <c r="J9" s="3">
        <f t="shared" si="4"/>
        <v>6.4965135533972096E-2</v>
      </c>
      <c r="K9" s="3">
        <f t="shared" si="4"/>
        <v>6.2447703300958141E-2</v>
      </c>
      <c r="L9" s="3">
        <f t="shared" si="4"/>
        <v>5.9930271067944185E-2</v>
      </c>
      <c r="M9" s="3">
        <f t="shared" si="4"/>
        <v>5.741283883493023E-2</v>
      </c>
      <c r="N9" s="3">
        <f>'JJR-5.4 GDP Growth'!$D$25</f>
        <v>5.4895406601916275E-2</v>
      </c>
      <c r="O9" s="3">
        <f>IFERROR(XIRR($Q9:$HI9,$Q$7:$HI$7),"")</f>
        <v>0.10116752982139587</v>
      </c>
      <c r="Q9" s="239">
        <f t="shared" ref="Q9:Q26" si="5">-C9</f>
        <v>-66.036666666666676</v>
      </c>
      <c r="R9" s="239">
        <f t="shared" ref="R9:R26" si="6">D9*(1+$H9)</f>
        <v>2.6964000000000001</v>
      </c>
      <c r="S9" s="239">
        <f t="shared" ref="S9:V26" si="7">R9*(1+$H9)</f>
        <v>2.8851480000000005</v>
      </c>
      <c r="T9" s="239">
        <f t="shared" si="7"/>
        <v>3.0871083600000007</v>
      </c>
      <c r="U9" s="239">
        <f t="shared" si="7"/>
        <v>3.3032059452000011</v>
      </c>
      <c r="V9" s="239">
        <f t="shared" si="7"/>
        <v>3.5344303613640013</v>
      </c>
      <c r="W9" s="239">
        <f t="shared" ref="W9:AA26" si="8">V9*(1+I9)</f>
        <v>3.772942797742441</v>
      </c>
      <c r="X9" s="239">
        <f t="shared" si="8"/>
        <v>4.0180525379597025</v>
      </c>
      <c r="Y9" s="239">
        <f t="shared" si="8"/>
        <v>4.2689706906978717</v>
      </c>
      <c r="Z9" s="239">
        <f t="shared" si="8"/>
        <v>4.5248112613725038</v>
      </c>
      <c r="AA9" s="239">
        <f t="shared" si="8"/>
        <v>4.7845935210801604</v>
      </c>
      <c r="AB9" s="239">
        <f t="shared" ref="AB9:AQ25" si="9">AA9*(1+$N9)</f>
        <v>5.04724572784475</v>
      </c>
      <c r="AC9" s="239">
        <f t="shared" si="9"/>
        <v>5.3243163342945721</v>
      </c>
      <c r="AD9" s="239">
        <f t="shared" si="9"/>
        <v>5.6165968443428973</v>
      </c>
      <c r="AE9" s="239">
        <f t="shared" si="9"/>
        <v>5.9249222118321407</v>
      </c>
      <c r="AF9" s="239">
        <f t="shared" si="9"/>
        <v>6.2501732257353915</v>
      </c>
      <c r="AG9" s="239">
        <f t="shared" si="9"/>
        <v>6.593279026294546</v>
      </c>
      <c r="AH9" s="239">
        <f t="shared" si="9"/>
        <v>6.9552197592828717</v>
      </c>
      <c r="AI9" s="239">
        <f t="shared" si="9"/>
        <v>7.337029375974387</v>
      </c>
      <c r="AJ9" s="239">
        <f t="shared" si="9"/>
        <v>7.7397985868187051</v>
      </c>
      <c r="AK9" s="239">
        <f t="shared" si="9"/>
        <v>8.1646779772590552</v>
      </c>
      <c r="AL9" s="239">
        <f t="shared" si="9"/>
        <v>8.612881294594402</v>
      </c>
      <c r="AM9" s="239">
        <f t="shared" si="9"/>
        <v>9.0856889152752007</v>
      </c>
      <c r="AN9" s="239">
        <f t="shared" si="9"/>
        <v>9.5844515025377568</v>
      </c>
      <c r="AO9" s="239">
        <f t="shared" si="9"/>
        <v>10.110593864825914</v>
      </c>
      <c r="AP9" s="239">
        <f t="shared" si="9"/>
        <v>10.665619026022373</v>
      </c>
      <c r="AQ9" s="239">
        <f t="shared" si="9"/>
        <v>11.251112519117006</v>
      </c>
      <c r="AR9" s="239">
        <f t="shared" ref="AR9:BG25" si="10">AQ9*(1+$N9)</f>
        <v>11.868746915577844</v>
      </c>
      <c r="AS9" s="239">
        <f t="shared" si="10"/>
        <v>12.520286603363729</v>
      </c>
      <c r="AT9" s="239">
        <f t="shared" si="10"/>
        <v>13.207592827227906</v>
      </c>
      <c r="AU9" s="239">
        <f t="shared" si="10"/>
        <v>13.932629005711135</v>
      </c>
      <c r="AV9" s="239">
        <f t="shared" si="10"/>
        <v>14.6974663400133</v>
      </c>
      <c r="AW9" s="239">
        <f t="shared" si="10"/>
        <v>15.504289730766308</v>
      </c>
      <c r="AX9" s="239">
        <f t="shared" si="10"/>
        <v>16.355404019610638</v>
      </c>
      <c r="AY9" s="239">
        <f t="shared" si="10"/>
        <v>17.25324057340578</v>
      </c>
      <c r="AZ9" s="239">
        <f t="shared" si="10"/>
        <v>18.200364229883569</v>
      </c>
      <c r="BA9" s="239">
        <f t="shared" si="10"/>
        <v>19.199480624585998</v>
      </c>
      <c r="BB9" s="239">
        <f t="shared" si="10"/>
        <v>20.25344392001826</v>
      </c>
      <c r="BC9" s="239">
        <f t="shared" si="10"/>
        <v>21.36526495909677</v>
      </c>
      <c r="BD9" s="239">
        <f t="shared" si="10"/>
        <v>22.538119866184061</v>
      </c>
      <c r="BE9" s="239">
        <f t="shared" si="10"/>
        <v>23.775359120280964</v>
      </c>
      <c r="BF9" s="239">
        <f t="shared" si="10"/>
        <v>25.080517126295366</v>
      </c>
      <c r="BG9" s="239">
        <f t="shared" si="10"/>
        <v>26.457322311729673</v>
      </c>
      <c r="BH9" s="239">
        <f t="shared" ref="BH9:BW25" si="11">BG9*(1+$N9)</f>
        <v>27.909707777630025</v>
      </c>
      <c r="BI9" s="239">
        <f t="shared" si="11"/>
        <v>29.441822534223689</v>
      </c>
      <c r="BJ9" s="239">
        <f t="shared" si="11"/>
        <v>31.058043353341361</v>
      </c>
      <c r="BK9" s="239">
        <f t="shared" si="11"/>
        <v>32.762987271482977</v>
      </c>
      <c r="BL9" s="239">
        <f t="shared" si="11"/>
        <v>34.561524779244444</v>
      </c>
      <c r="BM9" s="239">
        <f t="shared" si="11"/>
        <v>36.458793734783271</v>
      </c>
      <c r="BN9" s="239">
        <f t="shared" si="11"/>
        <v>38.460214041069598</v>
      </c>
      <c r="BO9" s="239">
        <f t="shared" si="11"/>
        <v>40.571503128850843</v>
      </c>
      <c r="BP9" s="239">
        <f t="shared" si="11"/>
        <v>42.79869228956003</v>
      </c>
      <c r="BQ9" s="239">
        <f t="shared" si="11"/>
        <v>45.14814390482573</v>
      </c>
      <c r="BR9" s="239">
        <f t="shared" si="11"/>
        <v>47.626569621802965</v>
      </c>
      <c r="BS9" s="239">
        <f t="shared" si="11"/>
        <v>50.241049526246314</v>
      </c>
      <c r="BT9" s="239">
        <f t="shared" si="11"/>
        <v>52.999052368096621</v>
      </c>
      <c r="BU9" s="239">
        <f t="shared" si="11"/>
        <v>55.908456897359535</v>
      </c>
      <c r="BV9" s="239">
        <f t="shared" si="11"/>
        <v>58.977574371225799</v>
      </c>
      <c r="BW9" s="239">
        <f t="shared" si="11"/>
        <v>62.215172296728994</v>
      </c>
      <c r="BX9" s="239">
        <f t="shared" ref="BX9:CM25" si="12">BW9*(1+$N9)</f>
        <v>65.630499476766204</v>
      </c>
      <c r="BY9" s="239">
        <f t="shared" si="12"/>
        <v>69.233312431030143</v>
      </c>
      <c r="BZ9" s="239">
        <f t="shared" si="12"/>
        <v>73.033903267329052</v>
      </c>
      <c r="CA9" s="239">
        <f t="shared" si="12"/>
        <v>77.043129082914106</v>
      </c>
      <c r="CB9" s="239">
        <f t="shared" si="12"/>
        <v>81.272442979804595</v>
      </c>
      <c r="CC9" s="239">
        <f t="shared" si="12"/>
        <v>85.733926782712018</v>
      </c>
      <c r="CD9" s="239">
        <f t="shared" si="12"/>
        <v>90.440325553027918</v>
      </c>
      <c r="CE9" s="239">
        <f t="shared" si="12"/>
        <v>95.405083997471067</v>
      </c>
      <c r="CF9" s="239">
        <f t="shared" si="12"/>
        <v>100.64238487540221</v>
      </c>
      <c r="CG9" s="239">
        <f t="shared" si="12"/>
        <v>106.16718951452397</v>
      </c>
      <c r="CH9" s="239">
        <f t="shared" si="12"/>
        <v>111.99528055070647</v>
      </c>
      <c r="CI9" s="239">
        <f t="shared" si="12"/>
        <v>118.14330701403318</v>
      </c>
      <c r="CJ9" s="239">
        <f t="shared" si="12"/>
        <v>124.62883188986356</v>
      </c>
      <c r="CK9" s="239">
        <f t="shared" si="12"/>
        <v>131.4703822907795</v>
      </c>
      <c r="CL9" s="239">
        <f t="shared" si="12"/>
        <v>138.6875023827412</v>
      </c>
      <c r="CM9" s="239">
        <f t="shared" si="12"/>
        <v>146.300809216646</v>
      </c>
      <c r="CN9" s="239">
        <f t="shared" ref="CN9:DC25" si="13">CM9*(1+$N9)</f>
        <v>154.33205162478316</v>
      </c>
      <c r="CO9" s="239">
        <f t="shared" si="13"/>
        <v>162.80417235043356</v>
      </c>
      <c r="CP9" s="239">
        <f t="shared" si="13"/>
        <v>171.74137358809907</v>
      </c>
      <c r="CQ9" s="239">
        <f t="shared" si="13"/>
        <v>181.16918612158938</v>
      </c>
      <c r="CR9" s="239">
        <f t="shared" si="13"/>
        <v>191.11454225747227</v>
      </c>
      <c r="CS9" s="239">
        <f t="shared" si="13"/>
        <v>201.60585276223532</v>
      </c>
      <c r="CT9" s="239">
        <f t="shared" si="13"/>
        <v>212.67308802294428</v>
      </c>
      <c r="CU9" s="239">
        <f t="shared" si="13"/>
        <v>224.34786366324894</v>
      </c>
      <c r="CV9" s="239">
        <f t="shared" si="13"/>
        <v>236.66353085931428</v>
      </c>
      <c r="CW9" s="239">
        <f t="shared" si="13"/>
        <v>249.65527161368149</v>
      </c>
      <c r="CX9" s="239">
        <f t="shared" si="13"/>
        <v>263.36019925922636</v>
      </c>
      <c r="CY9" s="239">
        <f t="shared" si="13"/>
        <v>277.81746448032328</v>
      </c>
      <c r="CZ9" s="239">
        <f t="shared" si="13"/>
        <v>293.06836715408406</v>
      </c>
      <c r="DA9" s="239">
        <f t="shared" si="13"/>
        <v>309.1564743311672</v>
      </c>
      <c r="DB9" s="239">
        <f t="shared" si="13"/>
        <v>326.12774469319152</v>
      </c>
      <c r="DC9" s="239">
        <f t="shared" si="13"/>
        <v>344.03065984229022</v>
      </c>
      <c r="DD9" s="239">
        <f t="shared" ref="DD9:DS25" si="14">DC9*(1+$N9)</f>
        <v>362.91636279785831</v>
      </c>
      <c r="DE9" s="239">
        <f t="shared" si="14"/>
        <v>382.83880409613528</v>
      </c>
      <c r="DF9" s="239">
        <f t="shared" si="14"/>
        <v>403.85489590998401</v>
      </c>
      <c r="DG9" s="239">
        <f t="shared" si="14"/>
        <v>426.02467462913717</v>
      </c>
      <c r="DH9" s="239">
        <f t="shared" si="14"/>
        <v>449.41147236535272</v>
      </c>
      <c r="DI9" s="239">
        <f t="shared" si="14"/>
        <v>474.08209787241464</v>
      </c>
      <c r="DJ9" s="239">
        <f t="shared" si="14"/>
        <v>500.10702739781033</v>
      </c>
      <c r="DK9" s="239">
        <f t="shared" si="14"/>
        <v>527.56060601128877</v>
      </c>
      <c r="DL9" s="239">
        <f t="shared" si="14"/>
        <v>556.52125998543181</v>
      </c>
      <c r="DM9" s="239">
        <f t="shared" si="14"/>
        <v>587.07172083494288</v>
      </c>
      <c r="DN9" s="239">
        <f t="shared" si="14"/>
        <v>619.29926165466372</v>
      </c>
      <c r="DO9" s="239">
        <f t="shared" si="14"/>
        <v>653.29594643146299</v>
      </c>
      <c r="DP9" s="239">
        <f t="shared" si="14"/>
        <v>689.15889304220184</v>
      </c>
      <c r="DQ9" s="239">
        <f t="shared" si="14"/>
        <v>726.99055068908001</v>
      </c>
      <c r="DR9" s="239">
        <f t="shared" si="14"/>
        <v>766.8989925649081</v>
      </c>
      <c r="DS9" s="239">
        <f t="shared" si="14"/>
        <v>808.9982245843587</v>
      </c>
      <c r="DT9" s="239">
        <f t="shared" ref="DT9:EI25" si="15">DS9*(1+$N9)</f>
        <v>853.4085110631454</v>
      </c>
      <c r="DU9" s="239">
        <f t="shared" si="15"/>
        <v>900.25671827549274</v>
      </c>
      <c r="DV9" s="239">
        <f t="shared" si="15"/>
        <v>949.67667687133269</v>
      </c>
      <c r="DW9" s="239">
        <f t="shared" si="15"/>
        <v>1001.8095641885411</v>
      </c>
      <c r="DX9" s="239">
        <f t="shared" si="15"/>
        <v>1056.8043075523597</v>
      </c>
      <c r="DY9" s="239">
        <f t="shared" si="15"/>
        <v>1114.818009714103</v>
      </c>
      <c r="DZ9" s="239">
        <f t="shared" si="15"/>
        <v>1176.0163976444978</v>
      </c>
      <c r="EA9" s="239">
        <f t="shared" si="15"/>
        <v>1240.5742959637134</v>
      </c>
      <c r="EB9" s="239">
        <f t="shared" si="15"/>
        <v>1308.6761263605274</v>
      </c>
      <c r="EC9" s="239">
        <f t="shared" si="15"/>
        <v>1380.5164344273094</v>
      </c>
      <c r="ED9" s="239">
        <f t="shared" si="15"/>
        <v>1456.3004454158242</v>
      </c>
      <c r="EE9" s="239">
        <f t="shared" si="15"/>
        <v>1536.2446505014777</v>
      </c>
      <c r="EF9" s="239">
        <f t="shared" si="15"/>
        <v>1620.5774252307751</v>
      </c>
      <c r="EG9" s="239">
        <f t="shared" si="15"/>
        <v>1709.5396819187051</v>
      </c>
      <c r="EH9" s="239">
        <f t="shared" si="15"/>
        <v>1803.3855578597431</v>
      </c>
      <c r="EI9" s="239">
        <f t="shared" si="15"/>
        <v>1902.3831413184773</v>
      </c>
      <c r="EJ9" s="239">
        <f t="shared" ref="EJ9:EY25" si="16">EI9*(1+$N9)</f>
        <v>2006.815237373786</v>
      </c>
      <c r="EK9" s="239">
        <f t="shared" si="16"/>
        <v>2116.9801758043409</v>
      </c>
      <c r="EL9" s="239">
        <f t="shared" si="16"/>
        <v>2233.1926633233165</v>
      </c>
      <c r="EM9" s="239">
        <f t="shared" si="16"/>
        <v>2355.7846825968663</v>
      </c>
      <c r="EN9" s="239">
        <f t="shared" si="16"/>
        <v>2485.1064406145874</v>
      </c>
      <c r="EO9" s="239">
        <f t="shared" si="16"/>
        <v>2621.527369121166</v>
      </c>
      <c r="EP9" s="239">
        <f t="shared" si="16"/>
        <v>2765.4371799671244</v>
      </c>
      <c r="EQ9" s="239">
        <f t="shared" si="16"/>
        <v>2917.2469783934762</v>
      </c>
      <c r="ER9" s="239">
        <f t="shared" si="16"/>
        <v>3077.3904374305976</v>
      </c>
      <c r="ES9" s="239">
        <f t="shared" si="16"/>
        <v>3246.325036766199</v>
      </c>
      <c r="ET9" s="239">
        <f t="shared" si="16"/>
        <v>3424.5333696214602</v>
      </c>
      <c r="EU9" s="239">
        <f t="shared" si="16"/>
        <v>3612.5245213686608</v>
      </c>
      <c r="EV9" s="239">
        <f t="shared" si="16"/>
        <v>3810.8355238285862</v>
      </c>
      <c r="EW9" s="239">
        <f t="shared" si="16"/>
        <v>4020.0328894021832</v>
      </c>
      <c r="EX9" s="239">
        <f t="shared" si="16"/>
        <v>4240.7142294189925</v>
      </c>
      <c r="EY9" s="239">
        <f t="shared" si="16"/>
        <v>4473.5099613254806</v>
      </c>
      <c r="EZ9" s="239">
        <f t="shared" ref="EZ9:FO25" si="17">EY9*(1+$N9)</f>
        <v>4719.0851095901653</v>
      </c>
      <c r="FA9" s="239">
        <f t="shared" si="17"/>
        <v>4978.1412054701659</v>
      </c>
      <c r="FB9" s="239">
        <f t="shared" si="17"/>
        <v>5251.4182910662039</v>
      </c>
      <c r="FC9" s="239">
        <f t="shared" si="17"/>
        <v>5539.6970333910231</v>
      </c>
      <c r="FD9" s="239">
        <f t="shared" si="17"/>
        <v>5843.8009544904526</v>
      </c>
      <c r="FE9" s="239">
        <f t="shared" si="17"/>
        <v>6164.5987839878726</v>
      </c>
      <c r="FF9" s="239">
        <f t="shared" si="17"/>
        <v>6503.0069407725659</v>
      </c>
      <c r="FG9" s="239">
        <f t="shared" si="17"/>
        <v>6859.99215092136</v>
      </c>
      <c r="FH9" s="239">
        <f t="shared" si="17"/>
        <v>7236.5742093321423</v>
      </c>
      <c r="FI9" s="239">
        <f t="shared" si="17"/>
        <v>7633.8288929583714</v>
      </c>
      <c r="FJ9" s="239">
        <f t="shared" si="17"/>
        <v>8052.8910339667773</v>
      </c>
      <c r="FK9" s="239">
        <f t="shared" si="17"/>
        <v>8494.9577615973103</v>
      </c>
      <c r="FL9" s="239">
        <f t="shared" si="17"/>
        <v>8961.2919219862997</v>
      </c>
      <c r="FM9" s="239">
        <f t="shared" si="17"/>
        <v>9453.2256857222055</v>
      </c>
      <c r="FN9" s="239">
        <f t="shared" si="17"/>
        <v>9972.1643534396044</v>
      </c>
      <c r="FO9" s="239">
        <f t="shared" si="17"/>
        <v>10519.590370322807</v>
      </c>
      <c r="FP9" s="239">
        <f t="shared" ref="FP9:GE25" si="18">FO9*(1+$N9)</f>
        <v>11097.06756098728</v>
      </c>
      <c r="FQ9" s="239">
        <f t="shared" si="18"/>
        <v>11706.245596836612</v>
      </c>
      <c r="FR9" s="239">
        <f t="shared" si="18"/>
        <v>12348.864708656851</v>
      </c>
      <c r="FS9" s="239">
        <f t="shared" si="18"/>
        <v>13026.760657910623</v>
      </c>
      <c r="FT9" s="239">
        <f t="shared" si="18"/>
        <v>13741.869980932473</v>
      </c>
      <c r="FU9" s="239">
        <f t="shared" si="18"/>
        <v>14496.235521006429</v>
      </c>
      <c r="FV9" s="239">
        <f t="shared" si="18"/>
        <v>15292.012264129218</v>
      </c>
      <c r="FW9" s="239">
        <f t="shared" si="18"/>
        <v>16131.473495130082</v>
      </c>
      <c r="FX9" s="239">
        <f t="shared" si="18"/>
        <v>17017.017291733282</v>
      </c>
      <c r="FY9" s="239">
        <f t="shared" si="18"/>
        <v>17951.17337511482</v>
      </c>
      <c r="FZ9" s="239">
        <f t="shared" si="18"/>
        <v>18936.610336523241</v>
      </c>
      <c r="GA9" s="239">
        <f t="shared" si="18"/>
        <v>19976.143260608736</v>
      </c>
      <c r="GB9" s="239">
        <f t="shared" si="18"/>
        <v>21072.741767237982</v>
      </c>
      <c r="GC9" s="239">
        <f t="shared" si="18"/>
        <v>22229.538494767694</v>
      </c>
      <c r="GD9" s="239">
        <f t="shared" si="18"/>
        <v>23449.838049010916</v>
      </c>
      <c r="GE9" s="239">
        <f t="shared" si="18"/>
        <v>24737.126443460456</v>
      </c>
      <c r="GF9" s="239">
        <f t="shared" ref="GF9:GU25" si="19">GE9*(1+$N9)</f>
        <v>26095.081057737232</v>
      </c>
      <c r="GG9" s="239">
        <f t="shared" si="19"/>
        <v>27527.581142711682</v>
      </c>
      <c r="GH9" s="239">
        <f t="shared" si="19"/>
        <v>29038.718902308083</v>
      </c>
      <c r="GI9" s="239">
        <f t="shared" si="19"/>
        <v>30632.811183649035</v>
      </c>
      <c r="GJ9" s="239">
        <f t="shared" si="19"/>
        <v>32314.411808935176</v>
      </c>
      <c r="GK9" s="239">
        <f t="shared" si="19"/>
        <v>34088.324584288435</v>
      </c>
      <c r="GL9" s="239">
        <f t="shared" si="19"/>
        <v>35959.617022721046</v>
      </c>
      <c r="GM9" s="239">
        <f t="shared" si="19"/>
        <v>37933.634820432504</v>
      </c>
      <c r="GN9" s="239">
        <f t="shared" si="19"/>
        <v>40016.017127788757</v>
      </c>
      <c r="GO9" s="239">
        <f t="shared" si="19"/>
        <v>42212.712658607968</v>
      </c>
      <c r="GP9" s="239">
        <f t="shared" si="19"/>
        <v>44529.996683772108</v>
      </c>
      <c r="GQ9" s="239">
        <f t="shared" si="19"/>
        <v>46974.488957709764</v>
      </c>
      <c r="GR9" s="239">
        <f t="shared" si="19"/>
        <v>49553.17262896047</v>
      </c>
      <c r="GS9" s="239">
        <f t="shared" si="19"/>
        <v>52273.414188842202</v>
      </c>
      <c r="GT9" s="239">
        <f t="shared" si="19"/>
        <v>55142.984515209071</v>
      </c>
      <c r="GU9" s="239">
        <f t="shared" si="19"/>
        <v>58170.081071414643</v>
      </c>
      <c r="GV9" s="239">
        <f t="shared" ref="GV9:HI24" si="20">GU9*(1+$N9)</f>
        <v>61363.351323896386</v>
      </c>
      <c r="GW9" s="239">
        <f t="shared" si="20"/>
        <v>64731.917445277919</v>
      </c>
      <c r="GX9" s="239">
        <f t="shared" si="20"/>
        <v>68285.402373558129</v>
      </c>
      <c r="GY9" s="239">
        <f t="shared" si="20"/>
        <v>72033.957301830058</v>
      </c>
      <c r="GZ9" s="239">
        <f t="shared" si="20"/>
        <v>75988.290677059093</v>
      </c>
      <c r="HA9" s="239">
        <f t="shared" si="20"/>
        <v>80159.698790760856</v>
      </c>
      <c r="HB9" s="239">
        <f t="shared" si="20"/>
        <v>84560.098048966815</v>
      </c>
      <c r="HC9" s="239">
        <f t="shared" si="20"/>
        <v>89202.059013662758</v>
      </c>
      <c r="HD9" s="239">
        <f t="shared" si="20"/>
        <v>94098.842312945912</v>
      </c>
      <c r="HE9" s="239">
        <f t="shared" si="20"/>
        <v>99264.436522484684</v>
      </c>
      <c r="HF9" s="239">
        <f t="shared" si="20"/>
        <v>104713.5981264966</v>
      </c>
      <c r="HG9" s="239">
        <f t="shared" si="20"/>
        <v>110461.89367240029</v>
      </c>
      <c r="HH9" s="239">
        <f t="shared" si="20"/>
        <v>116525.74423956434</v>
      </c>
      <c r="HI9" s="239">
        <f t="shared" si="20"/>
        <v>122922.47234918614</v>
      </c>
    </row>
    <row r="10" spans="1:217" s="278" customFormat="1" ht="12.75" customHeight="1">
      <c r="A10" s="10" t="str">
        <f>'JJR-4 Constant DCF'!A8</f>
        <v>Alliant Energy Corporation</v>
      </c>
      <c r="B10" s="389" t="str">
        <f>'JJR-4 Constant DCF'!B8</f>
        <v>LNT</v>
      </c>
      <c r="C10" s="239">
        <f>'JJR-4 Constant DCF'!D8</f>
        <v>50.322833333333328</v>
      </c>
      <c r="D10" s="239">
        <f>'JJR-4 Constant DCF'!C8</f>
        <v>1.61</v>
      </c>
      <c r="E10" s="3">
        <f>'JJR-4 Constant DCF'!G8</f>
        <v>5.5E-2</v>
      </c>
      <c r="F10" s="3">
        <f>'JJR-4 Constant DCF'!H8</f>
        <v>5.7000000000000002E-2</v>
      </c>
      <c r="G10" s="3">
        <f>'JJR-4 Constant DCF'!I8</f>
        <v>5.8000000000000003E-2</v>
      </c>
      <c r="H10" s="3">
        <f t="shared" ref="H10:H26" si="21">MAX(E10:G10)</f>
        <v>5.8000000000000003E-2</v>
      </c>
      <c r="I10" s="3">
        <f t="shared" si="4"/>
        <v>5.7482567766986049E-2</v>
      </c>
      <c r="J10" s="3">
        <f t="shared" si="4"/>
        <v>5.6965135533972096E-2</v>
      </c>
      <c r="K10" s="3">
        <f t="shared" si="4"/>
        <v>5.6447703300958142E-2</v>
      </c>
      <c r="L10" s="3">
        <f t="shared" si="4"/>
        <v>5.5930271067944189E-2</v>
      </c>
      <c r="M10" s="3">
        <f t="shared" si="4"/>
        <v>5.5412838834930235E-2</v>
      </c>
      <c r="N10" s="3">
        <f>'JJR-5.4 GDP Growth'!$D$25</f>
        <v>5.4895406601916275E-2</v>
      </c>
      <c r="O10" s="3">
        <f t="shared" ref="O10:O26" si="22">IFERROR(XIRR($Q10:$HI10,$Q$7:$HI$7),"")</f>
        <v>9.0735146403312691E-2</v>
      </c>
      <c r="Q10" s="239">
        <f t="shared" si="5"/>
        <v>-50.322833333333328</v>
      </c>
      <c r="R10" s="239">
        <f t="shared" si="6"/>
        <v>1.7033800000000001</v>
      </c>
      <c r="S10" s="239">
        <f t="shared" si="7"/>
        <v>1.8021760400000002</v>
      </c>
      <c r="T10" s="239">
        <f t="shared" si="7"/>
        <v>1.9067022503200004</v>
      </c>
      <c r="U10" s="239">
        <f t="shared" si="7"/>
        <v>2.0172909808385606</v>
      </c>
      <c r="V10" s="239">
        <f t="shared" si="7"/>
        <v>2.1342938577271973</v>
      </c>
      <c r="W10" s="239">
        <f t="shared" si="8"/>
        <v>2.2569785490386631</v>
      </c>
      <c r="X10" s="239">
        <f t="shared" si="8"/>
        <v>2.3855476379819187</v>
      </c>
      <c r="Y10" s="239">
        <f t="shared" si="8"/>
        <v>2.5202063232610232</v>
      </c>
      <c r="Z10" s="239">
        <f t="shared" si="8"/>
        <v>2.6611621460681589</v>
      </c>
      <c r="AA10" s="239">
        <f t="shared" si="8"/>
        <v>2.8086246951818508</v>
      </c>
      <c r="AB10" s="239">
        <f t="shared" si="9"/>
        <v>2.9628052898160417</v>
      </c>
      <c r="AC10" s="239">
        <f t="shared" si="9"/>
        <v>3.1254496908828018</v>
      </c>
      <c r="AD10" s="239">
        <f t="shared" si="9"/>
        <v>3.2970225224776466</v>
      </c>
      <c r="AE10" s="239">
        <f t="shared" si="9"/>
        <v>3.4780139144247326</v>
      </c>
      <c r="AF10" s="239">
        <f t="shared" si="9"/>
        <v>3.6689409024242008</v>
      </c>
      <c r="AG10" s="239">
        <f t="shared" si="9"/>
        <v>3.8703489050611788</v>
      </c>
      <c r="AH10" s="239">
        <f t="shared" si="9"/>
        <v>4.0828132818957936</v>
      </c>
      <c r="AI10" s="239">
        <f t="shared" si="9"/>
        <v>4.3069409770851674</v>
      </c>
      <c r="AJ10" s="239">
        <f t="shared" si="9"/>
        <v>4.5433722532327119</v>
      </c>
      <c r="AK10" s="239">
        <f t="shared" si="9"/>
        <v>4.7927825204177861</v>
      </c>
      <c r="AL10" s="239">
        <f t="shared" si="9"/>
        <v>5.0558842656306773</v>
      </c>
      <c r="AM10" s="239">
        <f t="shared" si="9"/>
        <v>5.3334290881247037</v>
      </c>
      <c r="AN10" s="239">
        <f t="shared" si="9"/>
        <v>5.6262098464997967</v>
      </c>
      <c r="AO10" s="239">
        <f t="shared" si="9"/>
        <v>5.9350629236511079</v>
      </c>
      <c r="AP10" s="239">
        <f t="shared" si="9"/>
        <v>6.2608706160528937</v>
      </c>
      <c r="AQ10" s="239">
        <f t="shared" si="9"/>
        <v>6.6045636542031074</v>
      </c>
      <c r="AR10" s="239">
        <f t="shared" si="10"/>
        <v>6.9671238614288251</v>
      </c>
      <c r="AS10" s="239">
        <f t="shared" si="10"/>
        <v>7.3495869586478735</v>
      </c>
      <c r="AT10" s="239">
        <f t="shared" si="10"/>
        <v>7.7530455230989901</v>
      </c>
      <c r="AU10" s="239">
        <f t="shared" si="10"/>
        <v>8.1786521094926758</v>
      </c>
      <c r="AV10" s="239">
        <f t="shared" si="10"/>
        <v>8.6276225424988962</v>
      </c>
      <c r="AW10" s="239">
        <f t="shared" si="10"/>
        <v>9.1012393899772324</v>
      </c>
      <c r="AX10" s="239">
        <f t="shared" si="10"/>
        <v>9.6008556268714091</v>
      </c>
      <c r="AY10" s="239">
        <f t="shared" si="10"/>
        <v>10.12789850023481</v>
      </c>
      <c r="AZ10" s="239">
        <f t="shared" si="10"/>
        <v>10.683873606428138</v>
      </c>
      <c r="BA10" s="239">
        <f t="shared" si="10"/>
        <v>11.270369192136492</v>
      </c>
      <c r="BB10" s="239">
        <f t="shared" si="10"/>
        <v>11.889060691492535</v>
      </c>
      <c r="BC10" s="239">
        <f t="shared" si="10"/>
        <v>12.541715512266878</v>
      </c>
      <c r="BD10" s="239">
        <f t="shared" si="10"/>
        <v>13.230198084798328</v>
      </c>
      <c r="BE10" s="239">
        <f t="shared" si="10"/>
        <v>13.956475188087227</v>
      </c>
      <c r="BF10" s="239">
        <f t="shared" si="10"/>
        <v>14.722621568266831</v>
      </c>
      <c r="BG10" s="239">
        <f t="shared" si="10"/>
        <v>15.530825865502981</v>
      </c>
      <c r="BH10" s="239">
        <f t="shared" si="11"/>
        <v>16.383396866253324</v>
      </c>
      <c r="BI10" s="239">
        <f t="shared" si="11"/>
        <v>17.282770098746862</v>
      </c>
      <c r="BJ10" s="239">
        <f t="shared" si="11"/>
        <v>18.231514790525011</v>
      </c>
      <c r="BK10" s="239">
        <f t="shared" si="11"/>
        <v>19.232341207919731</v>
      </c>
      <c r="BL10" s="239">
        <f t="shared" si="11"/>
        <v>20.288108398435273</v>
      </c>
      <c r="BM10" s="239">
        <f t="shared" si="11"/>
        <v>21.401832358151129</v>
      </c>
      <c r="BN10" s="239">
        <f t="shared" si="11"/>
        <v>22.576694647477883</v>
      </c>
      <c r="BO10" s="239">
        <f t="shared" si="11"/>
        <v>23.816051479878489</v>
      </c>
      <c r="BP10" s="239">
        <f t="shared" si="11"/>
        <v>25.123443309518589</v>
      </c>
      <c r="BQ10" s="239">
        <f t="shared" si="11"/>
        <v>26.502604945234804</v>
      </c>
      <c r="BR10" s="239">
        <f t="shared" si="11"/>
        <v>27.957476219713424</v>
      </c>
      <c r="BS10" s="239">
        <f t="shared" si="11"/>
        <v>29.492213244357998</v>
      </c>
      <c r="BT10" s="239">
        <f t="shared" si="11"/>
        <v>31.111200281997451</v>
      </c>
      <c r="BU10" s="239">
        <f t="shared" si="11"/>
        <v>32.819062271351356</v>
      </c>
      <c r="BV10" s="239">
        <f t="shared" si="11"/>
        <v>34.6206780390308</v>
      </c>
      <c r="BW10" s="239">
        <f t="shared" si="11"/>
        <v>36.521194236817429</v>
      </c>
      <c r="BX10" s="239">
        <f t="shared" si="12"/>
        <v>38.526040044035085</v>
      </c>
      <c r="BY10" s="239">
        <f t="shared" si="12"/>
        <v>40.640942677014102</v>
      </c>
      <c r="BZ10" s="239">
        <f t="shared" si="12"/>
        <v>42.871943749953964</v>
      </c>
      <c r="CA10" s="239">
        <f t="shared" si="12"/>
        <v>45.225416533922171</v>
      </c>
      <c r="CB10" s="239">
        <f t="shared" si="12"/>
        <v>47.708084163292853</v>
      </c>
      <c r="CC10" s="239">
        <f t="shared" si="12"/>
        <v>50.327038841635257</v>
      </c>
      <c r="CD10" s="239">
        <f t="shared" si="12"/>
        <v>53.089762101917259</v>
      </c>
      <c r="CE10" s="239">
        <f t="shared" si="12"/>
        <v>56.00414617890101</v>
      </c>
      <c r="CF10" s="239">
        <f t="shared" si="12"/>
        <v>59.078516554784933</v>
      </c>
      <c r="CG10" s="239">
        <f t="shared" si="12"/>
        <v>62.321655742497896</v>
      </c>
      <c r="CH10" s="239">
        <f t="shared" si="12"/>
        <v>65.742828374586963</v>
      </c>
      <c r="CI10" s="239">
        <f t="shared" si="12"/>
        <v>69.351807669369919</v>
      </c>
      <c r="CJ10" s="239">
        <f t="shared" si="12"/>
        <v>73.158903349957882</v>
      </c>
      <c r="CK10" s="239">
        <f t="shared" si="12"/>
        <v>77.174991095904119</v>
      </c>
      <c r="CL10" s="239">
        <f t="shared" si="12"/>
        <v>81.411543611613041</v>
      </c>
      <c r="CM10" s="239">
        <f t="shared" si="12"/>
        <v>85.880663400262179</v>
      </c>
      <c r="CN10" s="239">
        <f t="shared" si="13"/>
        <v>90.595117336861875</v>
      </c>
      <c r="CO10" s="239">
        <f t="shared" si="13"/>
        <v>95.568373139217229</v>
      </c>
      <c r="CP10" s="239">
        <f t="shared" si="13"/>
        <v>100.81463784097821</v>
      </c>
      <c r="CQ10" s="239">
        <f t="shared" si="13"/>
        <v>106.34889837668364</v>
      </c>
      <c r="CR10" s="239">
        <f t="shared" si="13"/>
        <v>112.18696439473756</v>
      </c>
      <c r="CS10" s="239">
        <f t="shared" si="13"/>
        <v>118.34551342062139</v>
      </c>
      <c r="CT10" s="239">
        <f t="shared" si="13"/>
        <v>124.84213849935894</v>
      </c>
      <c r="CU10" s="239">
        <f t="shared" si="13"/>
        <v>131.69539845333398</v>
      </c>
      <c r="CV10" s="239">
        <f t="shared" si="13"/>
        <v>138.92487089903113</v>
      </c>
      <c r="CW10" s="239">
        <f t="shared" si="13"/>
        <v>146.55120817415218</v>
      </c>
      <c r="CX10" s="239">
        <f t="shared" si="13"/>
        <v>154.59619633487435</v>
      </c>
      <c r="CY10" s="239">
        <f t="shared" si="13"/>
        <v>163.08281739178696</v>
      </c>
      <c r="CZ10" s="239">
        <f t="shared" si="13"/>
        <v>172.03531496229516</v>
      </c>
      <c r="DA10" s="239">
        <f t="shared" si="13"/>
        <v>181.47926352703908</v>
      </c>
      <c r="DB10" s="239">
        <f t="shared" si="13"/>
        <v>191.44164148817219</v>
      </c>
      <c r="DC10" s="239">
        <f t="shared" si="13"/>
        <v>201.95090823820368</v>
      </c>
      <c r="DD10" s="239">
        <f t="shared" si="14"/>
        <v>213.03708545956616</v>
      </c>
      <c r="DE10" s="239">
        <f t="shared" si="14"/>
        <v>224.73184288715623</v>
      </c>
      <c r="DF10" s="239">
        <f t="shared" si="14"/>
        <v>237.06858877884463</v>
      </c>
      <c r="DG10" s="239">
        <f t="shared" si="14"/>
        <v>250.08256535240179</v>
      </c>
      <c r="DH10" s="239">
        <f t="shared" si="14"/>
        <v>263.81094946147221</v>
      </c>
      <c r="DI10" s="239">
        <f t="shared" si="14"/>
        <v>278.29295879819733</v>
      </c>
      <c r="DJ10" s="239">
        <f t="shared" si="14"/>
        <v>293.56996392587473</v>
      </c>
      <c r="DK10" s="239">
        <f t="shared" si="14"/>
        <v>309.6856064616955</v>
      </c>
      <c r="DL10" s="239">
        <f t="shared" si="14"/>
        <v>326.68592374717133</v>
      </c>
      <c r="DM10" s="239">
        <f t="shared" si="14"/>
        <v>344.61948036239494</v>
      </c>
      <c r="DN10" s="239">
        <f t="shared" si="14"/>
        <v>363.5375068598297</v>
      </c>
      <c r="DO10" s="239">
        <f t="shared" si="14"/>
        <v>383.49404611394698</v>
      </c>
      <c r="DP10" s="239">
        <f t="shared" si="14"/>
        <v>404.54610770478615</v>
      </c>
      <c r="DQ10" s="239">
        <f t="shared" si="14"/>
        <v>426.75383077646302</v>
      </c>
      <c r="DR10" s="239">
        <f t="shared" si="14"/>
        <v>450.18065583586235</v>
      </c>
      <c r="DS10" s="239">
        <f t="shared" si="14"/>
        <v>474.89350598228935</v>
      </c>
      <c r="DT10" s="239">
        <f t="shared" si="15"/>
        <v>500.96297808579669</v>
      </c>
      <c r="DU10" s="239">
        <f t="shared" si="15"/>
        <v>528.46354446032342</v>
      </c>
      <c r="DV10" s="239">
        <f t="shared" si="15"/>
        <v>557.47376560776274</v>
      </c>
      <c r="DW10" s="239">
        <f t="shared" si="15"/>
        <v>588.07651464070227</v>
      </c>
      <c r="DX10" s="239">
        <f t="shared" si="15"/>
        <v>620.35921402494137</v>
      </c>
      <c r="DY10" s="239">
        <f t="shared" si="15"/>
        <v>654.41408531808577</v>
      </c>
      <c r="DZ10" s="239">
        <f t="shared" si="15"/>
        <v>690.33841261764326</v>
      </c>
      <c r="EA10" s="239">
        <f t="shared" si="15"/>
        <v>728.23482047121024</v>
      </c>
      <c r="EB10" s="239">
        <f t="shared" si="15"/>
        <v>768.21156704265081</v>
      </c>
      <c r="EC10" s="239">
        <f t="shared" si="15"/>
        <v>810.38285337175239</v>
      </c>
      <c r="ED10" s="239">
        <f t="shared" si="15"/>
        <v>854.86914961081584</v>
      </c>
      <c r="EE10" s="239">
        <f t="shared" si="15"/>
        <v>901.79753917013602</v>
      </c>
      <c r="EF10" s="239">
        <f t="shared" si="15"/>
        <v>951.30208175548819</v>
      </c>
      <c r="EG10" s="239">
        <f t="shared" si="15"/>
        <v>1003.5241963347052</v>
      </c>
      <c r="EH10" s="239">
        <f t="shared" si="15"/>
        <v>1058.61306512736</v>
      </c>
      <c r="EI10" s="239">
        <f t="shared" si="15"/>
        <v>1116.7260597716272</v>
      </c>
      <c r="EJ10" s="239">
        <f t="shared" si="16"/>
        <v>1178.0291908857466</v>
      </c>
      <c r="EK10" s="239">
        <f t="shared" si="16"/>
        <v>1242.6975823083462</v>
      </c>
      <c r="EL10" s="239">
        <f t="shared" si="16"/>
        <v>1310.9159713723811</v>
      </c>
      <c r="EM10" s="239">
        <f t="shared" si="16"/>
        <v>1382.879236641814</v>
      </c>
      <c r="EN10" s="239">
        <f t="shared" si="16"/>
        <v>1458.792954618614</v>
      </c>
      <c r="EO10" s="239">
        <f t="shared" si="16"/>
        <v>1538.8739870104137</v>
      </c>
      <c r="EP10" s="239">
        <f t="shared" si="16"/>
        <v>1623.3511002364623</v>
      </c>
      <c r="EQ10" s="239">
        <f t="shared" si="16"/>
        <v>1712.4656189416112</v>
      </c>
      <c r="ER10" s="239">
        <f t="shared" si="16"/>
        <v>1806.4721153852131</v>
      </c>
      <c r="ES10" s="239">
        <f t="shared" si="16"/>
        <v>1905.6391366743082</v>
      </c>
      <c r="ET10" s="239">
        <f t="shared" si="16"/>
        <v>2010.2499719185691</v>
      </c>
      <c r="EU10" s="239">
        <f t="shared" si="16"/>
        <v>2120.6034614985297</v>
      </c>
      <c r="EV10" s="239">
        <f t="shared" si="16"/>
        <v>2237.0148507589224</v>
      </c>
      <c r="EW10" s="239">
        <f t="shared" si="16"/>
        <v>2359.8166905658586</v>
      </c>
      <c r="EX10" s="239">
        <f t="shared" si="16"/>
        <v>2489.3597873004596</v>
      </c>
      <c r="EY10" s="239">
        <f t="shared" si="16"/>
        <v>2626.014205002778</v>
      </c>
      <c r="EZ10" s="239">
        <f t="shared" si="17"/>
        <v>2770.1703225288134</v>
      </c>
      <c r="FA10" s="239">
        <f t="shared" si="17"/>
        <v>2922.2399487405942</v>
      </c>
      <c r="FB10" s="239">
        <f t="shared" si="17"/>
        <v>3082.6574989150722</v>
      </c>
      <c r="FC10" s="239">
        <f t="shared" si="17"/>
        <v>3251.8812357324614</v>
      </c>
      <c r="FD10" s="239">
        <f t="shared" si="17"/>
        <v>3430.3945783891368</v>
      </c>
      <c r="FE10" s="239">
        <f t="shared" si="17"/>
        <v>3618.7074835748176</v>
      </c>
      <c r="FF10" s="239">
        <f t="shared" si="17"/>
        <v>3817.3579022590543</v>
      </c>
      <c r="FG10" s="239">
        <f t="shared" si="17"/>
        <v>4026.9133164486034</v>
      </c>
      <c r="FH10" s="239">
        <f t="shared" si="17"/>
        <v>4247.9723603057209</v>
      </c>
      <c r="FI10" s="239">
        <f t="shared" si="17"/>
        <v>4481.1665302584051</v>
      </c>
      <c r="FJ10" s="239">
        <f t="shared" si="17"/>
        <v>4727.1619889878384</v>
      </c>
      <c r="FK10" s="239">
        <f t="shared" si="17"/>
        <v>4986.6614684464494</v>
      </c>
      <c r="FL10" s="239">
        <f t="shared" si="17"/>
        <v>5260.4062773429259</v>
      </c>
      <c r="FM10" s="239">
        <f t="shared" si="17"/>
        <v>5549.1784188289384</v>
      </c>
      <c r="FN10" s="239">
        <f t="shared" si="17"/>
        <v>5853.8028244371317</v>
      </c>
      <c r="FO10" s="239">
        <f t="shared" si="17"/>
        <v>6175.1497106520537</v>
      </c>
      <c r="FP10" s="239">
        <f t="shared" si="18"/>
        <v>6514.1370648460043</v>
      </c>
      <c r="FQ10" s="239">
        <f t="shared" si="18"/>
        <v>6871.7332676813394</v>
      </c>
      <c r="FR10" s="239">
        <f t="shared" si="18"/>
        <v>7248.9598594706213</v>
      </c>
      <c r="FS10" s="239">
        <f t="shared" si="18"/>
        <v>7646.8944583972307</v>
      </c>
      <c r="FT10" s="239">
        <f t="shared" si="18"/>
        <v>8066.6738389328866</v>
      </c>
      <c r="FU10" s="239">
        <f t="shared" si="18"/>
        <v>8509.4971792461474</v>
      </c>
      <c r="FV10" s="239">
        <f t="shared" si="18"/>
        <v>8976.6294868787245</v>
      </c>
      <c r="FW10" s="239">
        <f t="shared" si="18"/>
        <v>9469.4052124756836</v>
      </c>
      <c r="FX10" s="239">
        <f t="shared" si="18"/>
        <v>9989.2320618928425</v>
      </c>
      <c r="FY10" s="239">
        <f t="shared" si="18"/>
        <v>10537.595017571348</v>
      </c>
      <c r="FZ10" s="239">
        <f t="shared" si="18"/>
        <v>11116.060580667254</v>
      </c>
      <c r="GA10" s="239">
        <f t="shared" si="18"/>
        <v>11726.281246054516</v>
      </c>
      <c r="GB10" s="239">
        <f t="shared" si="18"/>
        <v>12370.000222985103</v>
      </c>
      <c r="GC10" s="239">
        <f t="shared" si="18"/>
        <v>13049.056414891666</v>
      </c>
      <c r="GD10" s="239">
        <f t="shared" si="18"/>
        <v>13765.389672558487</v>
      </c>
      <c r="GE10" s="239">
        <f t="shared" si="18"/>
        <v>14521.046335667404</v>
      </c>
      <c r="GF10" s="239">
        <f t="shared" si="19"/>
        <v>15318.185078549133</v>
      </c>
      <c r="GG10" s="239">
        <f t="shared" si="19"/>
        <v>16159.083076839495</v>
      </c>
      <c r="GH10" s="239">
        <f t="shared" si="19"/>
        <v>17046.142512656745</v>
      </c>
      <c r="GI10" s="239">
        <f t="shared" si="19"/>
        <v>17981.897436883246</v>
      </c>
      <c r="GJ10" s="239">
        <f t="shared" si="19"/>
        <v>18969.021008154908</v>
      </c>
      <c r="GK10" s="239">
        <f t="shared" si="19"/>
        <v>20010.333129237864</v>
      </c>
      <c r="GL10" s="239">
        <f t="shared" si="19"/>
        <v>21108.808502607171</v>
      </c>
      <c r="GM10" s="239">
        <f t="shared" si="19"/>
        <v>22267.585128239778</v>
      </c>
      <c r="GN10" s="239">
        <f t="shared" si="19"/>
        <v>23489.973267897283</v>
      </c>
      <c r="GO10" s="239">
        <f t="shared" si="19"/>
        <v>24779.46490150665</v>
      </c>
      <c r="GP10" s="239">
        <f t="shared" si="19"/>
        <v>26139.74370265277</v>
      </c>
      <c r="GQ10" s="239">
        <f t="shared" si="19"/>
        <v>27574.695561679775</v>
      </c>
      <c r="GR10" s="239">
        <f t="shared" si="19"/>
        <v>29088.419686462243</v>
      </c>
      <c r="GS10" s="239">
        <f t="shared" si="19"/>
        <v>30685.240312557773</v>
      </c>
      <c r="GT10" s="239">
        <f t="shared" si="19"/>
        <v>32369.719056193146</v>
      </c>
      <c r="GU10" s="239">
        <f t="shared" si="19"/>
        <v>34146.667945372668</v>
      </c>
      <c r="GV10" s="239">
        <f t="shared" si="20"/>
        <v>36021.163166334525</v>
      </c>
      <c r="GW10" s="239">
        <f t="shared" si="20"/>
        <v>37998.559564624426</v>
      </c>
      <c r="GX10" s="239">
        <f t="shared" si="20"/>
        <v>40084.505942211617</v>
      </c>
      <c r="GY10" s="239">
        <f t="shared" si="20"/>
        <v>42284.961194346251</v>
      </c>
      <c r="GZ10" s="239">
        <f t="shared" si="20"/>
        <v>44606.211332256142</v>
      </c>
      <c r="HA10" s="239">
        <f t="shared" si="20"/>
        <v>47054.887440311351</v>
      </c>
      <c r="HB10" s="239">
        <f t="shared" si="20"/>
        <v>49637.984618954644</v>
      </c>
      <c r="HC10" s="239">
        <f t="shared" si="20"/>
        <v>52362.881967511828</v>
      </c>
      <c r="HD10" s="239">
        <f t="shared" si="20"/>
        <v>55237.363663966542</v>
      </c>
      <c r="HE10" s="239">
        <f t="shared" si="20"/>
        <v>58269.641201917904</v>
      </c>
      <c r="HF10" s="239">
        <f t="shared" si="20"/>
        <v>61468.37684824496</v>
      </c>
      <c r="HG10" s="239">
        <f t="shared" si="20"/>
        <v>64842.708388489184</v>
      </c>
      <c r="HH10" s="239">
        <f t="shared" si="20"/>
        <v>68402.27523064478</v>
      </c>
      <c r="HI10" s="239">
        <f t="shared" si="20"/>
        <v>72157.245941927205</v>
      </c>
    </row>
    <row r="11" spans="1:217" s="278" customFormat="1" ht="12.75" customHeight="1">
      <c r="A11" s="10" t="str">
        <f>'JJR-4 Constant DCF'!A9</f>
        <v>Ameren Corporation</v>
      </c>
      <c r="B11" s="389" t="str">
        <f>'JJR-4 Constant DCF'!B9</f>
        <v>AEE</v>
      </c>
      <c r="C11" s="239">
        <f>'JJR-4 Constant DCF'!D9</f>
        <v>75.983666666666679</v>
      </c>
      <c r="D11" s="239">
        <f>'JJR-4 Constant DCF'!C9</f>
        <v>2.2000000000000002</v>
      </c>
      <c r="E11" s="3">
        <f>'JJR-4 Constant DCF'!G9</f>
        <v>0.06</v>
      </c>
      <c r="F11" s="3">
        <f>'JJR-4 Constant DCF'!H9</f>
        <v>7.4999999999999997E-2</v>
      </c>
      <c r="G11" s="3">
        <f>'JJR-4 Constant DCF'!I9</f>
        <v>7.2999999999999995E-2</v>
      </c>
      <c r="H11" s="3">
        <f t="shared" si="21"/>
        <v>7.4999999999999997E-2</v>
      </c>
      <c r="I11" s="3">
        <f t="shared" si="4"/>
        <v>7.1649234433652703E-2</v>
      </c>
      <c r="J11" s="3">
        <f t="shared" si="4"/>
        <v>6.8298468867305423E-2</v>
      </c>
      <c r="K11" s="3">
        <f t="shared" si="4"/>
        <v>6.4947703300958143E-2</v>
      </c>
      <c r="L11" s="3">
        <f t="shared" si="4"/>
        <v>6.1596937734610856E-2</v>
      </c>
      <c r="M11" s="3">
        <f t="shared" si="4"/>
        <v>5.8246172168263569E-2</v>
      </c>
      <c r="N11" s="3">
        <f>'JJR-5.4 GDP Growth'!$D$25</f>
        <v>5.4895406601916275E-2</v>
      </c>
      <c r="O11" s="3">
        <f t="shared" si="22"/>
        <v>9.1015121340751667E-2</v>
      </c>
      <c r="Q11" s="239">
        <f t="shared" si="5"/>
        <v>-75.983666666666679</v>
      </c>
      <c r="R11" s="239">
        <f t="shared" si="6"/>
        <v>2.3650000000000002</v>
      </c>
      <c r="S11" s="239">
        <f t="shared" si="7"/>
        <v>2.5423750000000003</v>
      </c>
      <c r="T11" s="239">
        <f t="shared" si="7"/>
        <v>2.7330531250000001</v>
      </c>
      <c r="U11" s="239">
        <f t="shared" si="7"/>
        <v>2.9380321093749999</v>
      </c>
      <c r="V11" s="239">
        <f t="shared" si="7"/>
        <v>3.1583845175781247</v>
      </c>
      <c r="W11" s="239">
        <f t="shared" si="8"/>
        <v>3.3846803503096989</v>
      </c>
      <c r="X11" s="239">
        <f t="shared" si="8"/>
        <v>3.6158488358411063</v>
      </c>
      <c r="Y11" s="239">
        <f t="shared" si="8"/>
        <v>3.8506899132124297</v>
      </c>
      <c r="Z11" s="239">
        <f t="shared" si="8"/>
        <v>4.0878806200318696</v>
      </c>
      <c r="AA11" s="239">
        <f t="shared" si="8"/>
        <v>4.3259840184295539</v>
      </c>
      <c r="AB11" s="239">
        <f t="shared" si="9"/>
        <v>4.5634606700746358</v>
      </c>
      <c r="AC11" s="239">
        <f t="shared" si="9"/>
        <v>4.8139736990702362</v>
      </c>
      <c r="AD11" s="239">
        <f t="shared" si="9"/>
        <v>5.078238742651628</v>
      </c>
      <c r="AE11" s="239">
        <f t="shared" si="9"/>
        <v>5.3570107232510935</v>
      </c>
      <c r="AF11" s="239">
        <f t="shared" si="9"/>
        <v>5.651086005074788</v>
      </c>
      <c r="AG11" s="239">
        <f t="shared" si="9"/>
        <v>5.9613046690657674</v>
      </c>
      <c r="AH11" s="239">
        <f t="shared" si="9"/>
        <v>6.288552912752035</v>
      </c>
      <c r="AI11" s="239">
        <f t="shared" si="9"/>
        <v>6.633765581835223</v>
      </c>
      <c r="AJ11" s="239">
        <f t="shared" si="9"/>
        <v>6.9979288407518654</v>
      </c>
      <c r="AK11" s="239">
        <f t="shared" si="9"/>
        <v>7.3820829898362152</v>
      </c>
      <c r="AL11" s="239">
        <f t="shared" si="9"/>
        <v>7.7873254371323641</v>
      </c>
      <c r="AM11" s="239">
        <f t="shared" si="9"/>
        <v>8.2148138333451914</v>
      </c>
      <c r="AN11" s="239">
        <f t="shared" si="9"/>
        <v>8.665769378885722</v>
      </c>
      <c r="AO11" s="239">
        <f t="shared" si="9"/>
        <v>9.1414803124580892</v>
      </c>
      <c r="AP11" s="239">
        <f t="shared" si="9"/>
        <v>9.6433055911538883</v>
      </c>
      <c r="AQ11" s="239">
        <f t="shared" si="9"/>
        <v>10.172678772566814</v>
      </c>
      <c r="AR11" s="239">
        <f t="shared" si="10"/>
        <v>10.731112110017552</v>
      </c>
      <c r="AS11" s="239">
        <f t="shared" si="10"/>
        <v>11.320200872587714</v>
      </c>
      <c r="AT11" s="239">
        <f t="shared" si="10"/>
        <v>11.941627902303784</v>
      </c>
      <c r="AU11" s="239">
        <f t="shared" si="10"/>
        <v>12.597168421489538</v>
      </c>
      <c r="AV11" s="239">
        <f t="shared" si="10"/>
        <v>13.288695104020027</v>
      </c>
      <c r="AW11" s="239">
        <f t="shared" si="10"/>
        <v>14.0181834249641</v>
      </c>
      <c r="AX11" s="239">
        <f t="shared" si="10"/>
        <v>14.787717303897747</v>
      </c>
      <c r="AY11" s="239">
        <f t="shared" si="10"/>
        <v>15.599495058009406</v>
      </c>
      <c r="AZ11" s="239">
        <f t="shared" si="10"/>
        <v>16.455835682003418</v>
      </c>
      <c r="BA11" s="239">
        <f t="shared" si="10"/>
        <v>17.359185472741316</v>
      </c>
      <c r="BB11" s="239">
        <f t="shared" si="10"/>
        <v>18.312125017545529</v>
      </c>
      <c r="BC11" s="239">
        <f t="shared" si="10"/>
        <v>19.317376566128814</v>
      </c>
      <c r="BD11" s="239">
        <f t="shared" si="10"/>
        <v>20.377811807208786</v>
      </c>
      <c r="BE11" s="239">
        <f t="shared" si="10"/>
        <v>21.496460072022842</v>
      </c>
      <c r="BF11" s="239">
        <f t="shared" si="10"/>
        <v>22.676516988178395</v>
      </c>
      <c r="BG11" s="239">
        <f t="shared" si="10"/>
        <v>23.921353608559709</v>
      </c>
      <c r="BH11" s="239">
        <f t="shared" si="11"/>
        <v>25.234526041369811</v>
      </c>
      <c r="BI11" s="239">
        <f t="shared" si="11"/>
        <v>26.619785608817452</v>
      </c>
      <c r="BJ11" s="239">
        <f t="shared" si="11"/>
        <v>28.081089563469327</v>
      </c>
      <c r="BK11" s="239">
        <f t="shared" si="11"/>
        <v>29.622612392880804</v>
      </c>
      <c r="BL11" s="239">
        <f t="shared" si="11"/>
        <v>31.248757744798958</v>
      </c>
      <c r="BM11" s="239">
        <f t="shared" si="11"/>
        <v>32.964171007004474</v>
      </c>
      <c r="BN11" s="239">
        <f t="shared" si="11"/>
        <v>34.773752577729084</v>
      </c>
      <c r="BO11" s="239">
        <f t="shared" si="11"/>
        <v>36.682671864557953</v>
      </c>
      <c r="BP11" s="239">
        <f t="shared" si="11"/>
        <v>38.696382051807539</v>
      </c>
      <c r="BQ11" s="239">
        <f t="shared" si="11"/>
        <v>40.820635678564607</v>
      </c>
      <c r="BR11" s="239">
        <f t="shared" si="11"/>
        <v>43.061501071888102</v>
      </c>
      <c r="BS11" s="239">
        <f t="shared" si="11"/>
        <v>45.425379682118255</v>
      </c>
      <c r="BT11" s="239">
        <f t="shared" si="11"/>
        <v>47.919024369814565</v>
      </c>
      <c r="BU11" s="239">
        <f t="shared" si="11"/>
        <v>50.54955869656267</v>
      </c>
      <c r="BV11" s="239">
        <f t="shared" si="11"/>
        <v>53.32449727475791</v>
      </c>
      <c r="BW11" s="239">
        <f t="shared" si="11"/>
        <v>56.251767234498523</v>
      </c>
      <c r="BX11" s="239">
        <f t="shared" si="12"/>
        <v>59.339730868912667</v>
      </c>
      <c r="BY11" s="239">
        <f t="shared" si="12"/>
        <v>62.597209522609909</v>
      </c>
      <c r="BZ11" s="239">
        <f t="shared" si="12"/>
        <v>66.033508791498932</v>
      </c>
      <c r="CA11" s="239">
        <f t="shared" si="12"/>
        <v>69.658445105959473</v>
      </c>
      <c r="CB11" s="239">
        <f t="shared" si="12"/>
        <v>73.482373773308382</v>
      </c>
      <c r="CC11" s="239">
        <f t="shared" si="12"/>
        <v>77.516218559668133</v>
      </c>
      <c r="CD11" s="239">
        <f t="shared" si="12"/>
        <v>81.771502895744121</v>
      </c>
      <c r="CE11" s="239">
        <f t="shared" si="12"/>
        <v>86.260382795655772</v>
      </c>
      <c r="CF11" s="239">
        <f t="shared" si="12"/>
        <v>90.995681582860243</v>
      </c>
      <c r="CG11" s="239">
        <f t="shared" si="12"/>
        <v>95.990926522369861</v>
      </c>
      <c r="CH11" s="239">
        <f t="shared" si="12"/>
        <v>101.26038746391002</v>
      </c>
      <c r="CI11" s="239">
        <f t="shared" si="12"/>
        <v>106.81911760640895</v>
      </c>
      <c r="CJ11" s="239">
        <f t="shared" si="12"/>
        <v>112.68299650027069</v>
      </c>
      <c r="CK11" s="239">
        <f t="shared" si="12"/>
        <v>118.86877541027536</v>
      </c>
      <c r="CL11" s="239">
        <f t="shared" si="12"/>
        <v>125.39412516869429</v>
      </c>
      <c r="CM11" s="239">
        <f t="shared" si="12"/>
        <v>132.27768665532133</v>
      </c>
      <c r="CN11" s="239">
        <f t="shared" si="13"/>
        <v>139.53912404862606</v>
      </c>
      <c r="CO11" s="239">
        <f t="shared" si="13"/>
        <v>147.19918100015062</v>
      </c>
      <c r="CP11" s="239">
        <f t="shared" si="13"/>
        <v>155.27973989262296</v>
      </c>
      <c r="CQ11" s="239">
        <f t="shared" si="13"/>
        <v>163.80388435106829</v>
      </c>
      <c r="CR11" s="239">
        <f t="shared" si="13"/>
        <v>172.79596518549346</v>
      </c>
      <c r="CS11" s="239">
        <f t="shared" si="13"/>
        <v>182.28166995352169</v>
      </c>
      <c r="CT11" s="239">
        <f t="shared" si="13"/>
        <v>192.28809634169656</v>
      </c>
      <c r="CU11" s="239">
        <f t="shared" si="13"/>
        <v>202.84382957508245</v>
      </c>
      <c r="CV11" s="239">
        <f t="shared" si="13"/>
        <v>213.97902407629641</v>
      </c>
      <c r="CW11" s="239">
        <f t="shared" si="13"/>
        <v>225.72548960724595</v>
      </c>
      <c r="CX11" s="239">
        <f t="shared" si="13"/>
        <v>238.11678213965234</v>
      </c>
      <c r="CY11" s="239">
        <f t="shared" si="13"/>
        <v>251.18829971394848</v>
      </c>
      <c r="CZ11" s="239">
        <f t="shared" si="13"/>
        <v>264.97738356038968</v>
      </c>
      <c r="DA11" s="239">
        <f t="shared" si="13"/>
        <v>279.52342477124921</v>
      </c>
      <c r="DB11" s="239">
        <f t="shared" si="13"/>
        <v>294.86797682882707</v>
      </c>
      <c r="DC11" s="239">
        <f t="shared" si="13"/>
        <v>311.05487431072993</v>
      </c>
      <c r="DD11" s="239">
        <f t="shared" si="14"/>
        <v>328.13035811152542</v>
      </c>
      <c r="DE11" s="239">
        <f t="shared" si="14"/>
        <v>346.14320753849</v>
      </c>
      <c r="DF11" s="239">
        <f t="shared" si="14"/>
        <v>365.14487965880693</v>
      </c>
      <c r="DG11" s="239">
        <f t="shared" si="14"/>
        <v>385.18965629628491</v>
      </c>
      <c r="DH11" s="239">
        <f t="shared" si="14"/>
        <v>406.33479909752185</v>
      </c>
      <c r="DI11" s="239">
        <f t="shared" si="14"/>
        <v>428.64071311048826</v>
      </c>
      <c r="DJ11" s="239">
        <f t="shared" si="14"/>
        <v>452.17111934282389</v>
      </c>
      <c r="DK11" s="239">
        <f t="shared" si="14"/>
        <v>476.99323679279183</v>
      </c>
      <c r="DL11" s="239">
        <f t="shared" si="14"/>
        <v>503.17797447289627</v>
      </c>
      <c r="DM11" s="239">
        <f t="shared" si="14"/>
        <v>530.80013397471453</v>
      </c>
      <c r="DN11" s="239">
        <f t="shared" si="14"/>
        <v>559.93862315360809</v>
      </c>
      <c r="DO11" s="239">
        <f t="shared" si="14"/>
        <v>590.67668154374257</v>
      </c>
      <c r="DP11" s="239">
        <f t="shared" si="14"/>
        <v>623.10211814735692</v>
      </c>
      <c r="DQ11" s="239">
        <f t="shared" si="14"/>
        <v>657.30756227757138</v>
      </c>
      <c r="DR11" s="239">
        <f t="shared" si="14"/>
        <v>693.39072817131307</v>
      </c>
      <c r="DS11" s="239">
        <f t="shared" si="14"/>
        <v>731.45469412827606</v>
      </c>
      <c r="DT11" s="239">
        <f t="shared" si="15"/>
        <v>771.60819697332806</v>
      </c>
      <c r="DU11" s="239">
        <f t="shared" si="15"/>
        <v>813.96594268355045</v>
      </c>
      <c r="DV11" s="239">
        <f t="shared" si="15"/>
        <v>858.64893406727606</v>
      </c>
      <c r="DW11" s="239">
        <f t="shared" si="15"/>
        <v>905.78481643120119</v>
      </c>
      <c r="DX11" s="239">
        <f t="shared" si="15"/>
        <v>955.50824222303413</v>
      </c>
      <c r="DY11" s="239">
        <f t="shared" si="15"/>
        <v>1007.9612556913499</v>
      </c>
      <c r="DZ11" s="239">
        <f t="shared" si="15"/>
        <v>1063.2936986615048</v>
      </c>
      <c r="EA11" s="239">
        <f t="shared" si="15"/>
        <v>1121.6636385867835</v>
      </c>
      <c r="EB11" s="239">
        <f t="shared" si="15"/>
        <v>1183.2378200975897</v>
      </c>
      <c r="EC11" s="239">
        <f t="shared" si="15"/>
        <v>1248.1921413386119</v>
      </c>
      <c r="ED11" s="239">
        <f t="shared" si="15"/>
        <v>1316.7121564547115</v>
      </c>
      <c r="EE11" s="239">
        <f t="shared" si="15"/>
        <v>1388.9936056609788</v>
      </c>
      <c r="EF11" s="239">
        <f t="shared" si="15"/>
        <v>1465.2429744112001</v>
      </c>
      <c r="EG11" s="239">
        <f t="shared" si="15"/>
        <v>1545.6780832621041</v>
      </c>
      <c r="EH11" s="239">
        <f t="shared" si="15"/>
        <v>1630.5287101184479</v>
      </c>
      <c r="EI11" s="239">
        <f t="shared" si="15"/>
        <v>1720.0372466364981</v>
      </c>
      <c r="EJ11" s="239">
        <f t="shared" si="16"/>
        <v>1814.4593906610492</v>
      </c>
      <c r="EK11" s="239">
        <f t="shared" si="16"/>
        <v>1914.0648766740526</v>
      </c>
      <c r="EL11" s="239">
        <f t="shared" si="16"/>
        <v>2019.1382463415214</v>
      </c>
      <c r="EM11" s="239">
        <f t="shared" si="16"/>
        <v>2129.9796613599192</v>
      </c>
      <c r="EN11" s="239">
        <f t="shared" si="16"/>
        <v>2246.905760924084</v>
      </c>
      <c r="EO11" s="239">
        <f t="shared" si="16"/>
        <v>2370.2505662661997</v>
      </c>
      <c r="EP11" s="239">
        <f t="shared" si="16"/>
        <v>2500.366434849805</v>
      </c>
      <c r="EQ11" s="239">
        <f t="shared" si="16"/>
        <v>2637.625066944669</v>
      </c>
      <c r="ER11" s="239">
        <f t="shared" si="16"/>
        <v>2782.4185674580031</v>
      </c>
      <c r="ES11" s="239">
        <f t="shared" si="16"/>
        <v>2935.1605660553314</v>
      </c>
      <c r="ET11" s="239">
        <f t="shared" si="16"/>
        <v>3096.2873987708494</v>
      </c>
      <c r="EU11" s="239">
        <f t="shared" si="16"/>
        <v>3266.259354482765</v>
      </c>
      <c r="EV11" s="239">
        <f t="shared" si="16"/>
        <v>3445.5619898144091</v>
      </c>
      <c r="EW11" s="239">
        <f t="shared" si="16"/>
        <v>3634.7075162173787</v>
      </c>
      <c r="EX11" s="239">
        <f t="shared" si="16"/>
        <v>3834.2362631991728</v>
      </c>
      <c r="EY11" s="239">
        <f t="shared" si="16"/>
        <v>4044.7182218753032</v>
      </c>
      <c r="EZ11" s="239">
        <f t="shared" si="17"/>
        <v>4266.7546732553283</v>
      </c>
      <c r="FA11" s="239">
        <f t="shared" si="17"/>
        <v>4500.9799059143061</v>
      </c>
      <c r="FB11" s="239">
        <f t="shared" si="17"/>
        <v>4748.0630279565266</v>
      </c>
      <c r="FC11" s="239">
        <f t="shared" si="17"/>
        <v>5008.7098784477257</v>
      </c>
      <c r="FD11" s="239">
        <f t="shared" si="17"/>
        <v>5283.6650437761482</v>
      </c>
      <c r="FE11" s="239">
        <f t="shared" si="17"/>
        <v>5573.7139847025719</v>
      </c>
      <c r="FF11" s="239">
        <f t="shared" si="17"/>
        <v>5879.6852801756067</v>
      </c>
      <c r="FG11" s="239">
        <f t="shared" si="17"/>
        <v>6202.4529943221487</v>
      </c>
      <c r="FH11" s="239">
        <f t="shared" si="17"/>
        <v>6542.9391733747361</v>
      </c>
      <c r="FI11" s="239">
        <f t="shared" si="17"/>
        <v>6902.1164796687481</v>
      </c>
      <c r="FJ11" s="239">
        <f t="shared" si="17"/>
        <v>7281.0109702339514</v>
      </c>
      <c r="FK11" s="239">
        <f t="shared" si="17"/>
        <v>7680.7050279179575</v>
      </c>
      <c r="FL11" s="239">
        <f t="shared" si="17"/>
        <v>8102.3404534148967</v>
      </c>
      <c r="FM11" s="239">
        <f t="shared" si="17"/>
        <v>8547.1217270322613</v>
      </c>
      <c r="FN11" s="239">
        <f t="shared" si="17"/>
        <v>9016.3194495137705</v>
      </c>
      <c r="FO11" s="239">
        <f t="shared" si="17"/>
        <v>9511.2739717475943</v>
      </c>
      <c r="FP11" s="239">
        <f t="shared" si="18"/>
        <v>10033.399223728902</v>
      </c>
      <c r="FQ11" s="239">
        <f t="shared" si="18"/>
        <v>10584.186753714852</v>
      </c>
      <c r="FR11" s="239">
        <f t="shared" si="18"/>
        <v>11165.209989110645</v>
      </c>
      <c r="FS11" s="239">
        <f t="shared" si="18"/>
        <v>11778.12873125865</v>
      </c>
      <c r="FT11" s="239">
        <f t="shared" si="18"/>
        <v>12424.693896970806</v>
      </c>
      <c r="FU11" s="239">
        <f t="shared" si="18"/>
        <v>13106.752520349366</v>
      </c>
      <c r="FV11" s="239">
        <f t="shared" si="18"/>
        <v>13826.253029184636</v>
      </c>
      <c r="FW11" s="239">
        <f t="shared" si="18"/>
        <v>14585.250811002703</v>
      </c>
      <c r="FX11" s="239">
        <f t="shared" si="18"/>
        <v>15385.914084663626</v>
      </c>
      <c r="FY11" s="239">
        <f t="shared" si="18"/>
        <v>16230.530094283386</v>
      </c>
      <c r="FZ11" s="239">
        <f t="shared" si="18"/>
        <v>17121.511643173711</v>
      </c>
      <c r="GA11" s="239">
        <f t="shared" si="18"/>
        <v>18061.403986465175</v>
      </c>
      <c r="GB11" s="239">
        <f t="shared" si="18"/>
        <v>19052.892102103651</v>
      </c>
      <c r="GC11" s="239">
        <f t="shared" si="18"/>
        <v>20098.808360991072</v>
      </c>
      <c r="GD11" s="239">
        <f t="shared" si="18"/>
        <v>21202.140618181671</v>
      </c>
      <c r="GE11" s="239">
        <f t="shared" si="18"/>
        <v>22366.040748247757</v>
      </c>
      <c r="GF11" s="239">
        <f t="shared" si="19"/>
        <v>23593.833649197844</v>
      </c>
      <c r="GG11" s="239">
        <f t="shared" si="19"/>
        <v>24889.026740668534</v>
      </c>
      <c r="GH11" s="239">
        <f t="shared" si="19"/>
        <v>26255.319983523499</v>
      </c>
      <c r="GI11" s="239">
        <f t="shared" si="19"/>
        <v>27696.616449482441</v>
      </c>
      <c r="GJ11" s="239">
        <f t="shared" si="19"/>
        <v>29217.033470974104</v>
      </c>
      <c r="GK11" s="239">
        <f t="shared" si="19"/>
        <v>30820.914403065024</v>
      </c>
      <c r="GL11" s="239">
        <f t="shared" si="19"/>
        <v>32512.841031064137</v>
      </c>
      <c r="GM11" s="239">
        <f t="shared" si="19"/>
        <v>34297.646659247868</v>
      </c>
      <c r="GN11" s="239">
        <f t="shared" si="19"/>
        <v>36180.429918096139</v>
      </c>
      <c r="GO11" s="239">
        <f t="shared" si="19"/>
        <v>38166.569329482161</v>
      </c>
      <c r="GP11" s="239">
        <f t="shared" si="19"/>
        <v>40261.738671424311</v>
      </c>
      <c r="GQ11" s="239">
        <f t="shared" si="19"/>
        <v>42471.923186292246</v>
      </c>
      <c r="GR11" s="239">
        <f t="shared" si="19"/>
        <v>44803.436678769118</v>
      </c>
      <c r="GS11" s="239">
        <f t="shared" si="19"/>
        <v>47262.939552413358</v>
      </c>
      <c r="GT11" s="239">
        <f t="shared" si="19"/>
        <v>49857.457836344882</v>
      </c>
      <c r="GU11" s="239">
        <f t="shared" si="19"/>
        <v>52594.403256408928</v>
      </c>
      <c r="GV11" s="239">
        <f t="shared" si="20"/>
        <v>55481.594408154648</v>
      </c>
      <c r="GW11" s="239">
        <f t="shared" si="20"/>
        <v>58527.279092112898</v>
      </c>
      <c r="GX11" s="239">
        <f t="shared" si="20"/>
        <v>61740.157875178265</v>
      </c>
      <c r="GY11" s="239">
        <f t="shared" si="20"/>
        <v>65129.408945402676</v>
      </c>
      <c r="GZ11" s="239">
        <f t="shared" si="20"/>
        <v>68704.714331203038</v>
      </c>
      <c r="HA11" s="239">
        <f t="shared" si="20"/>
        <v>72476.287559882927</v>
      </c>
      <c r="HB11" s="239">
        <f t="shared" si="20"/>
        <v>76454.902834480105</v>
      </c>
      <c r="HC11" s="239">
        <f t="shared" si="20"/>
        <v>80651.925812288886</v>
      </c>
      <c r="HD11" s="239">
        <f t="shared" si="20"/>
        <v>85079.346072982065</v>
      </c>
      <c r="HE11" s="239">
        <f t="shared" si="20"/>
        <v>89749.81136908356</v>
      </c>
      <c r="HF11" s="239">
        <f t="shared" si="20"/>
        <v>94676.663756634691</v>
      </c>
      <c r="HG11" s="239">
        <f t="shared" si="20"/>
        <v>99873.97770926806</v>
      </c>
      <c r="HH11" s="239">
        <f t="shared" si="20"/>
        <v>105356.60032456905</v>
      </c>
      <c r="HI11" s="239">
        <f t="shared" si="20"/>
        <v>111140.19373758185</v>
      </c>
    </row>
    <row r="12" spans="1:217" s="278" customFormat="1" ht="12.75" customHeight="1">
      <c r="A12" s="10" t="str">
        <f>'JJR-4 Constant DCF'!A10</f>
        <v>American Electric Power Company, Inc.</v>
      </c>
      <c r="B12" s="389" t="str">
        <f>'JJR-4 Constant DCF'!B10</f>
        <v>AEP</v>
      </c>
      <c r="C12" s="239">
        <f>'JJR-4 Constant DCF'!D10</f>
        <v>80.801333333333332</v>
      </c>
      <c r="D12" s="239">
        <f>'JJR-4 Constant DCF'!C10</f>
        <v>2.96</v>
      </c>
      <c r="E12" s="3">
        <f>'JJR-4 Constant DCF'!G10</f>
        <v>6.5000000000000002E-2</v>
      </c>
      <c r="F12" s="3">
        <f>'JJR-4 Constant DCF'!H10</f>
        <v>6.1499999999999999E-2</v>
      </c>
      <c r="G12" s="3">
        <f>'JJR-4 Constant DCF'!I10</f>
        <v>5.7000000000000002E-2</v>
      </c>
      <c r="H12" s="3">
        <f t="shared" si="21"/>
        <v>6.5000000000000002E-2</v>
      </c>
      <c r="I12" s="3">
        <f t="shared" si="4"/>
        <v>6.3315901100319386E-2</v>
      </c>
      <c r="J12" s="3">
        <f t="shared" si="4"/>
        <v>6.1631802200638762E-2</v>
      </c>
      <c r="K12" s="3">
        <f t="shared" si="4"/>
        <v>5.9947703300958138E-2</v>
      </c>
      <c r="L12" s="3">
        <f t="shared" si="4"/>
        <v>5.8263604401277515E-2</v>
      </c>
      <c r="M12" s="3">
        <f t="shared" si="4"/>
        <v>5.6579505501596891E-2</v>
      </c>
      <c r="N12" s="3">
        <f>'JJR-5.4 GDP Growth'!$D$25</f>
        <v>5.4895406601916275E-2</v>
      </c>
      <c r="O12" s="3">
        <f t="shared" si="22"/>
        <v>9.7925025224685686E-2</v>
      </c>
      <c r="Q12" s="239">
        <f t="shared" si="5"/>
        <v>-80.801333333333332</v>
      </c>
      <c r="R12" s="239">
        <f t="shared" si="6"/>
        <v>3.1523999999999996</v>
      </c>
      <c r="S12" s="239">
        <f t="shared" si="7"/>
        <v>3.3573059999999995</v>
      </c>
      <c r="T12" s="239">
        <f t="shared" si="7"/>
        <v>3.5755308899999991</v>
      </c>
      <c r="U12" s="239">
        <f t="shared" si="7"/>
        <v>3.807940397849999</v>
      </c>
      <c r="V12" s="239">
        <f t="shared" si="7"/>
        <v>4.0554565237102489</v>
      </c>
      <c r="W12" s="239">
        <f t="shared" si="8"/>
        <v>4.3122314078821322</v>
      </c>
      <c r="X12" s="239">
        <f t="shared" si="8"/>
        <v>4.578002001056106</v>
      </c>
      <c r="Y12" s="239">
        <f t="shared" si="8"/>
        <v>4.8524427067266096</v>
      </c>
      <c r="Z12" s="239">
        <f t="shared" si="8"/>
        <v>5.1351635089711927</v>
      </c>
      <c r="AA12" s="239">
        <f t="shared" si="8"/>
        <v>5.4257085209786284</v>
      </c>
      <c r="AB12" s="239">
        <f t="shared" si="9"/>
        <v>5.7235549963412318</v>
      </c>
      <c r="AC12" s="239">
        <f t="shared" si="9"/>
        <v>6.0377518750738135</v>
      </c>
      <c r="AD12" s="239">
        <f t="shared" si="9"/>
        <v>6.3691967192174728</v>
      </c>
      <c r="AE12" s="239">
        <f t="shared" si="9"/>
        <v>6.7188363628465071</v>
      </c>
      <c r="AF12" s="239">
        <f t="shared" si="9"/>
        <v>7.0876696168767062</v>
      </c>
      <c r="AG12" s="239">
        <f t="shared" si="9"/>
        <v>7.4767501223552006</v>
      </c>
      <c r="AH12" s="239">
        <f t="shared" si="9"/>
        <v>7.8871893603828163</v>
      </c>
      <c r="AI12" s="239">
        <f t="shared" si="9"/>
        <v>8.3201598272673394</v>
      </c>
      <c r="AJ12" s="239">
        <f t="shared" si="9"/>
        <v>8.776898383978109</v>
      </c>
      <c r="AK12" s="239">
        <f t="shared" si="9"/>
        <v>9.2587097894702897</v>
      </c>
      <c r="AL12" s="239">
        <f t="shared" si="9"/>
        <v>9.766970427972403</v>
      </c>
      <c r="AM12" s="239">
        <f t="shared" si="9"/>
        <v>10.303132240884841</v>
      </c>
      <c r="AN12" s="239">
        <f t="shared" si="9"/>
        <v>10.868726874521526</v>
      </c>
      <c r="AO12" s="239">
        <f t="shared" si="9"/>
        <v>11.465370055543559</v>
      </c>
      <c r="AP12" s="239">
        <f t="shared" si="9"/>
        <v>12.094766206584058</v>
      </c>
      <c r="AQ12" s="239">
        <f t="shared" si="9"/>
        <v>12.758713315249606</v>
      </c>
      <c r="AR12" s="239">
        <f t="shared" si="10"/>
        <v>13.459108070407517</v>
      </c>
      <c r="AS12" s="239">
        <f t="shared" si="10"/>
        <v>14.197951280431671</v>
      </c>
      <c r="AT12" s="239">
        <f t="shared" si="10"/>
        <v>14.977353588885165</v>
      </c>
      <c r="AU12" s="239">
        <f t="shared" si="10"/>
        <v>15.799541503967687</v>
      </c>
      <c r="AV12" s="239">
        <f t="shared" si="10"/>
        <v>16.666863758951845</v>
      </c>
      <c r="AW12" s="239">
        <f t="shared" si="10"/>
        <v>17.581798021778248</v>
      </c>
      <c r="AX12" s="239">
        <f t="shared" si="10"/>
        <v>18.546957972976532</v>
      </c>
      <c r="AY12" s="239">
        <f t="shared" si="10"/>
        <v>19.565100772131732</v>
      </c>
      <c r="AZ12" s="239">
        <f t="shared" si="10"/>
        <v>20.639134934225371</v>
      </c>
      <c r="BA12" s="239">
        <f t="shared" si="10"/>
        <v>21.772128638351486</v>
      </c>
      <c r="BB12" s="239">
        <f t="shared" si="10"/>
        <v>22.967318492543015</v>
      </c>
      <c r="BC12" s="239">
        <f t="shared" si="10"/>
        <v>24.228118779746875</v>
      </c>
      <c r="BD12" s="239">
        <f t="shared" si="10"/>
        <v>25.558131211360603</v>
      </c>
      <c r="BE12" s="239">
        <f t="shared" si="10"/>
        <v>26.961155216193369</v>
      </c>
      <c r="BF12" s="239">
        <f t="shared" si="10"/>
        <v>28.441198794243679</v>
      </c>
      <c r="BG12" s="239">
        <f t="shared" si="10"/>
        <v>30.002489966299617</v>
      </c>
      <c r="BH12" s="239">
        <f t="shared" si="11"/>
        <v>31.649488852069549</v>
      </c>
      <c r="BI12" s="239">
        <f t="shared" si="11"/>
        <v>33.386900411346723</v>
      </c>
      <c r="BJ12" s="239">
        <f t="shared" si="11"/>
        <v>35.219687884605285</v>
      </c>
      <c r="BK12" s="239">
        <f t="shared" si="11"/>
        <v>37.153086971423278</v>
      </c>
      <c r="BL12" s="239">
        <f t="shared" si="11"/>
        <v>39.192620787235917</v>
      </c>
      <c r="BM12" s="239">
        <f t="shared" si="11"/>
        <v>41.344115641145947</v>
      </c>
      <c r="BN12" s="239">
        <f t="shared" si="11"/>
        <v>43.613717679863299</v>
      </c>
      <c r="BO12" s="239">
        <f t="shared" si="11"/>
        <v>46.007910445320583</v>
      </c>
      <c r="BP12" s="239">
        <f t="shared" si="11"/>
        <v>48.533533396121008</v>
      </c>
      <c r="BQ12" s="239">
        <f t="shared" si="11"/>
        <v>51.19780144572875</v>
      </c>
      <c r="BR12" s="239">
        <f t="shared" si="11"/>
        <v>54.008325573216204</v>
      </c>
      <c r="BS12" s="239">
        <f t="shared" si="11"/>
        <v>56.973134565446578</v>
      </c>
      <c r="BT12" s="239">
        <f t="shared" si="11"/>
        <v>60.100697952802456</v>
      </c>
      <c r="BU12" s="239">
        <f t="shared" si="11"/>
        <v>63.399950203980502</v>
      </c>
      <c r="BV12" s="239">
        <f t="shared" si="11"/>
        <v>66.880316248969251</v>
      </c>
      <c r="BW12" s="239">
        <f t="shared" si="11"/>
        <v>70.551738403121163</v>
      </c>
      <c r="BX12" s="239">
        <f t="shared" si="12"/>
        <v>74.424704769232534</v>
      </c>
      <c r="BY12" s="239">
        <f t="shared" si="12"/>
        <v>78.510279198767137</v>
      </c>
      <c r="BZ12" s="239">
        <f t="shared" si="12"/>
        <v>82.820132897813423</v>
      </c>
      <c r="CA12" s="239">
        <f t="shared" si="12"/>
        <v>87.366577768063635</v>
      </c>
      <c r="CB12" s="239">
        <f t="shared" si="12"/>
        <v>92.162601578059423</v>
      </c>
      <c r="CC12" s="239">
        <f t="shared" si="12"/>
        <v>97.22190506517741</v>
      </c>
      <c r="CD12" s="239">
        <f t="shared" si="12"/>
        <v>102.55894107434322</v>
      </c>
      <c r="CE12" s="239">
        <f t="shared" si="12"/>
        <v>108.18895584528127</v>
      </c>
      <c r="CF12" s="239">
        <f t="shared" si="12"/>
        <v>114.12803256624476</v>
      </c>
      <c r="CG12" s="239">
        <f t="shared" si="12"/>
        <v>120.3931373186455</v>
      </c>
      <c r="CH12" s="239">
        <f t="shared" si="12"/>
        <v>127.00216754383288</v>
      </c>
      <c r="CI12" s="239">
        <f t="shared" si="12"/>
        <v>133.97400317047629</v>
      </c>
      <c r="CJ12" s="239">
        <f t="shared" si="12"/>
        <v>141.32856054860602</v>
      </c>
      <c r="CK12" s="239">
        <f t="shared" si="12"/>
        <v>149.08684934438529</v>
      </c>
      <c r="CL12" s="239">
        <f t="shared" si="12"/>
        <v>157.27103255814396</v>
      </c>
      <c r="CM12" s="239">
        <f t="shared" si="12"/>
        <v>165.90448983712648</v>
      </c>
      <c r="CN12" s="239">
        <f t="shared" si="13"/>
        <v>175.01188426381901</v>
      </c>
      <c r="CO12" s="239">
        <f t="shared" si="13"/>
        <v>184.61923281064887</v>
      </c>
      <c r="CP12" s="239">
        <f t="shared" si="13"/>
        <v>194.75398066232327</v>
      </c>
      <c r="CQ12" s="239">
        <f t="shared" si="13"/>
        <v>205.44507961812326</v>
      </c>
      <c r="CR12" s="239">
        <f t="shared" si="13"/>
        <v>216.72307079812319</v>
      </c>
      <c r="CS12" s="239">
        <f t="shared" si="13"/>
        <v>228.62017188960206</v>
      </c>
      <c r="CT12" s="239">
        <f t="shared" si="13"/>
        <v>241.17036918288176</v>
      </c>
      <c r="CU12" s="239">
        <f t="shared" si="13"/>
        <v>254.40951465951031</v>
      </c>
      <c r="CV12" s="239">
        <f t="shared" si="13"/>
        <v>268.37542841014033</v>
      </c>
      <c r="CW12" s="239">
        <f t="shared" si="13"/>
        <v>283.10800667467845</v>
      </c>
      <c r="CX12" s="239">
        <f t="shared" si="13"/>
        <v>298.64933581334293</v>
      </c>
      <c r="CY12" s="239">
        <f t="shared" si="13"/>
        <v>315.0438125342086</v>
      </c>
      <c r="CZ12" s="239">
        <f t="shared" si="13"/>
        <v>332.33827072069187</v>
      </c>
      <c r="DA12" s="239">
        <f t="shared" si="13"/>
        <v>350.58211522128198</v>
      </c>
      <c r="DB12" s="239">
        <f t="shared" si="13"/>
        <v>369.8274629837141</v>
      </c>
      <c r="DC12" s="239">
        <f t="shared" si="13"/>
        <v>390.12929193676024</v>
      </c>
      <c r="DD12" s="239">
        <f t="shared" si="14"/>
        <v>411.54559804494642</v>
      </c>
      <c r="DE12" s="239">
        <f t="shared" si="14"/>
        <v>434.13756098485254</v>
      </c>
      <c r="DF12" s="239">
        <f t="shared" si="14"/>
        <v>457.96971891628027</v>
      </c>
      <c r="DG12" s="239">
        <f t="shared" si="14"/>
        <v>483.11015284755479</v>
      </c>
      <c r="DH12" s="239">
        <f t="shared" si="14"/>
        <v>509.63068112163523</v>
      </c>
      <c r="DI12" s="239">
        <f t="shared" si="14"/>
        <v>537.60706457861897</v>
      </c>
      <c r="DJ12" s="239">
        <f t="shared" si="14"/>
        <v>567.11922298072489</v>
      </c>
      <c r="DK12" s="239">
        <f t="shared" si="14"/>
        <v>598.25146331801454</v>
      </c>
      <c r="DL12" s="239">
        <f t="shared" si="14"/>
        <v>631.0927206470484</v>
      </c>
      <c r="DM12" s="239">
        <f t="shared" si="14"/>
        <v>665.7368121504777</v>
      </c>
      <c r="DN12" s="239">
        <f t="shared" si="14"/>
        <v>702.28270514334179</v>
      </c>
      <c r="DO12" s="239">
        <f t="shared" si="14"/>
        <v>740.83479979167919</v>
      </c>
      <c r="DP12" s="239">
        <f t="shared" si="14"/>
        <v>781.50322735109262</v>
      </c>
      <c r="DQ12" s="239">
        <f t="shared" si="14"/>
        <v>824.40416477724068</v>
      </c>
      <c r="DR12" s="239">
        <f t="shared" si="14"/>
        <v>869.66016660700052</v>
      </c>
      <c r="DS12" s="239">
        <f t="shared" si="14"/>
        <v>917.4005150583821</v>
      </c>
      <c r="DT12" s="239">
        <f t="shared" si="15"/>
        <v>967.76158934931937</v>
      </c>
      <c r="DU12" s="239">
        <f t="shared" si="15"/>
        <v>1020.887255290367</v>
      </c>
      <c r="DV12" s="239">
        <f t="shared" si="15"/>
        <v>1076.929276264246</v>
      </c>
      <c r="DW12" s="239">
        <f t="shared" si="15"/>
        <v>1136.0477467662793</v>
      </c>
      <c r="DX12" s="239">
        <f t="shared" si="15"/>
        <v>1198.4115497442049</v>
      </c>
      <c r="DY12" s="239">
        <f t="shared" si="15"/>
        <v>1264.1988390438455</v>
      </c>
      <c r="DZ12" s="239">
        <f t="shared" si="15"/>
        <v>1333.5975483388279</v>
      </c>
      <c r="EA12" s="239">
        <f t="shared" si="15"/>
        <v>1406.8059279982065</v>
      </c>
      <c r="EB12" s="239">
        <f t="shared" si="15"/>
        <v>1484.0331114256542</v>
      </c>
      <c r="EC12" s="239">
        <f t="shared" si="15"/>
        <v>1565.4997124880724</v>
      </c>
      <c r="ED12" s="239">
        <f t="shared" si="15"/>
        <v>1651.4384557402882</v>
      </c>
      <c r="EE12" s="239">
        <f t="shared" si="15"/>
        <v>1742.0948412461921</v>
      </c>
      <c r="EF12" s="239">
        <f t="shared" si="15"/>
        <v>1837.7278458955027</v>
      </c>
      <c r="EG12" s="239">
        <f t="shared" si="15"/>
        <v>1938.6106632196002</v>
      </c>
      <c r="EH12" s="239">
        <f t="shared" si="15"/>
        <v>2045.0314838198508</v>
      </c>
      <c r="EI12" s="239">
        <f t="shared" si="15"/>
        <v>2157.2943186378616</v>
      </c>
      <c r="EJ12" s="239">
        <f t="shared" si="16"/>
        <v>2275.719867419491</v>
      </c>
      <c r="EK12" s="239">
        <f t="shared" si="16"/>
        <v>2400.6464348535428</v>
      </c>
      <c r="EL12" s="239">
        <f t="shared" si="16"/>
        <v>2532.4308970022689</v>
      </c>
      <c r="EM12" s="239">
        <f t="shared" si="16"/>
        <v>2671.4497207844638</v>
      </c>
      <c r="EN12" s="239">
        <f t="shared" si="16"/>
        <v>2818.1000394235025</v>
      </c>
      <c r="EO12" s="239">
        <f t="shared" si="16"/>
        <v>2972.800786932532</v>
      </c>
      <c r="EP12" s="239">
        <f t="shared" si="16"/>
        <v>3135.9938948776899</v>
      </c>
      <c r="EQ12" s="239">
        <f t="shared" si="16"/>
        <v>3308.1455548381277</v>
      </c>
      <c r="ER12" s="239">
        <f t="shared" si="16"/>
        <v>3489.7475501692888</v>
      </c>
      <c r="ES12" s="239">
        <f t="shared" si="16"/>
        <v>3681.3186608738733</v>
      </c>
      <c r="ET12" s="239">
        <f t="shared" si="16"/>
        <v>3883.4061455937667</v>
      </c>
      <c r="EU12" s="239">
        <f t="shared" si="16"/>
        <v>4096.5873049565171</v>
      </c>
      <c r="EV12" s="239">
        <f t="shared" si="16"/>
        <v>4321.4711307423531</v>
      </c>
      <c r="EW12" s="239">
        <f t="shared" si="16"/>
        <v>4558.7000455828975</v>
      </c>
      <c r="EX12" s="239">
        <f t="shared" si="16"/>
        <v>4808.951738161345</v>
      </c>
      <c r="EY12" s="239">
        <f t="shared" si="16"/>
        <v>5072.9410991567038</v>
      </c>
      <c r="EZ12" s="239">
        <f t="shared" si="17"/>
        <v>5351.422263462483</v>
      </c>
      <c r="FA12" s="239">
        <f t="shared" si="17"/>
        <v>5645.1907645138035</v>
      </c>
      <c r="FB12" s="239">
        <f t="shared" si="17"/>
        <v>5955.0858068771713</v>
      </c>
      <c r="FC12" s="239">
        <f t="shared" si="17"/>
        <v>6281.9926635949942</v>
      </c>
      <c r="FD12" s="239">
        <f t="shared" si="17"/>
        <v>6626.8452051332961</v>
      </c>
      <c r="FE12" s="239">
        <f t="shared" si="17"/>
        <v>6990.6285671570477</v>
      </c>
      <c r="FF12" s="239">
        <f t="shared" si="17"/>
        <v>7374.381964754105</v>
      </c>
      <c r="FG12" s="239">
        <f t="shared" si="17"/>
        <v>7779.2016611471199</v>
      </c>
      <c r="FH12" s="239">
        <f t="shared" si="17"/>
        <v>8206.2440993740929</v>
      </c>
      <c r="FI12" s="239">
        <f t="shared" si="17"/>
        <v>8656.7292058838102</v>
      </c>
      <c r="FJ12" s="239">
        <f t="shared" si="17"/>
        <v>9131.9438754834864</v>
      </c>
      <c r="FK12" s="239">
        <f t="shared" si="17"/>
        <v>9633.2456475940307</v>
      </c>
      <c r="FL12" s="239">
        <f t="shared" si="17"/>
        <v>10162.066584314845</v>
      </c>
      <c r="FM12" s="239">
        <f t="shared" si="17"/>
        <v>10719.917361376556</v>
      </c>
      <c r="FN12" s="239">
        <f t="shared" si="17"/>
        <v>11308.391583668263</v>
      </c>
      <c r="FO12" s="239">
        <f t="shared" si="17"/>
        <v>11929.17033766742</v>
      </c>
      <c r="FP12" s="239">
        <f t="shared" si="18"/>
        <v>12584.026993777192</v>
      </c>
      <c r="FQ12" s="239">
        <f t="shared" si="18"/>
        <v>13274.832272290081</v>
      </c>
      <c r="FR12" s="239">
        <f t="shared" si="18"/>
        <v>14003.559587449685</v>
      </c>
      <c r="FS12" s="239">
        <f t="shared" si="18"/>
        <v>14772.290684876898</v>
      </c>
      <c r="FT12" s="239">
        <f t="shared" si="18"/>
        <v>15583.221588464916</v>
      </c>
      <c r="FU12" s="239">
        <f t="shared" si="18"/>
        <v>16438.668873731458</v>
      </c>
      <c r="FV12" s="239">
        <f t="shared" si="18"/>
        <v>17341.07628554921</v>
      </c>
      <c r="FW12" s="239">
        <f t="shared" si="18"/>
        <v>18293.021719159282</v>
      </c>
      <c r="FX12" s="239">
        <f t="shared" si="18"/>
        <v>19297.224584410214</v>
      </c>
      <c r="FY12" s="239">
        <f t="shared" si="18"/>
        <v>20356.55357425991</v>
      </c>
      <c r="FZ12" s="239">
        <f t="shared" si="18"/>
        <v>21474.034859732601</v>
      </c>
      <c r="GA12" s="239">
        <f t="shared" si="18"/>
        <v>22652.860734741345</v>
      </c>
      <c r="GB12" s="239">
        <f t="shared" si="18"/>
        <v>23896.398735471554</v>
      </c>
      <c r="GC12" s="239">
        <f t="shared" si="18"/>
        <v>25208.201260376783</v>
      </c>
      <c r="GD12" s="239">
        <f t="shared" si="18"/>
        <v>26592.015718268107</v>
      </c>
      <c r="GE12" s="239">
        <f t="shared" si="18"/>
        <v>28051.795233486984</v>
      </c>
      <c r="GF12" s="239">
        <f t="shared" si="19"/>
        <v>29591.709938742948</v>
      </c>
      <c r="GG12" s="239">
        <f t="shared" si="19"/>
        <v>31216.158887876209</v>
      </c>
      <c r="GH12" s="239">
        <f t="shared" si="19"/>
        <v>32929.782622576196</v>
      </c>
      <c r="GI12" s="239">
        <f t="shared" si="19"/>
        <v>34737.476428955233</v>
      </c>
      <c r="GJ12" s="239">
        <f t="shared" si="19"/>
        <v>36644.404321847214</v>
      </c>
      <c r="GK12" s="239">
        <f t="shared" si="19"/>
        <v>38656.013796780033</v>
      </c>
      <c r="GL12" s="239">
        <f t="shared" si="19"/>
        <v>40778.051391763562</v>
      </c>
      <c r="GM12" s="239">
        <f t="shared" si="19"/>
        <v>43016.57910334826</v>
      </c>
      <c r="GN12" s="239">
        <f t="shared" si="19"/>
        <v>45377.991703850057</v>
      </c>
      <c r="GO12" s="239">
        <f t="shared" si="19"/>
        <v>47869.035009211293</v>
      </c>
      <c r="GP12" s="239">
        <f t="shared" si="19"/>
        <v>50496.825149683311</v>
      </c>
      <c r="GQ12" s="239">
        <f t="shared" si="19"/>
        <v>53268.86889838105</v>
      </c>
      <c r="GR12" s="239">
        <f t="shared" si="19"/>
        <v>56193.085115781847</v>
      </c>
      <c r="GS12" s="239">
        <f t="shared" si="19"/>
        <v>59277.827371428779</v>
      </c>
      <c r="GT12" s="239">
        <f t="shared" si="19"/>
        <v>62531.907807461561</v>
      </c>
      <c r="GU12" s="239">
        <f t="shared" si="19"/>
        <v>65964.622312145701</v>
      </c>
      <c r="GV12" s="239">
        <f t="shared" si="20"/>
        <v>69585.777075312784</v>
      </c>
      <c r="GW12" s="239">
        <f t="shared" si="20"/>
        <v>73405.716601572378</v>
      </c>
      <c r="GX12" s="239">
        <f t="shared" si="20"/>
        <v>77435.353261320735</v>
      </c>
      <c r="GY12" s="239">
        <f t="shared" si="20"/>
        <v>81686.198463963956</v>
      </c>
      <c r="GZ12" s="239">
        <f t="shared" si="20"/>
        <v>86170.395542408092</v>
      </c>
      <c r="HA12" s="239">
        <f t="shared" si="20"/>
        <v>90900.754442756544</v>
      </c>
      <c r="HB12" s="239">
        <f t="shared" si="20"/>
        <v>95890.78831831261</v>
      </c>
      <c r="HC12" s="239">
        <f t="shared" si="20"/>
        <v>101154.75213242466</v>
      </c>
      <c r="HD12" s="239">
        <f t="shared" si="20"/>
        <v>106707.68338045017</v>
      </c>
      <c r="HE12" s="239">
        <f t="shared" si="20"/>
        <v>112565.44504716853</v>
      </c>
      <c r="HF12" s="239">
        <f t="shared" si="20"/>
        <v>118744.77092235851</v>
      </c>
      <c r="HG12" s="239">
        <f t="shared" si="20"/>
        <v>125263.31340399278</v>
      </c>
      <c r="HH12" s="239">
        <f t="shared" si="20"/>
        <v>132139.69392560824</v>
      </c>
      <c r="HI12" s="239">
        <f t="shared" si="20"/>
        <v>139393.55615190728</v>
      </c>
    </row>
    <row r="13" spans="1:217" s="278" customFormat="1" ht="12.75" customHeight="1">
      <c r="A13" s="10" t="str">
        <f>'JJR-4 Constant DCF'!A11</f>
        <v>Duke Energy Corporation</v>
      </c>
      <c r="B13" s="389" t="str">
        <f>'JJR-4 Constant DCF'!B11</f>
        <v>DUK</v>
      </c>
      <c r="C13" s="239">
        <f>'JJR-4 Constant DCF'!D11</f>
        <v>91.049333333333337</v>
      </c>
      <c r="D13" s="239">
        <f>'JJR-4 Constant DCF'!C11</f>
        <v>3.86</v>
      </c>
      <c r="E13" s="3">
        <f>'JJR-4 Constant DCF'!G11</f>
        <v>0.05</v>
      </c>
      <c r="F13" s="3">
        <f>'JJR-4 Constant DCF'!H11</f>
        <v>4.99E-2</v>
      </c>
      <c r="G13" s="3">
        <f>'JJR-4 Constant DCF'!I11</f>
        <v>5.1999999999999998E-2</v>
      </c>
      <c r="H13" s="3">
        <f t="shared" si="21"/>
        <v>5.1999999999999998E-2</v>
      </c>
      <c r="I13" s="3">
        <f t="shared" si="4"/>
        <v>5.2482567766986045E-2</v>
      </c>
      <c r="J13" s="3">
        <f t="shared" si="4"/>
        <v>5.2965135533972092E-2</v>
      </c>
      <c r="K13" s="3">
        <f t="shared" si="4"/>
        <v>5.344770330095814E-2</v>
      </c>
      <c r="L13" s="3">
        <f t="shared" si="4"/>
        <v>5.3930271067944187E-2</v>
      </c>
      <c r="M13" s="3">
        <f t="shared" si="4"/>
        <v>5.4412838834930234E-2</v>
      </c>
      <c r="N13" s="3">
        <f>'JJR-5.4 GDP Growth'!$D$25</f>
        <v>5.4895406601916275E-2</v>
      </c>
      <c r="O13" s="3">
        <f t="shared" si="22"/>
        <v>0.10090580582618713</v>
      </c>
      <c r="Q13" s="239">
        <f t="shared" si="5"/>
        <v>-91.049333333333337</v>
      </c>
      <c r="R13" s="239">
        <f t="shared" si="6"/>
        <v>4.0607199999999999</v>
      </c>
      <c r="S13" s="239">
        <f t="shared" si="7"/>
        <v>4.2718774399999999</v>
      </c>
      <c r="T13" s="239">
        <f t="shared" si="7"/>
        <v>4.4940150668800003</v>
      </c>
      <c r="U13" s="239">
        <f t="shared" si="7"/>
        <v>4.7277038503577602</v>
      </c>
      <c r="V13" s="239">
        <f t="shared" si="7"/>
        <v>4.9735444505763642</v>
      </c>
      <c r="W13" s="239">
        <f t="shared" si="8"/>
        <v>5.2345688342458558</v>
      </c>
      <c r="X13" s="239">
        <f t="shared" si="8"/>
        <v>5.5118184820135943</v>
      </c>
      <c r="Y13" s="239">
        <f t="shared" si="8"/>
        <v>5.8064125208889941</v>
      </c>
      <c r="Z13" s="239">
        <f t="shared" si="8"/>
        <v>6.1195539220728419</v>
      </c>
      <c r="AA13" s="239">
        <f t="shared" si="8"/>
        <v>6.4525362233762573</v>
      </c>
      <c r="AB13" s="239">
        <f t="shared" si="9"/>
        <v>6.8067508229720906</v>
      </c>
      <c r="AC13" s="239">
        <f t="shared" si="9"/>
        <v>7.1804101770370714</v>
      </c>
      <c r="AD13" s="239">
        <f t="shared" si="9"/>
        <v>7.5745817132740587</v>
      </c>
      <c r="AE13" s="239">
        <f t="shared" si="9"/>
        <v>7.9903914562636782</v>
      </c>
      <c r="AF13" s="239">
        <f t="shared" si="9"/>
        <v>8.4290272441637502</v>
      </c>
      <c r="AG13" s="239">
        <f t="shared" si="9"/>
        <v>8.8917421219907489</v>
      </c>
      <c r="AH13" s="239">
        <f t="shared" si="9"/>
        <v>9.379857921176816</v>
      </c>
      <c r="AI13" s="239">
        <f t="shared" si="9"/>
        <v>9.8947690356280233</v>
      </c>
      <c r="AJ13" s="239">
        <f t="shared" si="9"/>
        <v>10.437946405070875</v>
      </c>
      <c r="AK13" s="239">
        <f t="shared" si="9"/>
        <v>11.010941717066251</v>
      </c>
      <c r="AL13" s="239">
        <f t="shared" si="9"/>
        <v>11.615391839694604</v>
      </c>
      <c r="AM13" s="239">
        <f t="shared" si="9"/>
        <v>12.253023497575221</v>
      </c>
      <c r="AN13" s="239">
        <f t="shared" si="9"/>
        <v>12.925658204577447</v>
      </c>
      <c r="AO13" s="239">
        <f t="shared" si="9"/>
        <v>13.635217467315121</v>
      </c>
      <c r="AP13" s="239">
        <f t="shared" si="9"/>
        <v>14.383728274288936</v>
      </c>
      <c r="AQ13" s="239">
        <f t="shared" si="9"/>
        <v>15.173328886357506</v>
      </c>
      <c r="AR13" s="239">
        <f t="shared" si="10"/>
        <v>16.006274945078705</v>
      </c>
      <c r="AS13" s="239">
        <f t="shared" si="10"/>
        <v>16.884945916370864</v>
      </c>
      <c r="AT13" s="239">
        <f t="shared" si="10"/>
        <v>17.811851887901408</v>
      </c>
      <c r="AU13" s="239">
        <f t="shared" si="10"/>
        <v>18.789640739620864</v>
      </c>
      <c r="AV13" s="239">
        <f t="shared" si="10"/>
        <v>19.821105707926282</v>
      </c>
      <c r="AW13" s="239">
        <f t="shared" si="10"/>
        <v>20.90919336506246</v>
      </c>
      <c r="AX13" s="239">
        <f t="shared" si="10"/>
        <v>22.057012036555655</v>
      </c>
      <c r="AY13" s="239">
        <f t="shared" si="10"/>
        <v>23.26784068072574</v>
      </c>
      <c r="AZ13" s="239">
        <f t="shared" si="10"/>
        <v>24.545138255642787</v>
      </c>
      <c r="BA13" s="239">
        <f t="shared" si="10"/>
        <v>25.892553600286547</v>
      </c>
      <c r="BB13" s="239">
        <f t="shared" si="10"/>
        <v>27.313935858136187</v>
      </c>
      <c r="BC13" s="239">
        <f t="shared" si="10"/>
        <v>28.813345472967235</v>
      </c>
      <c r="BD13" s="239">
        <f t="shared" si="10"/>
        <v>30.395065788267257</v>
      </c>
      <c r="BE13" s="239">
        <f t="shared" si="10"/>
        <v>32.063615283406179</v>
      </c>
      <c r="BF13" s="239">
        <f t="shared" si="10"/>
        <v>33.823760481516175</v>
      </c>
      <c r="BG13" s="239">
        <f t="shared" si="10"/>
        <v>35.680529565954835</v>
      </c>
      <c r="BH13" s="239">
        <f t="shared" si="11"/>
        <v>37.639226744249619</v>
      </c>
      <c r="BI13" s="239">
        <f t="shared" si="11"/>
        <v>39.70544740055692</v>
      </c>
      <c r="BJ13" s="239">
        <f t="shared" si="11"/>
        <v>41.885094079921494</v>
      </c>
      <c r="BK13" s="239">
        <f t="shared" si="11"/>
        <v>44.184393349998302</v>
      </c>
      <c r="BL13" s="239">
        <f t="shared" si="11"/>
        <v>46.609913588405462</v>
      </c>
      <c r="BM13" s="239">
        <f t="shared" si="11"/>
        <v>49.168583746521165</v>
      </c>
      <c r="BN13" s="239">
        <f t="shared" si="11"/>
        <v>51.867713143326817</v>
      </c>
      <c r="BO13" s="239">
        <f t="shared" si="11"/>
        <v>54.715012345841302</v>
      </c>
      <c r="BP13" s="239">
        <f t="shared" si="11"/>
        <v>57.718615195795131</v>
      </c>
      <c r="BQ13" s="239">
        <f t="shared" si="11"/>
        <v>60.887102045467849</v>
      </c>
      <c r="BR13" s="239">
        <f t="shared" si="11"/>
        <v>64.229524269066175</v>
      </c>
      <c r="BS13" s="239">
        <f t="shared" si="11"/>
        <v>67.755430119664211</v>
      </c>
      <c r="BT13" s="239">
        <f t="shared" si="11"/>
        <v>71.474892005570908</v>
      </c>
      <c r="BU13" s="239">
        <f t="shared" si="11"/>
        <v>75.398535264044781</v>
      </c>
      <c r="BV13" s="239">
        <f t="shared" si="11"/>
        <v>79.537568514553442</v>
      </c>
      <c r="BW13" s="239">
        <f t="shared" si="11"/>
        <v>83.903815678287629</v>
      </c>
      <c r="BX13" s="239">
        <f t="shared" si="12"/>
        <v>88.509749755399469</v>
      </c>
      <c r="BY13" s="239">
        <f t="shared" si="12"/>
        <v>93.368528456455977</v>
      </c>
      <c r="BZ13" s="239">
        <f t="shared" si="12"/>
        <v>98.494031789895715</v>
      </c>
      <c r="CA13" s="239">
        <f t="shared" si="12"/>
        <v>103.90090171286411</v>
      </c>
      <c r="CB13" s="239">
        <f t="shared" si="12"/>
        <v>109.60458395869753</v>
      </c>
      <c r="CC13" s="239">
        <f t="shared" si="12"/>
        <v>115.6213721605441</v>
      </c>
      <c r="CD13" s="239">
        <f t="shared" si="12"/>
        <v>121.96845439716864</v>
      </c>
      <c r="CE13" s="239">
        <f t="shared" si="12"/>
        <v>128.6639622939085</v>
      </c>
      <c r="CF13" s="239">
        <f t="shared" si="12"/>
        <v>135.72702281904623</v>
      </c>
      <c r="CG13" s="239">
        <f t="shared" si="12"/>
        <v>143.17781292356534</v>
      </c>
      <c r="CH13" s="239">
        <f t="shared" si="12"/>
        <v>151.03761718037757</v>
      </c>
      <c r="CI13" s="239">
        <f t="shared" si="12"/>
        <v>159.32888858767896</v>
      </c>
      <c r="CJ13" s="239">
        <f t="shared" si="12"/>
        <v>168.07531271013102</v>
      </c>
      <c r="CK13" s="239">
        <f t="shared" si="12"/>
        <v>177.30187534109788</v>
      </c>
      <c r="CL13" s="239">
        <f t="shared" si="12"/>
        <v>187.03493387922973</v>
      </c>
      <c r="CM13" s="239">
        <f t="shared" si="12"/>
        <v>197.30229262329257</v>
      </c>
      <c r="CN13" s="239">
        <f t="shared" si="13"/>
        <v>208.13328220033847</v>
      </c>
      <c r="CO13" s="239">
        <f t="shared" si="13"/>
        <v>219.55884335411744</v>
      </c>
      <c r="CP13" s="239">
        <f t="shared" si="13"/>
        <v>231.61161533308817</v>
      </c>
      <c r="CQ13" s="239">
        <f t="shared" si="13"/>
        <v>244.32602913052466</v>
      </c>
      <c r="CR13" s="239">
        <f t="shared" si="13"/>
        <v>257.73840584307646</v>
      </c>
      <c r="CS13" s="239">
        <f t="shared" si="13"/>
        <v>271.88706042876186</v>
      </c>
      <c r="CT13" s="239">
        <f t="shared" si="13"/>
        <v>286.81241116079855</v>
      </c>
      <c r="CU13" s="239">
        <f t="shared" si="13"/>
        <v>302.55709508994659</v>
      </c>
      <c r="CV13" s="239">
        <f t="shared" si="13"/>
        <v>319.16608984520383</v>
      </c>
      <c r="CW13" s="239">
        <f t="shared" si="13"/>
        <v>336.68684212080001</v>
      </c>
      <c r="CX13" s="239">
        <f t="shared" si="13"/>
        <v>355.16940321653652</v>
      </c>
      <c r="CY13" s="239">
        <f t="shared" si="13"/>
        <v>374.66657201866826</v>
      </c>
      <c r="CZ13" s="239">
        <f t="shared" si="13"/>
        <v>395.23404582977918</v>
      </c>
      <c r="DA13" s="239">
        <f t="shared" si="13"/>
        <v>416.93057947852532</v>
      </c>
      <c r="DB13" s="239">
        <f t="shared" si="13"/>
        <v>439.81815316377151</v>
      </c>
      <c r="DC13" s="239">
        <f t="shared" si="13"/>
        <v>463.96214951260066</v>
      </c>
      <c r="DD13" s="239">
        <f t="shared" si="14"/>
        <v>489.43154035799392</v>
      </c>
      <c r="DE13" s="239">
        <f t="shared" si="14"/>
        <v>516.29908376974822</v>
      </c>
      <c r="DF13" s="239">
        <f t="shared" si="14"/>
        <v>544.64153190148534</v>
      </c>
      <c r="DG13" s="239">
        <f t="shared" si="14"/>
        <v>574.53985024750796</v>
      </c>
      <c r="DH13" s="239">
        <f t="shared" si="14"/>
        <v>606.07944893584897</v>
      </c>
      <c r="DI13" s="239">
        <f t="shared" si="14"/>
        <v>639.35042671824772</v>
      </c>
      <c r="DJ13" s="239">
        <f t="shared" si="14"/>
        <v>674.44782835405465</v>
      </c>
      <c r="DK13" s="239">
        <f t="shared" si="14"/>
        <v>711.47191612332995</v>
      </c>
      <c r="DL13" s="239">
        <f t="shared" si="14"/>
        <v>750.52845624476458</v>
      </c>
      <c r="DM13" s="239">
        <f t="shared" si="14"/>
        <v>791.72902101662942</v>
      </c>
      <c r="DN13" s="239">
        <f t="shared" si="14"/>
        <v>835.19130754387436</v>
      </c>
      <c r="DO13" s="239">
        <f t="shared" si="14"/>
        <v>881.03947396188141</v>
      </c>
      <c r="DP13" s="239">
        <f t="shared" si="14"/>
        <v>929.40449411735733</v>
      </c>
      <c r="DQ13" s="239">
        <f t="shared" si="14"/>
        <v>980.424531719578</v>
      </c>
      <c r="DR13" s="239">
        <f t="shared" si="14"/>
        <v>1034.2453350308176</v>
      </c>
      <c r="DS13" s="239">
        <f t="shared" si="14"/>
        <v>1091.0206532234695</v>
      </c>
      <c r="DT13" s="239">
        <f t="shared" si="15"/>
        <v>1150.9126755932602</v>
      </c>
      <c r="DU13" s="239">
        <f t="shared" si="15"/>
        <v>1214.0924948832517</v>
      </c>
      <c r="DV13" s="239">
        <f t="shared" si="15"/>
        <v>1280.7405960422027</v>
      </c>
      <c r="DW13" s="239">
        <f t="shared" si="15"/>
        <v>1351.0473718135199</v>
      </c>
      <c r="DX13" s="239">
        <f t="shared" si="15"/>
        <v>1425.2136666276735</v>
      </c>
      <c r="DY13" s="239">
        <f t="shared" si="15"/>
        <v>1503.4513503518076</v>
      </c>
      <c r="DZ13" s="239">
        <f t="shared" si="15"/>
        <v>1585.9839235355701</v>
      </c>
      <c r="EA13" s="239">
        <f t="shared" si="15"/>
        <v>1673.0471558821578</v>
      </c>
      <c r="EB13" s="239">
        <f t="shared" si="15"/>
        <v>1764.8897597684884</v>
      </c>
      <c r="EC13" s="239">
        <f t="shared" si="15"/>
        <v>1861.774100738538</v>
      </c>
      <c r="ED13" s="239">
        <f t="shared" si="15"/>
        <v>1963.9769469994972</v>
      </c>
      <c r="EE13" s="239">
        <f t="shared" si="15"/>
        <v>2071.7902600618249</v>
      </c>
      <c r="EF13" s="239">
        <f t="shared" si="15"/>
        <v>2185.5220287818088</v>
      </c>
      <c r="EG13" s="239">
        <f t="shared" si="15"/>
        <v>2305.4971491892311</v>
      </c>
      <c r="EH13" s="239">
        <f t="shared" si="15"/>
        <v>2432.0583526135329</v>
      </c>
      <c r="EI13" s="239">
        <f t="shared" si="15"/>
        <v>2565.5671847598396</v>
      </c>
      <c r="EJ13" s="239">
        <f t="shared" si="16"/>
        <v>2706.4050385317646</v>
      </c>
      <c r="EK13" s="239">
        <f t="shared" si="16"/>
        <v>2854.9742435514408</v>
      </c>
      <c r="EL13" s="239">
        <f t="shared" si="16"/>
        <v>3011.6992154891955</v>
      </c>
      <c r="EM13" s="239">
        <f t="shared" si="16"/>
        <v>3177.0276684861469</v>
      </c>
      <c r="EN13" s="239">
        <f t="shared" si="16"/>
        <v>3351.4318941332322</v>
      </c>
      <c r="EO13" s="239">
        <f t="shared" si="16"/>
        <v>3535.4101106603061</v>
      </c>
      <c r="EP13" s="239">
        <f t="shared" si="16"/>
        <v>3729.4878861895295</v>
      </c>
      <c r="EQ13" s="239">
        <f t="shared" si="16"/>
        <v>3934.2196401188248</v>
      </c>
      <c r="ER13" s="239">
        <f t="shared" si="16"/>
        <v>4150.1902269243928</v>
      </c>
      <c r="ES13" s="239">
        <f t="shared" si="16"/>
        <v>4378.0166069067063</v>
      </c>
      <c r="ET13" s="239">
        <f t="shared" si="16"/>
        <v>4618.3496086527921</v>
      </c>
      <c r="EU13" s="239">
        <f t="shared" si="16"/>
        <v>4871.8757882495884</v>
      </c>
      <c r="EV13" s="239">
        <f t="shared" si="16"/>
        <v>5139.3193905595808</v>
      </c>
      <c r="EW13" s="239">
        <f t="shared" si="16"/>
        <v>5421.4444181614617</v>
      </c>
      <c r="EX13" s="239">
        <f t="shared" si="16"/>
        <v>5719.0568138661247</v>
      </c>
      <c r="EY13" s="239">
        <f t="shared" si="16"/>
        <v>6033.0067630427657</v>
      </c>
      <c r="EZ13" s="239">
        <f t="shared" si="17"/>
        <v>6364.1911223321094</v>
      </c>
      <c r="FA13" s="239">
        <f t="shared" si="17"/>
        <v>6713.5559816848363</v>
      </c>
      <c r="FB13" s="239">
        <f t="shared" si="17"/>
        <v>7082.0993670441521</v>
      </c>
      <c r="FC13" s="239">
        <f t="shared" si="17"/>
        <v>7470.8740913932152</v>
      </c>
      <c r="FD13" s="239">
        <f t="shared" si="17"/>
        <v>7880.990762311968</v>
      </c>
      <c r="FE13" s="239">
        <f t="shared" si="17"/>
        <v>8313.6209546350292</v>
      </c>
      <c r="FF13" s="239">
        <f t="shared" si="17"/>
        <v>8770.0005572739301</v>
      </c>
      <c r="FG13" s="239">
        <f t="shared" si="17"/>
        <v>9251.4333037645156</v>
      </c>
      <c r="FH13" s="239">
        <f t="shared" si="17"/>
        <v>9759.294496625178</v>
      </c>
      <c r="FI13" s="239">
        <f t="shared" si="17"/>
        <v>10295.034936165261</v>
      </c>
      <c r="FJ13" s="239">
        <f t="shared" si="17"/>
        <v>10860.185064966985</v>
      </c>
      <c r="FK13" s="239">
        <f t="shared" si="17"/>
        <v>11456.359339880406</v>
      </c>
      <c r="FL13" s="239">
        <f t="shared" si="17"/>
        <v>12085.260844020802</v>
      </c>
      <c r="FM13" s="239">
        <f t="shared" si="17"/>
        <v>12748.686151943542</v>
      </c>
      <c r="FN13" s="239">
        <f t="shared" si="17"/>
        <v>13448.530461894703</v>
      </c>
      <c r="FO13" s="239">
        <f t="shared" si="17"/>
        <v>14186.79300979867</v>
      </c>
      <c r="FP13" s="239">
        <f t="shared" si="18"/>
        <v>14965.582780448791</v>
      </c>
      <c r="FQ13" s="239">
        <f t="shared" si="18"/>
        <v>15787.124532216163</v>
      </c>
      <c r="FR13" s="239">
        <f t="shared" si="18"/>
        <v>16653.765152487256</v>
      </c>
      <c r="FS13" s="239">
        <f t="shared" si="18"/>
        <v>17567.980361985869</v>
      </c>
      <c r="FT13" s="239">
        <f t="shared" si="18"/>
        <v>18532.381787131562</v>
      </c>
      <c r="FU13" s="239">
        <f t="shared" si="18"/>
        <v>19549.724420638096</v>
      </c>
      <c r="FV13" s="239">
        <f t="shared" si="18"/>
        <v>20622.914491664436</v>
      </c>
      <c r="FW13" s="239">
        <f t="shared" si="18"/>
        <v>21755.017768000907</v>
      </c>
      <c r="FX13" s="239">
        <f t="shared" si="18"/>
        <v>22949.268314007229</v>
      </c>
      <c r="FY13" s="239">
        <f t="shared" si="18"/>
        <v>24209.077729321129</v>
      </c>
      <c r="FZ13" s="239">
        <f t="shared" si="18"/>
        <v>25538.044894729606</v>
      </c>
      <c r="GA13" s="239">
        <f t="shared" si="18"/>
        <v>26939.966253043782</v>
      </c>
      <c r="GB13" s="239">
        <f t="shared" si="18"/>
        <v>28418.846654346522</v>
      </c>
      <c r="GC13" s="239">
        <f t="shared" si="18"/>
        <v>29978.910796594384</v>
      </c>
      <c r="GD13" s="239">
        <f t="shared" si="18"/>
        <v>31624.615294256011</v>
      </c>
      <c r="GE13" s="239">
        <f t="shared" si="18"/>
        <v>33360.661409463377</v>
      </c>
      <c r="GF13" s="239">
        <f t="shared" si="19"/>
        <v>35192.008482044723</v>
      </c>
      <c r="GG13" s="239">
        <f t="shared" si="19"/>
        <v>37123.888096804651</v>
      </c>
      <c r="GH13" s="239">
        <f t="shared" si="19"/>
        <v>39161.819028522783</v>
      </c>
      <c r="GI13" s="239">
        <f t="shared" si="19"/>
        <v>41311.6230073642</v>
      </c>
      <c r="GJ13" s="239">
        <f t="shared" si="19"/>
        <v>43579.441349738539</v>
      </c>
      <c r="GK13" s="239">
        <f t="shared" si="19"/>
        <v>45971.752502116797</v>
      </c>
      <c r="GL13" s="239">
        <f t="shared" si="19"/>
        <v>48495.390547923162</v>
      </c>
      <c r="GM13" s="239">
        <f t="shared" si="19"/>
        <v>51157.564730370133</v>
      </c>
      <c r="GN13" s="239">
        <f t="shared" si="19"/>
        <v>53965.880047007653</v>
      </c>
      <c r="GO13" s="239">
        <f t="shared" si="19"/>
        <v>56928.35897481838</v>
      </c>
      <c r="GP13" s="239">
        <f t="shared" si="19"/>
        <v>60053.464387920882</v>
      </c>
      <c r="GQ13" s="239">
        <f t="shared" si="19"/>
        <v>63350.123733349501</v>
      </c>
      <c r="GR13" s="239">
        <f t="shared" si="19"/>
        <v>66827.754533973435</v>
      </c>
      <c r="GS13" s="239">
        <f t="shared" si="19"/>
        <v>70496.291291408954</v>
      </c>
      <c r="GT13" s="239">
        <f t="shared" si="19"/>
        <v>74366.213865777972</v>
      </c>
      <c r="GU13" s="239">
        <f t="shared" si="19"/>
        <v>78448.577413384919</v>
      </c>
      <c r="GV13" s="239">
        <f t="shared" si="20"/>
        <v>82755.043967834587</v>
      </c>
      <c r="GW13" s="239">
        <f t="shared" si="20"/>
        <v>87297.915754808331</v>
      </c>
      <c r="GX13" s="239">
        <f t="shared" si="20"/>
        <v>92090.170335668372</v>
      </c>
      <c r="GY13" s="239">
        <f t="shared" si="20"/>
        <v>97145.497680284621</v>
      </c>
      <c r="GZ13" s="239">
        <f t="shared" si="20"/>
        <v>102478.33927498935</v>
      </c>
      <c r="HA13" s="239">
        <f t="shared" si="20"/>
        <v>108103.92937737903</v>
      </c>
      <c r="HB13" s="239">
        <f t="shared" si="20"/>
        <v>114038.33853581508</v>
      </c>
      <c r="HC13" s="239">
        <f t="shared" si="20"/>
        <v>120298.51949794563</v>
      </c>
      <c r="HD13" s="239">
        <f t="shared" si="20"/>
        <v>126902.35563939391</v>
      </c>
      <c r="HE13" s="239">
        <f t="shared" si="20"/>
        <v>133868.71205095941</v>
      </c>
      <c r="HF13" s="239">
        <f t="shared" si="20"/>
        <v>141217.48943027167</v>
      </c>
      <c r="HG13" s="239">
        <f t="shared" si="20"/>
        <v>148969.68093184824</v>
      </c>
      <c r="HH13" s="239">
        <f t="shared" si="20"/>
        <v>157147.43213795978</v>
      </c>
      <c r="HI13" s="239">
        <f t="shared" si="20"/>
        <v>165774.10432162014</v>
      </c>
    </row>
    <row r="14" spans="1:217" s="278" customFormat="1" ht="12.75" customHeight="1">
      <c r="A14" s="10" t="str">
        <f>'JJR-4 Constant DCF'!A12</f>
        <v>Edison International</v>
      </c>
      <c r="B14" s="419" t="str">
        <f>'JJR-4 Constant DCF'!B12</f>
        <v>EIX</v>
      </c>
      <c r="C14" s="239">
        <f>'JJR-4 Constant DCF'!D12</f>
        <v>57.725000000000016</v>
      </c>
      <c r="D14" s="239">
        <f>'JJR-4 Constant DCF'!C12</f>
        <v>2.65</v>
      </c>
      <c r="E14" s="3">
        <f>'JJR-4 Constant DCF'!G12</f>
        <v>0.12</v>
      </c>
      <c r="F14" s="3" t="str">
        <f>'JJR-4 Constant DCF'!H12</f>
        <v>Negative</v>
      </c>
      <c r="G14" s="3">
        <f>'JJR-4 Constant DCF'!I12</f>
        <v>4.2999999999999997E-2</v>
      </c>
      <c r="H14" s="3">
        <f t="shared" ref="H14" si="23">MAX(E14:G14)</f>
        <v>0.12</v>
      </c>
      <c r="I14" s="3">
        <f t="shared" ref="I14" si="24">H14+($N14-$H14)/6</f>
        <v>0.10914923443365271</v>
      </c>
      <c r="J14" s="3">
        <f t="shared" ref="J14" si="25">I14+($N14-$H14)/6</f>
        <v>9.8298468867305422E-2</v>
      </c>
      <c r="K14" s="3">
        <f t="shared" ref="K14" si="26">J14+($N14-$H14)/6</f>
        <v>8.7447703300958135E-2</v>
      </c>
      <c r="L14" s="3">
        <f t="shared" ref="L14" si="27">K14+($N14-$H14)/6</f>
        <v>7.6596937734610848E-2</v>
      </c>
      <c r="M14" s="3">
        <f t="shared" ref="M14" si="28">L14+($N14-$H14)/6</f>
        <v>6.5746172168263561E-2</v>
      </c>
      <c r="N14" s="3">
        <f>'JJR-5.4 GDP Growth'!$D$25</f>
        <v>5.4895406601916275E-2</v>
      </c>
      <c r="O14" s="3">
        <f t="shared" si="22"/>
        <v>0.12924830317497255</v>
      </c>
      <c r="Q14" s="239">
        <f t="shared" ref="Q14" si="29">-C14</f>
        <v>-57.725000000000016</v>
      </c>
      <c r="R14" s="239">
        <f t="shared" ref="R14" si="30">D14*(1+$H14)</f>
        <v>2.968</v>
      </c>
      <c r="S14" s="239">
        <f t="shared" ref="S14" si="31">R14*(1+$H14)</f>
        <v>3.3241600000000004</v>
      </c>
      <c r="T14" s="239">
        <f t="shared" ref="T14" si="32">S14*(1+$H14)</f>
        <v>3.7230592000000007</v>
      </c>
      <c r="U14" s="239">
        <f t="shared" ref="U14" si="33">T14*(1+$H14)</f>
        <v>4.1698263040000008</v>
      </c>
      <c r="V14" s="239">
        <f t="shared" ref="V14" si="34">U14*(1+$H14)</f>
        <v>4.670205460480001</v>
      </c>
      <c r="W14" s="239">
        <f t="shared" ref="W14" si="35">V14*(1+I14)</f>
        <v>5.1799548111392575</v>
      </c>
      <c r="X14" s="239">
        <f t="shared" ref="X14" si="36">W14*(1+J14)</f>
        <v>5.6891364378760789</v>
      </c>
      <c r="Y14" s="239">
        <f t="shared" ref="Y14" si="37">X14*(1+K14)</f>
        <v>6.1866383531341365</v>
      </c>
      <c r="Z14" s="239">
        <f t="shared" ref="Z14" si="38">Y14*(1+L14)</f>
        <v>6.6605159058557062</v>
      </c>
      <c r="AA14" s="239">
        <f t="shared" ref="AA14" si="39">Z14*(1+M14)</f>
        <v>7.0984193313315531</v>
      </c>
      <c r="AB14" s="239">
        <f t="shared" ref="AB14:AQ14" si="40">AA14*(1+$N14)</f>
        <v>7.4880899467559017</v>
      </c>
      <c r="AC14" s="239">
        <f t="shared" si="40"/>
        <v>7.8991516890547882</v>
      </c>
      <c r="AD14" s="239">
        <f t="shared" si="40"/>
        <v>8.3327788328356647</v>
      </c>
      <c r="AE14" s="239">
        <f t="shared" si="40"/>
        <v>8.7902101149880192</v>
      </c>
      <c r="AF14" s="239">
        <f t="shared" si="40"/>
        <v>9.2727522733665637</v>
      </c>
      <c r="AG14" s="239">
        <f t="shared" si="40"/>
        <v>9.7817837797318639</v>
      </c>
      <c r="AH14" s="239">
        <f t="shared" si="40"/>
        <v>10.318758777612274</v>
      </c>
      <c r="AI14" s="239">
        <f t="shared" si="40"/>
        <v>10.885211236336392</v>
      </c>
      <c r="AJ14" s="239">
        <f t="shared" si="40"/>
        <v>11.482759333102827</v>
      </c>
      <c r="AK14" s="239">
        <f t="shared" si="40"/>
        <v>12.113110075605455</v>
      </c>
      <c r="AL14" s="239">
        <f t="shared" si="40"/>
        <v>12.778064178419585</v>
      </c>
      <c r="AM14" s="239">
        <f t="shared" si="40"/>
        <v>13.47952120707931</v>
      </c>
      <c r="AN14" s="239">
        <f t="shared" si="40"/>
        <v>14.219485004541083</v>
      </c>
      <c r="AO14" s="239">
        <f t="shared" si="40"/>
        <v>15.000069415535217</v>
      </c>
      <c r="AP14" s="239">
        <f t="shared" si="40"/>
        <v>15.823504325157991</v>
      </c>
      <c r="AQ14" s="239">
        <f t="shared" si="40"/>
        <v>16.69214202895472</v>
      </c>
      <c r="AR14" s="239">
        <f t="shared" ref="AR14" si="41">AQ14*(1+$N14)</f>
        <v>17.608463952691125</v>
      </c>
      <c r="AS14" s="239">
        <f t="shared" ref="AS14" si="42">AR14*(1+$N14)</f>
        <v>18.575087741009291</v>
      </c>
      <c r="AT14" s="239">
        <f t="shared" ref="AT14" si="43">AS14*(1+$N14)</f>
        <v>19.594774735218266</v>
      </c>
      <c r="AU14" s="239">
        <f t="shared" ref="AU14" si="44">AT14*(1+$N14)</f>
        <v>20.670437861581028</v>
      </c>
      <c r="AV14" s="239">
        <f t="shared" ref="AV14" si="45">AU14*(1+$N14)</f>
        <v>21.805149952632163</v>
      </c>
      <c r="AW14" s="239">
        <f t="shared" ref="AW14" si="46">AV14*(1+$N14)</f>
        <v>23.00215252529766</v>
      </c>
      <c r="AX14" s="239">
        <f t="shared" ref="AX14" si="47">AW14*(1+$N14)</f>
        <v>24.26486504089317</v>
      </c>
      <c r="AY14" s="239">
        <f t="shared" ref="AY14" si="48">AX14*(1+$N14)</f>
        <v>25.596894673453626</v>
      </c>
      <c r="AZ14" s="239">
        <f t="shared" ref="AZ14" si="49">AY14*(1+$N14)</f>
        <v>27.002046614299289</v>
      </c>
      <c r="BA14" s="239">
        <f t="shared" ref="BA14" si="50">AZ14*(1+$N14)</f>
        <v>28.484334942275144</v>
      </c>
      <c r="BB14" s="239">
        <f t="shared" ref="BB14" si="51">BA14*(1+$N14)</f>
        <v>30.047994090716511</v>
      </c>
      <c r="BC14" s="239">
        <f t="shared" ref="BC14" si="52">BB14*(1+$N14)</f>
        <v>31.697490943898373</v>
      </c>
      <c r="BD14" s="239">
        <f t="shared" ref="BD14" si="53">BC14*(1+$N14)</f>
        <v>33.437537597524233</v>
      </c>
      <c r="BE14" s="239">
        <f t="shared" ref="BE14" si="54">BD14*(1+$N14)</f>
        <v>35.273104819707186</v>
      </c>
      <c r="BF14" s="239">
        <f t="shared" ref="BF14" si="55">BE14*(1+$N14)</f>
        <v>37.209436250897028</v>
      </c>
      <c r="BG14" s="239">
        <f t="shared" ref="BG14:BW14" si="56">BF14*(1+$N14)</f>
        <v>39.252063383318102</v>
      </c>
      <c r="BH14" s="239">
        <f t="shared" si="56"/>
        <v>41.406821362709536</v>
      </c>
      <c r="BI14" s="239">
        <f t="shared" si="56"/>
        <v>43.679865657508387</v>
      </c>
      <c r="BJ14" s="239">
        <f t="shared" si="56"/>
        <v>46.077689643094388</v>
      </c>
      <c r="BK14" s="239">
        <f t="shared" si="56"/>
        <v>48.607143151328962</v>
      </c>
      <c r="BL14" s="239">
        <f t="shared" si="56"/>
        <v>51.275452038378717</v>
      </c>
      <c r="BM14" s="239">
        <f t="shared" si="56"/>
        <v>54.090238826722576</v>
      </c>
      <c r="BN14" s="239">
        <f t="shared" si="56"/>
        <v>57.059544480310272</v>
      </c>
      <c r="BO14" s="239">
        <f t="shared" si="56"/>
        <v>60.191851375077029</v>
      </c>
      <c r="BP14" s="239">
        <f t="shared" si="56"/>
        <v>63.496107530433996</v>
      </c>
      <c r="BQ14" s="239">
        <f t="shared" si="56"/>
        <v>66.98175217095617</v>
      </c>
      <c r="BR14" s="239">
        <f t="shared" si="56"/>
        <v>70.658742691289603</v>
      </c>
      <c r="BS14" s="239">
        <f t="shared" si="56"/>
        <v>74.53758310130813</v>
      </c>
      <c r="BT14" s="239">
        <f t="shared" si="56"/>
        <v>78.629354032778565</v>
      </c>
      <c r="BU14" s="239">
        <f t="shared" si="56"/>
        <v>82.945744393253975</v>
      </c>
      <c r="BV14" s="239">
        <f t="shared" si="56"/>
        <v>87.499084757620267</v>
      </c>
      <c r="BW14" s="239">
        <f t="shared" si="56"/>
        <v>92.302382592685362</v>
      </c>
      <c r="BX14" s="239">
        <f t="shared" ref="BX14" si="57">BW14*(1+$N14)</f>
        <v>97.369359415436463</v>
      </c>
      <c r="BY14" s="239">
        <f t="shared" ref="BY14" si="58">BX14*(1+$N14)</f>
        <v>102.71448999111497</v>
      </c>
      <c r="BZ14" s="239">
        <f t="shared" ref="BZ14" si="59">BY14*(1+$N14)</f>
        <v>108.35304368308569</v>
      </c>
      <c r="CA14" s="239">
        <f t="shared" ref="CA14" si="60">BZ14*(1+$N14)</f>
        <v>114.30112807262387</v>
      </c>
      <c r="CB14" s="239">
        <f t="shared" ref="CB14" si="61">CA14*(1+$N14)</f>
        <v>120.57573497322826</v>
      </c>
      <c r="CC14" s="239">
        <f t="shared" ref="CC14" si="62">CB14*(1+$N14)</f>
        <v>127.19478897090853</v>
      </c>
      <c r="CD14" s="239">
        <f t="shared" ref="CD14" si="63">CC14*(1+$N14)</f>
        <v>134.1771986291115</v>
      </c>
      <c r="CE14" s="239">
        <f t="shared" ref="CE14" si="64">CD14*(1+$N14)</f>
        <v>141.54291050456266</v>
      </c>
      <c r="CF14" s="239">
        <f t="shared" ref="CF14" si="65">CE14*(1+$N14)</f>
        <v>149.31296612832926</v>
      </c>
      <c r="CG14" s="239">
        <f t="shared" ref="CG14" si="66">CF14*(1+$N14)</f>
        <v>157.50956211488204</v>
      </c>
      <c r="CH14" s="239">
        <f t="shared" ref="CH14" si="67">CG14*(1+$N14)</f>
        <v>166.15611357086829</v>
      </c>
      <c r="CI14" s="239">
        <f t="shared" ref="CI14" si="68">CH14*(1+$N14)</f>
        <v>175.27732098473527</v>
      </c>
      <c r="CJ14" s="239">
        <f t="shared" ref="CJ14" si="69">CI14*(1+$N14)</f>
        <v>184.8992407882869</v>
      </c>
      <c r="CK14" s="239">
        <f t="shared" ref="CK14" si="70">CJ14*(1+$N14)</f>
        <v>195.04935979174553</v>
      </c>
      <c r="CL14" s="239">
        <f t="shared" ref="CL14" si="71">CK14*(1+$N14)</f>
        <v>205.75667370495685</v>
      </c>
      <c r="CM14" s="239">
        <f t="shared" ref="CM14:DC14" si="72">CL14*(1+$N14)</f>
        <v>217.05176996904828</v>
      </c>
      <c r="CN14" s="239">
        <f t="shared" si="72"/>
        <v>228.96691513516478</v>
      </c>
      <c r="CO14" s="239">
        <f t="shared" si="72"/>
        <v>241.53614703989612</v>
      </c>
      <c r="CP14" s="239">
        <f t="shared" si="72"/>
        <v>254.79537204071144</v>
      </c>
      <c r="CQ14" s="239">
        <f t="shared" si="72"/>
        <v>268.78246758917282</v>
      </c>
      <c r="CR14" s="239">
        <f t="shared" si="72"/>
        <v>283.53739043494687</v>
      </c>
      <c r="CS14" s="239">
        <f t="shared" si="72"/>
        <v>299.10229076971956</v>
      </c>
      <c r="CT14" s="239">
        <f t="shared" si="72"/>
        <v>315.52163263708792</v>
      </c>
      <c r="CU14" s="239">
        <f t="shared" si="72"/>
        <v>332.84232095240134</v>
      </c>
      <c r="CV14" s="239">
        <f t="shared" si="72"/>
        <v>351.11383549540892</v>
      </c>
      <c r="CW14" s="239">
        <f t="shared" si="72"/>
        <v>370.38837225848772</v>
      </c>
      <c r="CX14" s="239">
        <f t="shared" si="72"/>
        <v>390.72099255423933</v>
      </c>
      <c r="CY14" s="239">
        <f t="shared" si="72"/>
        <v>412.16978030840858</v>
      </c>
      <c r="CZ14" s="239">
        <f t="shared" si="72"/>
        <v>434.79600798746117</v>
      </c>
      <c r="DA14" s="239">
        <f t="shared" si="72"/>
        <v>458.66431163482287</v>
      </c>
      <c r="DB14" s="239">
        <f t="shared" si="72"/>
        <v>483.84287551580451</v>
      </c>
      <c r="DC14" s="239">
        <f t="shared" si="72"/>
        <v>510.40362689868493</v>
      </c>
      <c r="DD14" s="239">
        <f t="shared" ref="DD14" si="73">DC14*(1+$N14)</f>
        <v>538.422441528381</v>
      </c>
      <c r="DE14" s="239">
        <f t="shared" ref="DE14" si="74">DD14*(1+$N14)</f>
        <v>567.97936037967793</v>
      </c>
      <c r="DF14" s="239">
        <f t="shared" ref="DF14" si="75">DE14*(1+$N14)</f>
        <v>599.15881830921671</v>
      </c>
      <c r="DG14" s="239">
        <f t="shared" ref="DG14" si="76">DF14*(1+$N14)</f>
        <v>632.04988525942485</v>
      </c>
      <c r="DH14" s="239">
        <f t="shared" ref="DH14" si="77">DG14*(1+$N14)</f>
        <v>666.74652070343552</v>
      </c>
      <c r="DI14" s="239">
        <f t="shared" ref="DI14" si="78">DH14*(1+$N14)</f>
        <v>703.34784205786366</v>
      </c>
      <c r="DJ14" s="239">
        <f t="shared" ref="DJ14" si="79">DI14*(1+$N14)</f>
        <v>741.95840783021049</v>
      </c>
      <c r="DK14" s="239">
        <f t="shared" ref="DK14" si="80">DJ14*(1+$N14)</f>
        <v>782.6885163097603</v>
      </c>
      <c r="DL14" s="239">
        <f t="shared" ref="DL14" si="81">DK14*(1+$N14)</f>
        <v>825.65452065523516</v>
      </c>
      <c r="DM14" s="239">
        <f t="shared" ref="DM14" si="82">DL14*(1+$N14)</f>
        <v>870.97916127931455</v>
      </c>
      <c r="DN14" s="239">
        <f t="shared" ref="DN14" si="83">DM14*(1+$N14)</f>
        <v>918.79191647953849</v>
      </c>
      <c r="DO14" s="239">
        <f t="shared" ref="DO14" si="84">DN14*(1+$N14)</f>
        <v>969.22937231723665</v>
      </c>
      <c r="DP14" s="239">
        <f t="shared" ref="DP14" si="85">DO14*(1+$N14)</f>
        <v>1022.4356128011115</v>
      </c>
      <c r="DQ14" s="239">
        <f t="shared" ref="DQ14" si="86">DP14*(1+$N14)</f>
        <v>1078.5626314901078</v>
      </c>
      <c r="DR14" s="239">
        <f t="shared" ref="DR14" si="87">DQ14*(1+$N14)</f>
        <v>1137.7707656913901</v>
      </c>
      <c r="DS14" s="239">
        <f t="shared" ref="DS14:EI14" si="88">DR14*(1+$N14)</f>
        <v>1200.2291544937925</v>
      </c>
      <c r="DT14" s="239">
        <f t="shared" si="88"/>
        <v>1266.1162219452035</v>
      </c>
      <c r="DU14" s="239">
        <f t="shared" si="88"/>
        <v>1335.6201867541674</v>
      </c>
      <c r="DV14" s="239">
        <f t="shared" si="88"/>
        <v>1408.9395999717649</v>
      </c>
      <c r="DW14" s="239">
        <f t="shared" si="88"/>
        <v>1486.2839121897562</v>
      </c>
      <c r="DX14" s="239">
        <f t="shared" si="88"/>
        <v>1567.8740718752997</v>
      </c>
      <c r="DY14" s="239">
        <f t="shared" si="88"/>
        <v>1653.9431565514965</v>
      </c>
      <c r="DZ14" s="239">
        <f t="shared" si="88"/>
        <v>1744.7370386268478</v>
      </c>
      <c r="EA14" s="239">
        <f t="shared" si="88"/>
        <v>1840.5150877756919</v>
      </c>
      <c r="EB14" s="239">
        <f t="shared" si="88"/>
        <v>1941.5509118761001</v>
      </c>
      <c r="EC14" s="239">
        <f t="shared" si="88"/>
        <v>2048.1331386218599</v>
      </c>
      <c r="ED14" s="239">
        <f t="shared" si="88"/>
        <v>2160.5662400413657</v>
      </c>
      <c r="EE14" s="239">
        <f t="shared" si="88"/>
        <v>2279.1714022788101</v>
      </c>
      <c r="EF14" s="239">
        <f t="shared" si="88"/>
        <v>2404.2874431223649</v>
      </c>
      <c r="EG14" s="239">
        <f t="shared" si="88"/>
        <v>2536.271779900449</v>
      </c>
      <c r="EH14" s="239">
        <f t="shared" si="88"/>
        <v>2675.5014505110503</v>
      </c>
      <c r="EI14" s="239">
        <f t="shared" si="88"/>
        <v>2822.374190500871</v>
      </c>
      <c r="EJ14" s="239">
        <f t="shared" ref="EJ14" si="89">EI14*(1+$N14)</f>
        <v>2977.3095692711704</v>
      </c>
      <c r="EK14" s="239">
        <f t="shared" ref="EK14" si="90">EJ14*(1+$N14)</f>
        <v>3140.7501886560876</v>
      </c>
      <c r="EL14" s="239">
        <f t="shared" ref="EL14" si="91">EK14*(1+$N14)</f>
        <v>3313.1629472974087</v>
      </c>
      <c r="EM14" s="239">
        <f t="shared" ref="EM14" si="92">EL14*(1+$N14)</f>
        <v>3495.0403744277032</v>
      </c>
      <c r="EN14" s="239">
        <f t="shared" ref="EN14" si="93">EM14*(1+$N14)</f>
        <v>3686.9020368720257</v>
      </c>
      <c r="EO14" s="239">
        <f t="shared" ref="EO14" si="94">EN14*(1+$N14)</f>
        <v>3889.2960232875489</v>
      </c>
      <c r="EP14" s="239">
        <f t="shared" ref="EP14" si="95">EO14*(1+$N14)</f>
        <v>4102.8005098811345</v>
      </c>
      <c r="EQ14" s="239">
        <f t="shared" ref="EQ14" si="96">EP14*(1+$N14)</f>
        <v>4328.025412077609</v>
      </c>
      <c r="ER14" s="239">
        <f t="shared" ref="ER14" si="97">EQ14*(1+$N14)</f>
        <v>4565.6141268570354</v>
      </c>
      <c r="ES14" s="239">
        <f t="shared" ref="ES14" si="98">ER14*(1+$N14)</f>
        <v>4816.2453707383056</v>
      </c>
      <c r="ET14" s="239">
        <f t="shared" ref="ET14" si="99">ES14*(1+$N14)</f>
        <v>5080.6351186595821</v>
      </c>
      <c r="EU14" s="239">
        <f t="shared" ref="EU14" si="100">ET14*(1+$N14)</f>
        <v>5359.5386492943753</v>
      </c>
      <c r="EV14" s="239">
        <f t="shared" ref="EV14" si="101">EU14*(1+$N14)</f>
        <v>5653.7527026460748</v>
      </c>
      <c r="EW14" s="239">
        <f t="shared" ref="EW14" si="102">EV14*(1+$N14)</f>
        <v>5964.1177560845144</v>
      </c>
      <c r="EX14" s="239">
        <f t="shared" ref="EX14" si="103">EW14*(1+$N14)</f>
        <v>6291.5204253264819</v>
      </c>
      <c r="EY14" s="239">
        <f t="shared" ref="EY14:FO14" si="104">EX14*(1+$N14)</f>
        <v>6636.8959972190405</v>
      </c>
      <c r="EZ14" s="239">
        <f t="shared" si="104"/>
        <v>7001.2311015610103</v>
      </c>
      <c r="FA14" s="239">
        <f t="shared" si="104"/>
        <v>7385.566529595184</v>
      </c>
      <c r="FB14" s="239">
        <f t="shared" si="104"/>
        <v>7791.0002072228153</v>
      </c>
      <c r="FC14" s="239">
        <f t="shared" si="104"/>
        <v>8218.6903314339252</v>
      </c>
      <c r="FD14" s="239">
        <f t="shared" si="104"/>
        <v>8669.8586789132278</v>
      </c>
      <c r="FE14" s="239">
        <f t="shared" si="104"/>
        <v>9145.7940962733228</v>
      </c>
      <c r="FF14" s="239">
        <f t="shared" si="104"/>
        <v>9647.8561818856524</v>
      </c>
      <c r="FG14" s="239">
        <f t="shared" si="104"/>
        <v>10177.479169827076</v>
      </c>
      <c r="FH14" s="239">
        <f t="shared" si="104"/>
        <v>10736.176027037267</v>
      </c>
      <c r="FI14" s="239">
        <f t="shared" si="104"/>
        <v>11325.542775391224</v>
      </c>
      <c r="FJ14" s="239">
        <f t="shared" si="104"/>
        <v>11947.26305103372</v>
      </c>
      <c r="FK14" s="239">
        <f t="shared" si="104"/>
        <v>12603.112914000267</v>
      </c>
      <c r="FL14" s="239">
        <f t="shared" si="104"/>
        <v>13294.965921864174</v>
      </c>
      <c r="FM14" s="239">
        <f t="shared" si="104"/>
        <v>14024.798481903528</v>
      </c>
      <c r="FN14" s="239">
        <f t="shared" si="104"/>
        <v>14794.695497077561</v>
      </c>
      <c r="FO14" s="239">
        <f t="shared" si="104"/>
        <v>15606.856321941174</v>
      </c>
      <c r="FP14" s="239">
        <f t="shared" ref="FP14" si="105">FO14*(1+$N14)</f>
        <v>16463.601045511823</v>
      </c>
      <c r="FQ14" s="239">
        <f t="shared" ref="FQ14" si="106">FP14*(1+$N14)</f>
        <v>17367.37711903693</v>
      </c>
      <c r="FR14" s="239">
        <f t="shared" ref="FR14" si="107">FQ14*(1+$N14)</f>
        <v>18320.76634759528</v>
      </c>
      <c r="FS14" s="239">
        <f t="shared" ref="FS14" si="108">FR14*(1+$N14)</f>
        <v>19326.492265505229</v>
      </c>
      <c r="FT14" s="239">
        <f t="shared" ref="FT14" si="109">FS14*(1+$N14)</f>
        <v>20387.427916608929</v>
      </c>
      <c r="FU14" s="239">
        <f t="shared" ref="FU14" si="110">FT14*(1+$N14)</f>
        <v>21506.604061658436</v>
      </c>
      <c r="FV14" s="239">
        <f t="shared" ref="FV14" si="111">FU14*(1+$N14)</f>
        <v>22687.217836249602</v>
      </c>
      <c r="FW14" s="239">
        <f t="shared" ref="FW14" si="112">FV14*(1+$N14)</f>
        <v>23932.64188403677</v>
      </c>
      <c r="FX14" s="239">
        <f t="shared" ref="FX14" si="113">FW14*(1+$N14)</f>
        <v>25246.43399131902</v>
      </c>
      <c r="FY14" s="239">
        <f t="shared" ref="FY14" si="114">FX14*(1+$N14)</f>
        <v>26632.347250520917</v>
      </c>
      <c r="FZ14" s="239">
        <f t="shared" ref="FZ14" si="115">FY14*(1+$N14)</f>
        <v>28094.340781601692</v>
      </c>
      <c r="GA14" s="239">
        <f t="shared" ref="GA14" si="116">FZ14*(1+$N14)</f>
        <v>29636.591042020515</v>
      </c>
      <c r="GB14" s="239">
        <f t="shared" ref="GB14" si="117">GA14*(1+$N14)</f>
        <v>31263.503757566941</v>
      </c>
      <c r="GC14" s="239">
        <f t="shared" ref="GC14" si="118">GB14*(1+$N14)</f>
        <v>32979.726508139116</v>
      </c>
      <c r="GD14" s="239">
        <f t="shared" ref="GD14" si="119">GC14*(1+$N14)</f>
        <v>34790.162004423408</v>
      </c>
      <c r="GE14" s="239">
        <f t="shared" ref="GE14:GU14" si="120">GD14*(1+$N14)</f>
        <v>36699.982093402767</v>
      </c>
      <c r="GF14" s="239">
        <f t="shared" si="120"/>
        <v>38714.642532703161</v>
      </c>
      <c r="GG14" s="239">
        <f t="shared" si="120"/>
        <v>40839.898575983745</v>
      </c>
      <c r="GH14" s="239">
        <f t="shared" si="120"/>
        <v>43081.821413893391</v>
      </c>
      <c r="GI14" s="239">
        <f t="shared" si="120"/>
        <v>45446.815517560215</v>
      </c>
      <c r="GJ14" s="239">
        <f t="shared" si="120"/>
        <v>47941.63693415896</v>
      </c>
      <c r="GK14" s="239">
        <f t="shared" si="120"/>
        <v>50573.412586821061</v>
      </c>
      <c r="GL14" s="239">
        <f t="shared" si="120"/>
        <v>53349.660634021071</v>
      </c>
      <c r="GM14" s="239">
        <f t="shared" si="120"/>
        <v>56278.311946599904</v>
      </c>
      <c r="GN14" s="239">
        <f t="shared" si="120"/>
        <v>59367.732763777989</v>
      </c>
      <c r="GO14" s="239">
        <f t="shared" si="120"/>
        <v>62626.748592879485</v>
      </c>
      <c r="GP14" s="239">
        <f t="shared" si="120"/>
        <v>66064.669421041588</v>
      </c>
      <c r="GQ14" s="239">
        <f t="shared" si="120"/>
        <v>69691.316310930852</v>
      </c>
      <c r="GR14" s="239">
        <f t="shared" si="120"/>
        <v>73517.049456442153</v>
      </c>
      <c r="GS14" s="239">
        <f t="shared" si="120"/>
        <v>77552.797778526729</v>
      </c>
      <c r="GT14" s="239">
        <f t="shared" si="120"/>
        <v>81810.09014569514</v>
      </c>
      <c r="GU14" s="239">
        <f t="shared" si="120"/>
        <v>86301.088308382503</v>
      </c>
      <c r="GV14" s="239">
        <f t="shared" ref="GV14" si="121">GU14*(1+$N14)</f>
        <v>91038.621641259044</v>
      </c>
      <c r="GW14" s="239">
        <f t="shared" ref="GW14" si="122">GV14*(1+$N14)</f>
        <v>96036.223792733974</v>
      </c>
      <c r="GX14" s="239">
        <f t="shared" ref="GX14" si="123">GW14*(1+$N14)</f>
        <v>101308.17134634872</v>
      </c>
      <c r="GY14" s="239">
        <f t="shared" ref="GY14" si="124">GX14*(1+$N14)</f>
        <v>106869.52460450314</v>
      </c>
      <c r="GZ14" s="239">
        <f t="shared" ref="GZ14" si="125">GY14*(1+$N14)</f>
        <v>112736.17061102083</v>
      </c>
      <c r="HA14" s="239">
        <f t="shared" ref="HA14" si="126">GZ14*(1+$N14)</f>
        <v>118924.86853545583</v>
      </c>
      <c r="HB14" s="239">
        <f t="shared" ref="HB14" si="127">HA14*(1+$N14)</f>
        <v>125453.29754878911</v>
      </c>
      <c r="HC14" s="239">
        <f t="shared" ref="HC14" si="128">HB14*(1+$N14)</f>
        <v>132340.10732728106</v>
      </c>
      <c r="HD14" s="239">
        <f t="shared" ref="HD14" si="129">HC14*(1+$N14)</f>
        <v>139604.9713287534</v>
      </c>
      <c r="HE14" s="239">
        <f t="shared" ref="HE14" si="130">HD14*(1+$N14)</f>
        <v>147268.64299349417</v>
      </c>
      <c r="HF14" s="239">
        <f t="shared" ref="HF14" si="131">HE14*(1+$N14)</f>
        <v>155353.01503033447</v>
      </c>
      <c r="HG14" s="239">
        <f t="shared" ref="HG14" si="132">HF14*(1+$N14)</f>
        <v>163881.18195725829</v>
      </c>
      <c r="HH14" s="239">
        <f t="shared" ref="HH14" si="133">HG14*(1+$N14)</f>
        <v>172877.50607520461</v>
      </c>
      <c r="HI14" s="239">
        <f t="shared" ref="HI14" si="134">HH14*(1+$N14)</f>
        <v>182367.68706352822</v>
      </c>
    </row>
    <row r="15" spans="1:217" s="278" customFormat="1" ht="12.75" customHeight="1">
      <c r="A15" s="10" t="str">
        <f>'JJR-4 Constant DCF'!A13</f>
        <v>Entergy Corporation</v>
      </c>
      <c r="B15" s="389" t="str">
        <f>'JJR-4 Constant DCF'!B13</f>
        <v>ETR</v>
      </c>
      <c r="C15" s="239">
        <f>'JJR-4 Constant DCF'!D13</f>
        <v>93.900999999999996</v>
      </c>
      <c r="D15" s="239">
        <f>'JJR-4 Constant DCF'!C13</f>
        <v>3.8</v>
      </c>
      <c r="E15" s="3">
        <f>'JJR-4 Constant DCF'!G13</f>
        <v>0.03</v>
      </c>
      <c r="F15" s="3">
        <f>'JJR-4 Constant DCF'!H13</f>
        <v>5.5E-2</v>
      </c>
      <c r="G15" s="3">
        <f>'JJR-4 Constant DCF'!I13</f>
        <v>5.0999999999999997E-2</v>
      </c>
      <c r="H15" s="3">
        <f t="shared" si="21"/>
        <v>5.5E-2</v>
      </c>
      <c r="I15" s="3">
        <f t="shared" si="4"/>
        <v>5.4982567766986047E-2</v>
      </c>
      <c r="J15" s="3">
        <f t="shared" si="4"/>
        <v>5.4965135533972094E-2</v>
      </c>
      <c r="K15" s="3">
        <f t="shared" si="4"/>
        <v>5.4947703300958141E-2</v>
      </c>
      <c r="L15" s="3">
        <f t="shared" si="4"/>
        <v>5.4930271067944188E-2</v>
      </c>
      <c r="M15" s="3">
        <f t="shared" si="4"/>
        <v>5.4912838834930235E-2</v>
      </c>
      <c r="N15" s="3">
        <f>'JJR-5.4 GDP Growth'!$D$25</f>
        <v>5.4895406601916275E-2</v>
      </c>
      <c r="O15" s="3">
        <f t="shared" si="22"/>
        <v>9.9606221914291387E-2</v>
      </c>
      <c r="Q15" s="239">
        <f t="shared" si="5"/>
        <v>-93.900999999999996</v>
      </c>
      <c r="R15" s="239">
        <f t="shared" si="6"/>
        <v>4.0089999999999995</v>
      </c>
      <c r="S15" s="239">
        <f t="shared" si="7"/>
        <v>4.2294949999999991</v>
      </c>
      <c r="T15" s="239">
        <f t="shared" si="7"/>
        <v>4.4621172249999992</v>
      </c>
      <c r="U15" s="239">
        <f t="shared" si="7"/>
        <v>4.707533672374999</v>
      </c>
      <c r="V15" s="239">
        <f t="shared" si="7"/>
        <v>4.9664480243556239</v>
      </c>
      <c r="W15" s="239">
        <f t="shared" si="8"/>
        <v>5.2395160894159707</v>
      </c>
      <c r="X15" s="239">
        <f t="shared" si="8"/>
        <v>5.5275068014031472</v>
      </c>
      <c r="Y15" s="239">
        <f t="shared" si="8"/>
        <v>5.8312306051206759</v>
      </c>
      <c r="Z15" s="239">
        <f t="shared" si="8"/>
        <v>6.151541682919647</v>
      </c>
      <c r="AA15" s="239">
        <f t="shared" si="8"/>
        <v>6.489340299940169</v>
      </c>
      <c r="AB15" s="239">
        <f t="shared" si="9"/>
        <v>6.8455752742835863</v>
      </c>
      <c r="AC15" s="239">
        <f t="shared" si="9"/>
        <v>7.2213659123894081</v>
      </c>
      <c r="AD15" s="239">
        <f t="shared" si="9"/>
        <v>7.6177857303712431</v>
      </c>
      <c r="AE15" s="239">
        <f t="shared" si="9"/>
        <v>8.0359671754462489</v>
      </c>
      <c r="AF15" s="239">
        <f t="shared" si="9"/>
        <v>8.4771048609820241</v>
      </c>
      <c r="AG15" s="239">
        <f t="shared" si="9"/>
        <v>8.9424589791327129</v>
      </c>
      <c r="AH15" s="239">
        <f t="shared" si="9"/>
        <v>9.4333589008131611</v>
      </c>
      <c r="AI15" s="239">
        <f t="shared" si="9"/>
        <v>9.9512069732951058</v>
      </c>
      <c r="AJ15" s="239">
        <f t="shared" si="9"/>
        <v>10.497482526273965</v>
      </c>
      <c r="AK15" s="239">
        <f t="shared" si="9"/>
        <v>11.073746097850286</v>
      </c>
      <c r="AL15" s="239">
        <f t="shared" si="9"/>
        <v>11.681643892498162</v>
      </c>
      <c r="AM15" s="239">
        <f t="shared" si="9"/>
        <v>12.322912483755641</v>
      </c>
      <c r="AN15" s="239">
        <f t="shared" si="9"/>
        <v>12.999383775071236</v>
      </c>
      <c r="AO15" s="239">
        <f t="shared" si="9"/>
        <v>13.712990232978123</v>
      </c>
      <c r="AP15" s="239">
        <f t="shared" si="9"/>
        <v>14.465770407545564</v>
      </c>
      <c r="AQ15" s="239">
        <f t="shared" si="9"/>
        <v>15.259874755877746</v>
      </c>
      <c r="AR15" s="239">
        <f t="shared" si="10"/>
        <v>16.097571785295973</v>
      </c>
      <c r="AS15" s="239">
        <f t="shared" si="10"/>
        <v>16.981254533753329</v>
      </c>
      <c r="AT15" s="239">
        <f t="shared" si="10"/>
        <v>17.913447405994354</v>
      </c>
      <c r="AU15" s="239">
        <f t="shared" si="10"/>
        <v>18.896813384988455</v>
      </c>
      <c r="AV15" s="239">
        <f t="shared" si="10"/>
        <v>19.934161639237931</v>
      </c>
      <c r="AW15" s="239">
        <f t="shared" si="10"/>
        <v>21.028455547692218</v>
      </c>
      <c r="AX15" s="239">
        <f t="shared" si="10"/>
        <v>22.182821165193104</v>
      </c>
      <c r="AY15" s="239">
        <f t="shared" si="10"/>
        <v>23.400556152633975</v>
      </c>
      <c r="AZ15" s="239">
        <f t="shared" si="10"/>
        <v>24.685139197343791</v>
      </c>
      <c r="BA15" s="239">
        <f t="shared" si="10"/>
        <v>26.040239950606878</v>
      </c>
      <c r="BB15" s="239">
        <f t="shared" si="10"/>
        <v>27.469729510706905</v>
      </c>
      <c r="BC15" s="239">
        <f t="shared" si="10"/>
        <v>28.97769148144182</v>
      </c>
      <c r="BD15" s="239">
        <f t="shared" si="10"/>
        <v>30.568433637700455</v>
      </c>
      <c r="BE15" s="239">
        <f t="shared" si="10"/>
        <v>32.246500231425713</v>
      </c>
      <c r="BF15" s="239">
        <f t="shared" si="10"/>
        <v>34.016684973118615</v>
      </c>
      <c r="BG15" s="239">
        <f t="shared" si="10"/>
        <v>35.884044725967257</v>
      </c>
      <c r="BH15" s="239">
        <f t="shared" si="11"/>
        <v>37.853913951720578</v>
      </c>
      <c r="BI15" s="239">
        <f t="shared" si="11"/>
        <v>39.93191994957423</v>
      </c>
      <c r="BJ15" s="239">
        <f t="shared" si="11"/>
        <v>42.123998931601278</v>
      </c>
      <c r="BK15" s="239">
        <f t="shared" si="11"/>
        <v>44.436412980650218</v>
      </c>
      <c r="BL15" s="239">
        <f t="shared" si="11"/>
        <v>46.875767939153683</v>
      </c>
      <c r="BM15" s="239">
        <f t="shared" si="11"/>
        <v>49.449032279950593</v>
      </c>
      <c r="BN15" s="239">
        <f t="shared" si="11"/>
        <v>52.163557013029767</v>
      </c>
      <c r="BO15" s="239">
        <f t="shared" si="11"/>
        <v>55.027096685062276</v>
      </c>
      <c r="BP15" s="239">
        <f t="shared" si="11"/>
        <v>58.047831531711729</v>
      </c>
      <c r="BQ15" s="239">
        <f t="shared" si="11"/>
        <v>61.23439084600458</v>
      </c>
      <c r="BR15" s="239">
        <f t="shared" si="11"/>
        <v>64.595877629516664</v>
      </c>
      <c r="BS15" s="239">
        <f t="shared" si="11"/>
        <v>68.141894596796604</v>
      </c>
      <c r="BT15" s="239">
        <f t="shared" si="11"/>
        <v>71.88257160731267</v>
      </c>
      <c r="BU15" s="239">
        <f t="shared" si="11"/>
        <v>75.828594603287456</v>
      </c>
      <c r="BV15" s="239">
        <f t="shared" si="11"/>
        <v>79.991236136086798</v>
      </c>
      <c r="BW15" s="239">
        <f t="shared" si="11"/>
        <v>84.382387568367179</v>
      </c>
      <c r="BX15" s="239">
        <f t="shared" si="12"/>
        <v>89.014593043973179</v>
      </c>
      <c r="BY15" s="239">
        <f t="shared" si="12"/>
        <v>93.901085322626187</v>
      </c>
      <c r="BZ15" s="239">
        <f t="shared" si="12"/>
        <v>99.055823581772984</v>
      </c>
      <c r="CA15" s="239">
        <f t="shared" si="12"/>
        <v>104.4935332935821</v>
      </c>
      <c r="CB15" s="239">
        <f t="shared" si="12"/>
        <v>110.22974829100417</v>
      </c>
      <c r="CC15" s="239">
        <f t="shared" si="12"/>
        <v>116.28085514306574</v>
      </c>
      <c r="CD15" s="239">
        <f t="shared" si="12"/>
        <v>122.66413996616285</v>
      </c>
      <c r="CE15" s="239">
        <f t="shared" si="12"/>
        <v>129.39783780507972</v>
      </c>
      <c r="CF15" s="239">
        <f t="shared" si="12"/>
        <v>136.50118472479838</v>
      </c>
      <c r="CG15" s="239">
        <f t="shared" si="12"/>
        <v>143.99447276190946</v>
      </c>
      <c r="CH15" s="239">
        <f t="shared" si="12"/>
        <v>151.89910789260304</v>
      </c>
      <c r="CI15" s="239">
        <f t="shared" si="12"/>
        <v>160.23767118283584</v>
      </c>
      <c r="CJ15" s="239">
        <f t="shared" si="12"/>
        <v>169.03398329536176</v>
      </c>
      <c r="CK15" s="239">
        <f t="shared" si="12"/>
        <v>178.31317253790218</v>
      </c>
      <c r="CL15" s="239">
        <f t="shared" si="12"/>
        <v>188.10174664684797</v>
      </c>
      <c r="CM15" s="239">
        <f t="shared" si="12"/>
        <v>198.42766851155733</v>
      </c>
      <c r="CN15" s="239">
        <f t="shared" si="13"/>
        <v>209.32043605556953</v>
      </c>
      <c r="CO15" s="239">
        <f t="shared" si="13"/>
        <v>220.81116650293043</v>
      </c>
      <c r="CP15" s="239">
        <f t="shared" si="13"/>
        <v>232.93268527035224</v>
      </c>
      <c r="CQ15" s="239">
        <f t="shared" si="13"/>
        <v>245.71961973914441</v>
      </c>
      <c r="CR15" s="239">
        <f t="shared" si="13"/>
        <v>259.20849817479296</v>
      </c>
      <c r="CS15" s="239">
        <f t="shared" si="13"/>
        <v>273.43785407677029</v>
      </c>
      <c r="CT15" s="239">
        <f t="shared" si="13"/>
        <v>288.44833625667007</v>
      </c>
      <c r="CU15" s="239">
        <f t="shared" si="13"/>
        <v>304.28282495912623</v>
      </c>
      <c r="CV15" s="239">
        <f t="shared" si="13"/>
        <v>320.9865543572372</v>
      </c>
      <c r="CW15" s="239">
        <f t="shared" si="13"/>
        <v>338.60724177242582</v>
      </c>
      <c r="CX15" s="239">
        <f t="shared" si="13"/>
        <v>357.19522398787649</v>
      </c>
      <c r="CY15" s="239">
        <f t="shared" si="13"/>
        <v>376.80360104495355</v>
      </c>
      <c r="CZ15" s="239">
        <f t="shared" si="13"/>
        <v>397.48838793338251</v>
      </c>
      <c r="DA15" s="239">
        <f t="shared" si="13"/>
        <v>419.30867460852579</v>
      </c>
      <c r="DB15" s="239">
        <f t="shared" si="13"/>
        <v>442.3267947928714</v>
      </c>
      <c r="DC15" s="239">
        <f t="shared" si="13"/>
        <v>466.60850404394847</v>
      </c>
      <c r="DD15" s="239">
        <f t="shared" si="14"/>
        <v>492.22316759735293</v>
      </c>
      <c r="DE15" s="239">
        <f t="shared" si="14"/>
        <v>519.2439585214928</v>
      </c>
      <c r="DF15" s="239">
        <f t="shared" si="14"/>
        <v>547.74806675011871</v>
      </c>
      <c r="DG15" s="239">
        <f t="shared" si="14"/>
        <v>577.81691958978001</v>
      </c>
      <c r="DH15" s="239">
        <f t="shared" si="14"/>
        <v>609.53641433212772</v>
      </c>
      <c r="DI15" s="239">
        <f t="shared" si="14"/>
        <v>642.99716363556399</v>
      </c>
      <c r="DJ15" s="239">
        <f t="shared" si="14"/>
        <v>678.29475437721715</v>
      </c>
      <c r="DK15" s="239">
        <f t="shared" si="14"/>
        <v>715.53002071470144</v>
      </c>
      <c r="DL15" s="239">
        <f t="shared" si="14"/>
        <v>754.80933213771254</v>
      </c>
      <c r="DM15" s="239">
        <f t="shared" si="14"/>
        <v>796.24489733233315</v>
      </c>
      <c r="DN15" s="239">
        <f t="shared" si="14"/>
        <v>839.95508472609265</v>
      </c>
      <c r="DO15" s="239">
        <f t="shared" si="14"/>
        <v>886.06476062947854</v>
      </c>
      <c r="DP15" s="239">
        <f t="shared" si="14"/>
        <v>934.70564593986342</v>
      </c>
      <c r="DQ15" s="239">
        <f t="shared" si="14"/>
        <v>986.01669242683897</v>
      </c>
      <c r="DR15" s="239">
        <f t="shared" si="14"/>
        <v>1040.144479673887</v>
      </c>
      <c r="DS15" s="239">
        <f t="shared" si="14"/>
        <v>1097.2436338103237</v>
      </c>
      <c r="DT15" s="239">
        <f t="shared" si="15"/>
        <v>1157.4772692297056</v>
      </c>
      <c r="DU15" s="239">
        <f t="shared" si="15"/>
        <v>1221.017454556546</v>
      </c>
      <c r="DV15" s="239">
        <f t="shared" si="15"/>
        <v>1288.0457041924644</v>
      </c>
      <c r="DW15" s="239">
        <f t="shared" si="15"/>
        <v>1358.7534968459613</v>
      </c>
      <c r="DX15" s="239">
        <f t="shared" si="15"/>
        <v>1433.3428225270959</v>
      </c>
      <c r="DY15" s="239">
        <f t="shared" si="15"/>
        <v>1512.0267595696591</v>
      </c>
      <c r="DZ15" s="239">
        <f t="shared" si="15"/>
        <v>1595.0300833292135</v>
      </c>
      <c r="EA15" s="239">
        <f t="shared" si="15"/>
        <v>1682.589908295859</v>
      </c>
      <c r="EB15" s="239">
        <f t="shared" si="15"/>
        <v>1774.9563654560411</v>
      </c>
      <c r="EC15" s="239">
        <f t="shared" si="15"/>
        <v>1872.3933168384101</v>
      </c>
      <c r="ED15" s="239">
        <f t="shared" si="15"/>
        <v>1975.1791092849653</v>
      </c>
      <c r="EE15" s="239">
        <f t="shared" si="15"/>
        <v>2083.6073696007743</v>
      </c>
      <c r="EF15" s="239">
        <f t="shared" si="15"/>
        <v>2197.9878433537579</v>
      </c>
      <c r="EG15" s="239">
        <f t="shared" si="15"/>
        <v>2318.6472797207316</v>
      </c>
      <c r="EH15" s="239">
        <f t="shared" si="15"/>
        <v>2445.9303649074282</v>
      </c>
      <c r="EI15" s="239">
        <f t="shared" si="15"/>
        <v>2580.2007068089947</v>
      </c>
      <c r="EJ15" s="239">
        <f t="shared" si="16"/>
        <v>2721.8418737238262</v>
      </c>
      <c r="EK15" s="239">
        <f t="shared" si="16"/>
        <v>2871.2584900880174</v>
      </c>
      <c r="EL15" s="239">
        <f t="shared" si="16"/>
        <v>3028.8773923606032</v>
      </c>
      <c r="EM15" s="239">
        <f t="shared" si="16"/>
        <v>3195.1488483615904</v>
      </c>
      <c r="EN15" s="239">
        <f t="shared" si="16"/>
        <v>3370.5478435460445</v>
      </c>
      <c r="EO15" s="239">
        <f t="shared" si="16"/>
        <v>3555.5754378887168</v>
      </c>
      <c r="EP15" s="239">
        <f t="shared" si="16"/>
        <v>3750.7601972554044</v>
      </c>
      <c r="EQ15" s="239">
        <f t="shared" si="16"/>
        <v>3956.6597033500234</v>
      </c>
      <c r="ER15" s="239">
        <f t="shared" si="16"/>
        <v>4173.8621465508404</v>
      </c>
      <c r="ES15" s="239">
        <f t="shared" si="16"/>
        <v>4402.9880061860958</v>
      </c>
      <c r="ET15" s="239">
        <f t="shared" si="16"/>
        <v>4644.6918230490419</v>
      </c>
      <c r="EU15" s="239">
        <f t="shared" si="16"/>
        <v>4899.6640692159144</v>
      </c>
      <c r="EV15" s="239">
        <f t="shared" si="16"/>
        <v>5168.6331205083216</v>
      </c>
      <c r="EW15" s="239">
        <f t="shared" si="16"/>
        <v>5452.3673372347575</v>
      </c>
      <c r="EX15" s="239">
        <f t="shared" si="16"/>
        <v>5751.6772591552672</v>
      </c>
      <c r="EY15" s="239">
        <f t="shared" si="16"/>
        <v>6067.4179209395907</v>
      </c>
      <c r="EZ15" s="239">
        <f t="shared" si="17"/>
        <v>6400.4912947333232</v>
      </c>
      <c r="FA15" s="239">
        <f t="shared" si="17"/>
        <v>6751.8488668097343</v>
      </c>
      <c r="FB15" s="239">
        <f t="shared" si="17"/>
        <v>7122.4943556679427</v>
      </c>
      <c r="FC15" s="239">
        <f t="shared" si="17"/>
        <v>7513.4865793421877</v>
      </c>
      <c r="FD15" s="239">
        <f t="shared" si="17"/>
        <v>7925.9424801132182</v>
      </c>
      <c r="FE15" s="239">
        <f t="shared" si="17"/>
        <v>8361.0403152624331</v>
      </c>
      <c r="FF15" s="239">
        <f t="shared" si="17"/>
        <v>8820.023022983778</v>
      </c>
      <c r="FG15" s="239">
        <f t="shared" si="17"/>
        <v>9304.2017730687348</v>
      </c>
      <c r="FH15" s="239">
        <f t="shared" si="17"/>
        <v>9814.9597125076125</v>
      </c>
      <c r="FI15" s="239">
        <f t="shared" si="17"/>
        <v>10353.755916707145</v>
      </c>
      <c r="FJ15" s="239">
        <f t="shared" si="17"/>
        <v>10922.129557611781</v>
      </c>
      <c r="FK15" s="239">
        <f t="shared" si="17"/>
        <v>11521.704300635687</v>
      </c>
      <c r="FL15" s="239">
        <f t="shared" si="17"/>
        <v>12154.19294296613</v>
      </c>
      <c r="FM15" s="239">
        <f t="shared" si="17"/>
        <v>12821.402306488397</v>
      </c>
      <c r="FN15" s="239">
        <f t="shared" si="17"/>
        <v>13525.238399309825</v>
      </c>
      <c r="FO15" s="239">
        <f t="shared" si="17"/>
        <v>14267.711860627789</v>
      </c>
      <c r="FP15" s="239">
        <f t="shared" si="18"/>
        <v>15050.943704495934</v>
      </c>
      <c r="FQ15" s="239">
        <f t="shared" si="18"/>
        <v>15877.17137889679</v>
      </c>
      <c r="FR15" s="239">
        <f t="shared" si="18"/>
        <v>16748.755157429638</v>
      </c>
      <c r="FS15" s="239">
        <f t="shared" si="18"/>
        <v>17668.184881872679</v>
      </c>
      <c r="FT15" s="239">
        <f t="shared" si="18"/>
        <v>18638.08707488091</v>
      </c>
      <c r="FU15" s="239">
        <f t="shared" si="18"/>
        <v>19661.232443138419</v>
      </c>
      <c r="FV15" s="239">
        <f t="shared" si="18"/>
        <v>20740.54379239929</v>
      </c>
      <c r="FW15" s="239">
        <f t="shared" si="18"/>
        <v>21879.104377027899</v>
      </c>
      <c r="FX15" s="239">
        <f t="shared" si="18"/>
        <v>23080.16670789061</v>
      </c>
      <c r="FY15" s="239">
        <f t="shared" si="18"/>
        <v>24347.161843760277</v>
      </c>
      <c r="FZ15" s="239">
        <f t="shared" si="18"/>
        <v>25683.709192776158</v>
      </c>
      <c r="GA15" s="239">
        <f t="shared" si="18"/>
        <v>27093.626851958979</v>
      </c>
      <c r="GB15" s="239">
        <f t="shared" si="18"/>
        <v>28580.942514317863</v>
      </c>
      <c r="GC15" s="239">
        <f t="shared" si="18"/>
        <v>30149.904974707337</v>
      </c>
      <c r="GD15" s="239">
        <f t="shared" si="18"/>
        <v>31804.996267303035</v>
      </c>
      <c r="GE15" s="239">
        <f t="shared" si="18"/>
        <v>33550.944469369068</v>
      </c>
      <c r="GF15" s="239">
        <f t="shared" si="19"/>
        <v>35392.737207893399</v>
      </c>
      <c r="GG15" s="239">
        <f t="shared" si="19"/>
        <v>37335.635907675474</v>
      </c>
      <c r="GH15" s="239">
        <f t="shared" si="19"/>
        <v>39385.190821568423</v>
      </c>
      <c r="GI15" s="239">
        <f t="shared" si="19"/>
        <v>41547.25688581248</v>
      </c>
      <c r="GJ15" s="239">
        <f t="shared" si="19"/>
        <v>43828.010445753418</v>
      </c>
      <c r="GK15" s="239">
        <f t="shared" si="19"/>
        <v>46233.966899726089</v>
      </c>
      <c r="GL15" s="239">
        <f t="shared" si="19"/>
        <v>48771.999311506093</v>
      </c>
      <c r="GM15" s="239">
        <f t="shared" si="19"/>
        <v>51449.358044499604</v>
      </c>
      <c r="GN15" s="239">
        <f t="shared" si="19"/>
        <v>54273.69147375998</v>
      </c>
      <c r="GO15" s="239">
        <f t="shared" si="19"/>
        <v>57253.06783499899</v>
      </c>
      <c r="GP15" s="239">
        <f t="shared" si="19"/>
        <v>60395.998273008358</v>
      </c>
      <c r="GQ15" s="239">
        <f t="shared" si="19"/>
        <v>63711.461155333782</v>
      </c>
      <c r="GR15" s="239">
        <f t="shared" si="19"/>
        <v>67208.92772065803</v>
      </c>
      <c r="GS15" s="239">
        <f t="shared" si="19"/>
        <v>70898.389135162361</v>
      </c>
      <c r="GT15" s="239">
        <f t="shared" si="19"/>
        <v>74790.385034157982</v>
      </c>
      <c r="GU15" s="239">
        <f t="shared" si="19"/>
        <v>78896.033630521953</v>
      </c>
      <c r="GV15" s="239">
        <f t="shared" si="20"/>
        <v>83227.063475947914</v>
      </c>
      <c r="GW15" s="239">
        <f t="shared" si="20"/>
        <v>87795.846965743563</v>
      </c>
      <c r="GX15" s="239">
        <f t="shared" si="20"/>
        <v>92615.435682887677</v>
      </c>
      <c r="GY15" s="239">
        <f t="shared" si="20"/>
        <v>97699.597682313426</v>
      </c>
      <c r="GZ15" s="239">
        <f t="shared" si="20"/>
        <v>103062.85682192766</v>
      </c>
      <c r="HA15" s="239">
        <f t="shared" si="20"/>
        <v>108720.53425272246</v>
      </c>
      <c r="HB15" s="239">
        <f t="shared" si="20"/>
        <v>114688.79218650323</v>
      </c>
      <c r="HC15" s="239">
        <f t="shared" si="20"/>
        <v>120984.680066264</v>
      </c>
      <c r="HD15" s="239">
        <f t="shared" si="20"/>
        <v>127626.18327110432</v>
      </c>
      <c r="HE15" s="239">
        <f t="shared" si="20"/>
        <v>134632.27449482228</v>
      </c>
      <c r="HF15" s="239">
        <f t="shared" si="20"/>
        <v>142022.96794495636</v>
      </c>
      <c r="HG15" s="239">
        <f t="shared" si="20"/>
        <v>149819.37651710564</v>
      </c>
      <c r="HH15" s="239">
        <f t="shared" si="20"/>
        <v>158043.77210785775</v>
      </c>
      <c r="HI15" s="239">
        <f t="shared" si="20"/>
        <v>166719.6492386192</v>
      </c>
    </row>
    <row r="16" spans="1:217" s="278" customFormat="1" ht="12.75" customHeight="1">
      <c r="A16" s="10" t="str">
        <f>'JJR-4 Constant DCF'!A14</f>
        <v>Exelon Corporation</v>
      </c>
      <c r="B16" s="389" t="str">
        <f>'JJR-4 Constant DCF'!B14</f>
        <v>EXC</v>
      </c>
      <c r="C16" s="239">
        <f>'JJR-4 Constant DCF'!D14</f>
        <v>41.707333333333331</v>
      </c>
      <c r="D16" s="239">
        <f>'JJR-4 Constant DCF'!C14</f>
        <v>1.53</v>
      </c>
      <c r="E16" s="3">
        <f>'JJR-4 Constant DCF'!G14</f>
        <v>0.04</v>
      </c>
      <c r="F16" s="3" t="str">
        <f>'JJR-4 Constant DCF'!H14</f>
        <v>Negative</v>
      </c>
      <c r="G16" s="3">
        <f>'JJR-4 Constant DCF'!I14</f>
        <v>2.3E-2</v>
      </c>
      <c r="H16" s="3">
        <f t="shared" si="21"/>
        <v>0.04</v>
      </c>
      <c r="I16" s="3">
        <f t="shared" si="4"/>
        <v>4.2482567766986043E-2</v>
      </c>
      <c r="J16" s="3">
        <f t="shared" si="4"/>
        <v>4.4965135533972092E-2</v>
      </c>
      <c r="K16" s="3">
        <f t="shared" si="4"/>
        <v>4.7447703300958141E-2</v>
      </c>
      <c r="L16" s="3">
        <f t="shared" si="4"/>
        <v>4.993027106794419E-2</v>
      </c>
      <c r="M16" s="3">
        <f t="shared" si="4"/>
        <v>5.2412838834930239E-2</v>
      </c>
      <c r="N16" s="3">
        <f>'JJR-5.4 GDP Growth'!$D$25</f>
        <v>5.4895406601916275E-2</v>
      </c>
      <c r="O16" s="3">
        <f t="shared" si="22"/>
        <v>9.1567310690879838E-2</v>
      </c>
      <c r="Q16" s="239">
        <f t="shared" si="5"/>
        <v>-41.707333333333331</v>
      </c>
      <c r="R16" s="239">
        <f t="shared" si="6"/>
        <v>1.5912000000000002</v>
      </c>
      <c r="S16" s="239">
        <f t="shared" si="7"/>
        <v>1.6548480000000003</v>
      </c>
      <c r="T16" s="239">
        <f t="shared" si="7"/>
        <v>1.7210419200000004</v>
      </c>
      <c r="U16" s="239">
        <f t="shared" si="7"/>
        <v>1.7898835968000004</v>
      </c>
      <c r="V16" s="239">
        <f t="shared" si="7"/>
        <v>1.8614789406720005</v>
      </c>
      <c r="W16" s="239">
        <f t="shared" si="8"/>
        <v>1.9405593459159161</v>
      </c>
      <c r="X16" s="239">
        <f t="shared" si="8"/>
        <v>2.0278168599167414</v>
      </c>
      <c r="Y16" s="239">
        <f t="shared" si="8"/>
        <v>2.1240321126347514</v>
      </c>
      <c r="Z16" s="239">
        <f t="shared" si="8"/>
        <v>2.2300856117756225</v>
      </c>
      <c r="AA16" s="239">
        <f t="shared" si="8"/>
        <v>2.346970729533715</v>
      </c>
      <c r="AB16" s="239">
        <f t="shared" si="9"/>
        <v>2.4758086420142642</v>
      </c>
      <c r="AC16" s="239">
        <f t="shared" si="9"/>
        <v>2.6117191640861752</v>
      </c>
      <c r="AD16" s="239">
        <f t="shared" si="9"/>
        <v>2.7550905495287026</v>
      </c>
      <c r="AE16" s="239">
        <f t="shared" si="9"/>
        <v>2.9063323654701776</v>
      </c>
      <c r="AF16" s="239">
        <f t="shared" si="9"/>
        <v>3.0658766623929723</v>
      </c>
      <c r="AG16" s="239">
        <f t="shared" si="9"/>
        <v>3.2341792083663603</v>
      </c>
      <c r="AH16" s="239">
        <f t="shared" si="9"/>
        <v>3.4117207910330953</v>
      </c>
      <c r="AI16" s="239">
        <f t="shared" si="9"/>
        <v>3.5990085910690683</v>
      </c>
      <c r="AJ16" s="239">
        <f t="shared" si="9"/>
        <v>3.7965776310395944</v>
      </c>
      <c r="AK16" s="239">
        <f t="shared" si="9"/>
        <v>4.0049923037912531</v>
      </c>
      <c r="AL16" s="239">
        <f t="shared" si="9"/>
        <v>4.224847984745419</v>
      </c>
      <c r="AM16" s="239">
        <f t="shared" si="9"/>
        <v>4.4567727326993056</v>
      </c>
      <c r="AN16" s="239">
        <f t="shared" si="9"/>
        <v>4.7014290839931672</v>
      </c>
      <c r="AO16" s="239">
        <f t="shared" si="9"/>
        <v>4.9595159451690467</v>
      </c>
      <c r="AP16" s="239">
        <f t="shared" si="9"/>
        <v>5.2317705895277884</v>
      </c>
      <c r="AQ16" s="239">
        <f t="shared" si="9"/>
        <v>5.5189707632878635</v>
      </c>
      <c r="AR16" s="239">
        <f t="shared" si="10"/>
        <v>5.8219369073626392</v>
      </c>
      <c r="AS16" s="239">
        <f t="shared" si="10"/>
        <v>6.1415345011030142</v>
      </c>
      <c r="AT16" s="239">
        <f t="shared" si="10"/>
        <v>6.4786765347007611</v>
      </c>
      <c r="AU16" s="239">
        <f t="shared" si="10"/>
        <v>6.8343261173154533</v>
      </c>
      <c r="AV16" s="239">
        <f t="shared" si="10"/>
        <v>7.2094992283755808</v>
      </c>
      <c r="AW16" s="239">
        <f t="shared" si="10"/>
        <v>7.6052676199134597</v>
      </c>
      <c r="AX16" s="239">
        <f t="shared" si="10"/>
        <v>8.0227618782249976</v>
      </c>
      <c r="AY16" s="239">
        <f t="shared" si="10"/>
        <v>8.4631746536005128</v>
      </c>
      <c r="AZ16" s="239">
        <f t="shared" si="10"/>
        <v>8.9277640673529444</v>
      </c>
      <c r="BA16" s="239">
        <f t="shared" si="10"/>
        <v>9.4178573058762627</v>
      </c>
      <c r="BB16" s="239">
        <f t="shared" si="10"/>
        <v>9.934854412001167</v>
      </c>
      <c r="BC16" s="239">
        <f t="shared" si="10"/>
        <v>10.480232284478813</v>
      </c>
      <c r="BD16" s="239">
        <f t="shared" si="10"/>
        <v>11.055548897017808</v>
      </c>
      <c r="BE16" s="239">
        <f t="shared" si="10"/>
        <v>11.662447748926967</v>
      </c>
      <c r="BF16" s="239">
        <f t="shared" si="10"/>
        <v>12.302662560077916</v>
      </c>
      <c r="BG16" s="239">
        <f t="shared" si="10"/>
        <v>12.978022223599565</v>
      </c>
      <c r="BH16" s="239">
        <f t="shared" si="11"/>
        <v>13.690456030452768</v>
      </c>
      <c r="BI16" s="239">
        <f t="shared" si="11"/>
        <v>14.44199918081013</v>
      </c>
      <c r="BJ16" s="239">
        <f t="shared" si="11"/>
        <v>15.234798597985245</v>
      </c>
      <c r="BK16" s="239">
        <f t="shared" si="11"/>
        <v>16.071119061519948</v>
      </c>
      <c r="BL16" s="239">
        <f t="shared" si="11"/>
        <v>16.953349676949891</v>
      </c>
      <c r="BM16" s="239">
        <f t="shared" si="11"/>
        <v>17.884010700730521</v>
      </c>
      <c r="BN16" s="239">
        <f t="shared" si="11"/>
        <v>18.865760739820143</v>
      </c>
      <c r="BO16" s="239">
        <f t="shared" si="11"/>
        <v>19.901404346487038</v>
      </c>
      <c r="BP16" s="239">
        <f t="shared" si="11"/>
        <v>20.993900030036588</v>
      </c>
      <c r="BQ16" s="239">
        <f t="shared" si="11"/>
        <v>22.146368708345427</v>
      </c>
      <c r="BR16" s="239">
        <f t="shared" si="11"/>
        <v>23.362102623346004</v>
      </c>
      <c r="BS16" s="239">
        <f t="shared" si="11"/>
        <v>24.644574745930278</v>
      </c>
      <c r="BT16" s="239">
        <f t="shared" si="11"/>
        <v>25.997448697139436</v>
      </c>
      <c r="BU16" s="239">
        <f t="shared" si="11"/>
        <v>27.424589213981363</v>
      </c>
      <c r="BV16" s="239">
        <f t="shared" si="11"/>
        <v>28.930073189773399</v>
      </c>
      <c r="BW16" s="239">
        <f t="shared" si="11"/>
        <v>30.518201320549206</v>
      </c>
      <c r="BX16" s="239">
        <f t="shared" si="12"/>
        <v>32.193510390799894</v>
      </c>
      <c r="BY16" s="239">
        <f t="shared" si="12"/>
        <v>33.960786233645869</v>
      </c>
      <c r="BZ16" s="239">
        <f t="shared" si="12"/>
        <v>35.825077402462618</v>
      </c>
      <c r="CA16" s="239">
        <f t="shared" si="12"/>
        <v>37.791709593015923</v>
      </c>
      <c r="CB16" s="239">
        <f t="shared" si="12"/>
        <v>39.866300857306072</v>
      </c>
      <c r="CC16" s="239">
        <f t="shared" si="12"/>
        <v>42.05477765258221</v>
      </c>
      <c r="CD16" s="239">
        <f t="shared" si="12"/>
        <v>44.363391771373891</v>
      </c>
      <c r="CE16" s="239">
        <f t="shared" si="12"/>
        <v>46.798738200903564</v>
      </c>
      <c r="CF16" s="239">
        <f t="shared" si="12"/>
        <v>49.367773962898795</v>
      </c>
      <c r="CG16" s="239">
        <f t="shared" si="12"/>
        <v>52.077837987623617</v>
      </c>
      <c r="CH16" s="239">
        <f t="shared" si="12"/>
        <v>54.936672078902937</v>
      </c>
      <c r="CI16" s="239">
        <f t="shared" si="12"/>
        <v>57.952443030030452</v>
      </c>
      <c r="CJ16" s="239">
        <f t="shared" si="12"/>
        <v>61.133765953738362</v>
      </c>
      <c r="CK16" s="239">
        <f t="shared" si="12"/>
        <v>64.48972889287522</v>
      </c>
      <c r="CL16" s="239">
        <f t="shared" si="12"/>
        <v>68.029918782096956</v>
      </c>
      <c r="CM16" s="239">
        <f t="shared" si="12"/>
        <v>71.764448834735504</v>
      </c>
      <c r="CN16" s="239">
        <f t="shared" si="13"/>
        <v>75.703987433080727</v>
      </c>
      <c r="CO16" s="239">
        <f t="shared" si="13"/>
        <v>79.859788604606052</v>
      </c>
      <c r="CP16" s="239">
        <f t="shared" si="13"/>
        <v>84.243724171198977</v>
      </c>
      <c r="CQ16" s="239">
        <f t="shared" si="13"/>
        <v>88.868317663236624</v>
      </c>
      <c r="CR16" s="239">
        <f t="shared" si="13"/>
        <v>93.74678009538826</v>
      </c>
      <c r="CS16" s="239">
        <f t="shared" si="13"/>
        <v>98.89304770634503</v>
      </c>
      <c r="CT16" s="239">
        <f t="shared" si="13"/>
        <v>104.32182177028754</v>
      </c>
      <c r="CU16" s="239">
        <f t="shared" si="13"/>
        <v>110.04861059382011</v>
      </c>
      <c r="CV16" s="239">
        <f t="shared" si="13"/>
        <v>116.08977381834382</v>
      </c>
      <c r="CW16" s="239">
        <f t="shared" si="13"/>
        <v>122.46256915442629</v>
      </c>
      <c r="CX16" s="239">
        <f t="shared" si="13"/>
        <v>129.18520168167382</v>
      </c>
      <c r="CY16" s="239">
        <f t="shared" si="13"/>
        <v>136.27687585493985</v>
      </c>
      <c r="CZ16" s="239">
        <f t="shared" si="13"/>
        <v>143.75785036543564</v>
      </c>
      <c r="DA16" s="239">
        <f t="shared" si="13"/>
        <v>151.64949601346368</v>
      </c>
      <c r="DB16" s="239">
        <f t="shared" si="13"/>
        <v>159.97435675809845</v>
      </c>
      <c r="DC16" s="239">
        <f t="shared" si="13"/>
        <v>168.75621411821427</v>
      </c>
      <c r="DD16" s="239">
        <f t="shared" si="14"/>
        <v>178.02015510883368</v>
      </c>
      <c r="DE16" s="239">
        <f t="shared" si="14"/>
        <v>187.7926439068693</v>
      </c>
      <c r="DF16" s="239">
        <f t="shared" si="14"/>
        <v>198.10159745098576</v>
      </c>
      <c r="DG16" s="239">
        <f t="shared" si="14"/>
        <v>208.97646519154677</v>
      </c>
      <c r="DH16" s="239">
        <f t="shared" si="14"/>
        <v>220.44831321846792</v>
      </c>
      <c r="DI16" s="239">
        <f t="shared" si="14"/>
        <v>232.54991300730231</v>
      </c>
      <c r="DJ16" s="239">
        <f t="shared" si="14"/>
        <v>245.31583503707841</v>
      </c>
      <c r="DK16" s="239">
        <f t="shared" si="14"/>
        <v>258.78254754732745</v>
      </c>
      <c r="DL16" s="239">
        <f t="shared" si="14"/>
        <v>272.98852071641772</v>
      </c>
      <c r="DM16" s="239">
        <f t="shared" si="14"/>
        <v>287.9743365588011</v>
      </c>
      <c r="DN16" s="239">
        <f t="shared" si="14"/>
        <v>303.78280485511357</v>
      </c>
      <c r="DO16" s="239">
        <f t="shared" si="14"/>
        <v>320.45908544630561</v>
      </c>
      <c r="DP16" s="239">
        <f t="shared" si="14"/>
        <v>338.05081724115877</v>
      </c>
      <c r="DQ16" s="239">
        <f t="shared" si="14"/>
        <v>356.60825430572226</v>
      </c>
      <c r="DR16" s="239">
        <f t="shared" si="14"/>
        <v>376.18440942343443</v>
      </c>
      <c r="DS16" s="239">
        <f t="shared" si="14"/>
        <v>396.83520553603563</v>
      </c>
      <c r="DT16" s="239">
        <f t="shared" si="15"/>
        <v>418.6196354978913</v>
      </c>
      <c r="DU16" s="239">
        <f t="shared" si="15"/>
        <v>441.59993060009401</v>
      </c>
      <c r="DV16" s="239">
        <f t="shared" si="15"/>
        <v>465.84173834576416</v>
      </c>
      <c r="DW16" s="239">
        <f t="shared" si="15"/>
        <v>491.41430998439836</v>
      </c>
      <c r="DX16" s="239">
        <f t="shared" si="15"/>
        <v>518.390698340992</v>
      </c>
      <c r="DY16" s="239">
        <f t="shared" si="15"/>
        <v>546.84796650507212</v>
      </c>
      <c r="DZ16" s="239">
        <f t="shared" si="15"/>
        <v>576.8674079757991</v>
      </c>
      <c r="EA16" s="239">
        <f t="shared" si="15"/>
        <v>608.53477889202406</v>
      </c>
      <c r="EB16" s="239">
        <f t="shared" si="15"/>
        <v>641.94054301070889</v>
      </c>
      <c r="EC16" s="239">
        <f t="shared" si="15"/>
        <v>677.18013013353664</v>
      </c>
      <c r="ED16" s="239">
        <f t="shared" si="15"/>
        <v>714.35420871995575</v>
      </c>
      <c r="EE16" s="239">
        <f t="shared" si="15"/>
        <v>753.56897346542792</v>
      </c>
      <c r="EF16" s="239">
        <f t="shared" si="15"/>
        <v>794.93644866640125</v>
      </c>
      <c r="EG16" s="239">
        <f t="shared" si="15"/>
        <v>838.5748082386267</v>
      </c>
      <c r="EH16" s="239">
        <f t="shared" si="15"/>
        <v>884.60871330301006</v>
      </c>
      <c r="EI16" s="239">
        <f t="shared" si="15"/>
        <v>933.16966830337674</v>
      </c>
      <c r="EJ16" s="239">
        <f t="shared" si="16"/>
        <v>984.39639667346592</v>
      </c>
      <c r="EK16" s="239">
        <f t="shared" si="16"/>
        <v>1038.4352371263171</v>
      </c>
      <c r="EL16" s="239">
        <f t="shared" si="16"/>
        <v>1095.4405616981237</v>
      </c>
      <c r="EM16" s="239">
        <f t="shared" si="16"/>
        <v>1155.5752167407738</v>
      </c>
      <c r="EN16" s="239">
        <f t="shared" si="16"/>
        <v>1219.0109881228561</v>
      </c>
      <c r="EO16" s="239">
        <f t="shared" si="16"/>
        <v>1285.9290919680641</v>
      </c>
      <c r="EP16" s="239">
        <f t="shared" si="16"/>
        <v>1356.520692332884</v>
      </c>
      <c r="EQ16" s="239">
        <f t="shared" si="16"/>
        <v>1430.9874473024106</v>
      </c>
      <c r="ER16" s="239">
        <f t="shared" si="16"/>
        <v>1509.5420850643147</v>
      </c>
      <c r="ES16" s="239">
        <f t="shared" si="16"/>
        <v>1592.4090116066247</v>
      </c>
      <c r="ET16" s="239">
        <f t="shared" si="16"/>
        <v>1679.8249517753261</v>
      </c>
      <c r="EU16" s="239">
        <f t="shared" si="16"/>
        <v>1772.0396255230771</v>
      </c>
      <c r="EV16" s="239">
        <f t="shared" si="16"/>
        <v>1869.3164612808739</v>
      </c>
      <c r="EW16" s="239">
        <f t="shared" si="16"/>
        <v>1971.9333484905428</v>
      </c>
      <c r="EX16" s="239">
        <f t="shared" si="16"/>
        <v>2080.1834314478092</v>
      </c>
      <c r="EY16" s="239">
        <f t="shared" si="16"/>
        <v>2194.375946723706</v>
      </c>
      <c r="EZ16" s="239">
        <f t="shared" si="17"/>
        <v>2314.8371065565689</v>
      </c>
      <c r="FA16" s="239">
        <f t="shared" si="17"/>
        <v>2441.9110307381952</v>
      </c>
      <c r="FB16" s="239">
        <f t="shared" si="17"/>
        <v>2575.9607296562731</v>
      </c>
      <c r="FC16" s="239">
        <f t="shared" si="17"/>
        <v>2717.369141301323</v>
      </c>
      <c r="FD16" s="239">
        <f t="shared" si="17"/>
        <v>2866.5402252005592</v>
      </c>
      <c r="FE16" s="239">
        <f t="shared" si="17"/>
        <v>3023.9001164036927</v>
      </c>
      <c r="FF16" s="239">
        <f t="shared" si="17"/>
        <v>3189.8983428172555</v>
      </c>
      <c r="FG16" s="239">
        <f t="shared" si="17"/>
        <v>3365.0091093649876</v>
      </c>
      <c r="FH16" s="239">
        <f t="shared" si="17"/>
        <v>3549.7326526427305</v>
      </c>
      <c r="FI16" s="239">
        <f t="shared" si="17"/>
        <v>3744.5966699376522</v>
      </c>
      <c r="FJ16" s="239">
        <f t="shared" si="17"/>
        <v>3950.1578266940614</v>
      </c>
      <c r="FK16" s="239">
        <f t="shared" si="17"/>
        <v>4167.0033467321737</v>
      </c>
      <c r="FL16" s="239">
        <f t="shared" si="17"/>
        <v>4395.7526897625821</v>
      </c>
      <c r="FM16" s="239">
        <f t="shared" si="17"/>
        <v>4637.0593209885665</v>
      </c>
      <c r="FN16" s="239">
        <f t="shared" si="17"/>
        <v>4891.6125778514397</v>
      </c>
      <c r="FO16" s="239">
        <f t="shared" si="17"/>
        <v>5160.1396392516426</v>
      </c>
      <c r="FP16" s="239">
        <f t="shared" si="18"/>
        <v>5443.4076028710269</v>
      </c>
      <c r="FQ16" s="239">
        <f t="shared" si="18"/>
        <v>5742.2256765305947</v>
      </c>
      <c r="FR16" s="239">
        <f t="shared" si="18"/>
        <v>6057.4474898437056</v>
      </c>
      <c r="FS16" s="239">
        <f t="shared" si="18"/>
        <v>6389.973532768433</v>
      </c>
      <c r="FT16" s="239">
        <f t="shared" si="18"/>
        <v>6740.7537280252391</v>
      </c>
      <c r="FU16" s="239">
        <f t="shared" si="18"/>
        <v>7110.7901447285676</v>
      </c>
      <c r="FV16" s="239">
        <f t="shared" si="18"/>
        <v>7501.1398609843418</v>
      </c>
      <c r="FW16" s="239">
        <f t="shared" si="18"/>
        <v>7912.9179836309186</v>
      </c>
      <c r="FX16" s="239">
        <f t="shared" si="18"/>
        <v>8347.3008337499541</v>
      </c>
      <c r="FY16" s="239">
        <f t="shared" si="18"/>
        <v>8805.5293070471726</v>
      </c>
      <c r="FZ16" s="239">
        <f t="shared" si="18"/>
        <v>9288.9124187026173</v>
      </c>
      <c r="GA16" s="239">
        <f t="shared" si="18"/>
        <v>9798.8310428168861</v>
      </c>
      <c r="GB16" s="239">
        <f t="shared" si="18"/>
        <v>10336.741857135798</v>
      </c>
      <c r="GC16" s="239">
        <f t="shared" si="18"/>
        <v>10904.181504322314</v>
      </c>
      <c r="GD16" s="239">
        <f t="shared" si="18"/>
        <v>11502.770981663183</v>
      </c>
      <c r="GE16" s="239">
        <f t="shared" si="18"/>
        <v>12134.220271750308</v>
      </c>
      <c r="GF16" s="239">
        <f t="shared" si="19"/>
        <v>12800.333227365256</v>
      </c>
      <c r="GG16" s="239">
        <f t="shared" si="19"/>
        <v>13503.012724521492</v>
      </c>
      <c r="GH16" s="239">
        <f t="shared" si="19"/>
        <v>14244.266098384949</v>
      </c>
      <c r="GI16" s="239">
        <f t="shared" si="19"/>
        <v>15026.210877601683</v>
      </c>
      <c r="GJ16" s="239">
        <f t="shared" si="19"/>
        <v>15851.080833413764</v>
      </c>
      <c r="GK16" s="239">
        <f t="shared" si="19"/>
        <v>16721.232360843853</v>
      </c>
      <c r="GL16" s="239">
        <f t="shared" si="19"/>
        <v>17639.151210177497</v>
      </c>
      <c r="GM16" s="239">
        <f t="shared" si="19"/>
        <v>18607.459587972873</v>
      </c>
      <c r="GN16" s="239">
        <f t="shared" si="19"/>
        <v>19628.92364788337</v>
      </c>
      <c r="GO16" s="239">
        <f t="shared" si="19"/>
        <v>20706.461392691897</v>
      </c>
      <c r="GP16" s="239">
        <f t="shared" si="19"/>
        <v>21843.151010130601</v>
      </c>
      <c r="GQ16" s="239">
        <f t="shared" si="19"/>
        <v>23042.239666298778</v>
      </c>
      <c r="GR16" s="239">
        <f t="shared" si="19"/>
        <v>24307.152781799054</v>
      </c>
      <c r="GS16" s="239">
        <f t="shared" si="19"/>
        <v>25641.503817090812</v>
      </c>
      <c r="GT16" s="239">
        <f t="shared" si="19"/>
        <v>27049.1045950146</v>
      </c>
      <c r="GU16" s="239">
        <f t="shared" si="19"/>
        <v>28533.976189975689</v>
      </c>
      <c r="GV16" s="239">
        <f t="shared" si="20"/>
        <v>30100.360414893803</v>
      </c>
      <c r="GW16" s="239">
        <f t="shared" si="20"/>
        <v>31752.731938733625</v>
      </c>
      <c r="GX16" s="239">
        <f t="shared" si="20"/>
        <v>33495.811069232062</v>
      </c>
      <c r="GY16" s="239">
        <f t="shared" si="20"/>
        <v>35334.577237338526</v>
      </c>
      <c r="GZ16" s="239">
        <f t="shared" si="20"/>
        <v>37274.28322188904</v>
      </c>
      <c r="HA16" s="239">
        <f t="shared" si="20"/>
        <v>39320.470155149625</v>
      </c>
      <c r="HB16" s="239">
        <f t="shared" si="20"/>
        <v>41478.983352095078</v>
      </c>
      <c r="HC16" s="239">
        <f t="shared" si="20"/>
        <v>43755.989008642457</v>
      </c>
      <c r="HD16" s="239">
        <f t="shared" si="20"/>
        <v>46157.991816540867</v>
      </c>
      <c r="HE16" s="239">
        <f t="shared" si="20"/>
        <v>48691.853545237806</v>
      </c>
      <c r="HF16" s="239">
        <f t="shared" si="20"/>
        <v>51364.812643804595</v>
      </c>
      <c r="HG16" s="239">
        <f t="shared" si="20"/>
        <v>54184.504918917497</v>
      </c>
      <c r="HH16" s="239">
        <f t="shared" si="20"/>
        <v>57158.985347965005</v>
      </c>
      <c r="HI16" s="239">
        <f t="shared" si="20"/>
        <v>60296.751089594516</v>
      </c>
    </row>
    <row r="17" spans="1:217" s="278" customFormat="1" ht="12.75" customHeight="1">
      <c r="A17" s="10" t="str">
        <f>'JJR-4 Constant DCF'!A15</f>
        <v xml:space="preserve">Evergy, Inc. </v>
      </c>
      <c r="B17" s="389" t="str">
        <f>'JJR-4 Constant DCF'!B15</f>
        <v>EVRG</v>
      </c>
      <c r="C17" s="239">
        <f>'JJR-4 Constant DCF'!D15</f>
        <v>56.789333333333339</v>
      </c>
      <c r="D17" s="239">
        <f>'JJR-4 Constant DCF'!C15</f>
        <v>2.14</v>
      </c>
      <c r="E17" s="3">
        <f>'JJR-4 Constant DCF'!G15</f>
        <v>0.08</v>
      </c>
      <c r="F17" s="3">
        <f>'JJR-4 Constant DCF'!H15</f>
        <v>5.6500000000000002E-2</v>
      </c>
      <c r="G17" s="3">
        <f>'JJR-4 Constant DCF'!I15</f>
        <v>5.8999999999999997E-2</v>
      </c>
      <c r="H17" s="3">
        <f t="shared" si="21"/>
        <v>0.08</v>
      </c>
      <c r="I17" s="3">
        <f t="shared" si="4"/>
        <v>7.5815901100319383E-2</v>
      </c>
      <c r="J17" s="3">
        <f t="shared" si="4"/>
        <v>7.1631802200638764E-2</v>
      </c>
      <c r="K17" s="3">
        <f t="shared" si="4"/>
        <v>6.7447703300958145E-2</v>
      </c>
      <c r="L17" s="3">
        <f t="shared" si="4"/>
        <v>6.3263604401277526E-2</v>
      </c>
      <c r="M17" s="3">
        <f t="shared" si="4"/>
        <v>5.9079505501596907E-2</v>
      </c>
      <c r="N17" s="3">
        <f>'JJR-5.4 GDP Growth'!$D$25</f>
        <v>5.4895406601916275E-2</v>
      </c>
      <c r="O17" s="3">
        <f t="shared" si="22"/>
        <v>0.10348182320594787</v>
      </c>
      <c r="Q17" s="239">
        <f t="shared" si="5"/>
        <v>-56.789333333333339</v>
      </c>
      <c r="R17" s="239">
        <f t="shared" si="6"/>
        <v>2.3112000000000004</v>
      </c>
      <c r="S17" s="239">
        <f t="shared" si="7"/>
        <v>2.4960960000000005</v>
      </c>
      <c r="T17" s="239">
        <f t="shared" si="7"/>
        <v>2.6957836800000008</v>
      </c>
      <c r="U17" s="239">
        <f t="shared" si="7"/>
        <v>2.911446374400001</v>
      </c>
      <c r="V17" s="239">
        <f t="shared" si="7"/>
        <v>3.1443620843520015</v>
      </c>
      <c r="W17" s="239">
        <f t="shared" si="8"/>
        <v>3.3827547291628273</v>
      </c>
      <c r="X17" s="239">
        <f t="shared" si="8"/>
        <v>3.6250675468154943</v>
      </c>
      <c r="Y17" s="239">
        <f t="shared" si="8"/>
        <v>3.8695700271590381</v>
      </c>
      <c r="Z17" s="239">
        <f t="shared" si="8"/>
        <v>4.1143729745602684</v>
      </c>
      <c r="AA17" s="239">
        <f t="shared" si="8"/>
        <v>4.3574480953464239</v>
      </c>
      <c r="AB17" s="239">
        <f t="shared" si="9"/>
        <v>4.596651980287211</v>
      </c>
      <c r="AC17" s="239">
        <f t="shared" si="9"/>
        <v>4.8489870597525808</v>
      </c>
      <c r="AD17" s="239">
        <f t="shared" si="9"/>
        <v>5.1151741760051292</v>
      </c>
      <c r="AE17" s="239">
        <f t="shared" si="9"/>
        <v>5.3959737422365528</v>
      </c>
      <c r="AF17" s="239">
        <f t="shared" si="9"/>
        <v>5.6921879148298924</v>
      </c>
      <c r="AG17" s="239">
        <f t="shared" si="9"/>
        <v>6.0046628848689929</v>
      </c>
      <c r="AH17" s="239">
        <f t="shared" si="9"/>
        <v>6.3342912954413118</v>
      </c>
      <c r="AI17" s="239">
        <f t="shared" si="9"/>
        <v>6.6820147916395412</v>
      </c>
      <c r="AJ17" s="239">
        <f t="shared" si="9"/>
        <v>7.0488267105466127</v>
      </c>
      <c r="AK17" s="239">
        <f t="shared" si="9"/>
        <v>7.4357749188885167</v>
      </c>
      <c r="AL17" s="239">
        <f t="shared" si="9"/>
        <v>7.8439648064612326</v>
      </c>
      <c r="AM17" s="239">
        <f t="shared" si="9"/>
        <v>8.2745624438830436</v>
      </c>
      <c r="AN17" s="239">
        <f t="shared" si="9"/>
        <v>8.728797913692949</v>
      </c>
      <c r="AO17" s="239">
        <f t="shared" si="9"/>
        <v>9.2079688243110827</v>
      </c>
      <c r="AP17" s="239">
        <f t="shared" si="9"/>
        <v>9.713444016899409</v>
      </c>
      <c r="AQ17" s="239">
        <f t="shared" si="9"/>
        <v>10.246667475712053</v>
      </c>
      <c r="AR17" s="239">
        <f t="shared" si="10"/>
        <v>10.809162453105898</v>
      </c>
      <c r="AS17" s="239">
        <f t="shared" si="10"/>
        <v>11.402535820995313</v>
      </c>
      <c r="AT17" s="239">
        <f t="shared" si="10"/>
        <v>12.028482661181766</v>
      </c>
      <c r="AU17" s="239">
        <f t="shared" si="10"/>
        <v>12.688791107671438</v>
      </c>
      <c r="AV17" s="239">
        <f t="shared" si="10"/>
        <v>13.385347454813841</v>
      </c>
      <c r="AW17" s="239">
        <f t="shared" si="10"/>
        <v>14.120141545853771</v>
      </c>
      <c r="AX17" s="239">
        <f t="shared" si="10"/>
        <v>14.895272457290025</v>
      </c>
      <c r="AY17" s="239">
        <f t="shared" si="10"/>
        <v>15.712954495279286</v>
      </c>
      <c r="AZ17" s="239">
        <f t="shared" si="10"/>
        <v>16.57552352121505</v>
      </c>
      <c r="BA17" s="239">
        <f t="shared" si="10"/>
        <v>17.485443624551777</v>
      </c>
      <c r="BB17" s="239">
        <f t="shared" si="10"/>
        <v>18.44531416193643</v>
      </c>
      <c r="BC17" s="239">
        <f t="shared" si="10"/>
        <v>19.457877182756015</v>
      </c>
      <c r="BD17" s="239">
        <f t="shared" si="10"/>
        <v>20.526025262313556</v>
      </c>
      <c r="BE17" s="239">
        <f t="shared" si="10"/>
        <v>21.652809765009465</v>
      </c>
      <c r="BF17" s="239">
        <f t="shared" si="10"/>
        <v>22.841449561133604</v>
      </c>
      <c r="BG17" s="239">
        <f t="shared" si="10"/>
        <v>24.095340222169195</v>
      </c>
      <c r="BH17" s="239">
        <f t="shared" si="11"/>
        <v>25.418063720876681</v>
      </c>
      <c r="BI17" s="239">
        <f t="shared" si="11"/>
        <v>26.813398663867623</v>
      </c>
      <c r="BJ17" s="239">
        <f t="shared" si="11"/>
        <v>28.285331085899916</v>
      </c>
      <c r="BK17" s="239">
        <f t="shared" si="11"/>
        <v>29.838065836730213</v>
      </c>
      <c r="BL17" s="239">
        <f t="shared" si="11"/>
        <v>31.476038593052266</v>
      </c>
      <c r="BM17" s="239">
        <f t="shared" si="11"/>
        <v>33.20392852983548</v>
      </c>
      <c r="BN17" s="239">
        <f t="shared" si="11"/>
        <v>35.026671687261768</v>
      </c>
      <c r="BO17" s="239">
        <f t="shared" si="11"/>
        <v>36.949475071445832</v>
      </c>
      <c r="BP17" s="239">
        <f t="shared" si="11"/>
        <v>38.977831529220218</v>
      </c>
      <c r="BQ17" s="239">
        <f t="shared" si="11"/>
        <v>41.117535439477756</v>
      </c>
      <c r="BR17" s="239">
        <f t="shared" si="11"/>
        <v>43.374699265896588</v>
      </c>
      <c r="BS17" s="239">
        <f t="shared" si="11"/>
        <v>45.755771018333817</v>
      </c>
      <c r="BT17" s="239">
        <f t="shared" si="11"/>
        <v>48.267552672769426</v>
      </c>
      <c r="BU17" s="239">
        <f t="shared" si="11"/>
        <v>50.917219602420516</v>
      </c>
      <c r="BV17" s="239">
        <f t="shared" si="11"/>
        <v>53.712341075534454</v>
      </c>
      <c r="BW17" s="239">
        <f t="shared" si="11"/>
        <v>56.660901878416723</v>
      </c>
      <c r="BX17" s="239">
        <f t="shared" si="12"/>
        <v>59.77132512546369</v>
      </c>
      <c r="BY17" s="239">
        <f t="shared" si="12"/>
        <v>63.052496321361353</v>
      </c>
      <c r="BZ17" s="239">
        <f t="shared" si="12"/>
        <v>66.513788744188318</v>
      </c>
      <c r="CA17" s="239">
        <f t="shared" si="12"/>
        <v>70.165090221934491</v>
      </c>
      <c r="CB17" s="239">
        <f t="shared" si="12"/>
        <v>74.016831378927719</v>
      </c>
      <c r="CC17" s="239">
        <f t="shared" si="12"/>
        <v>78.080015432859426</v>
      </c>
      <c r="CD17" s="239">
        <f t="shared" si="12"/>
        <v>82.366249627530138</v>
      </c>
      <c r="CE17" s="239">
        <f t="shared" si="12"/>
        <v>86.887778391108341</v>
      </c>
      <c r="CF17" s="239">
        <f t="shared" si="12"/>
        <v>91.657518314625435</v>
      </c>
      <c r="CG17" s="239">
        <f t="shared" si="12"/>
        <v>96.68909505062939</v>
      </c>
      <c r="CH17" s="239">
        <f t="shared" si="12"/>
        <v>101.99688223740502</v>
      </c>
      <c r="CI17" s="239">
        <f t="shared" si="12"/>
        <v>107.59604255995514</v>
      </c>
      <c r="CJ17" s="239">
        <f t="shared" si="12"/>
        <v>113.50257106504097</v>
      </c>
      <c r="CK17" s="239">
        <f t="shared" si="12"/>
        <v>119.73334085401929</v>
      </c>
      <c r="CL17" s="239">
        <f t="shared" si="12"/>
        <v>126.30615128400652</v>
      </c>
      <c r="CM17" s="239">
        <f t="shared" si="12"/>
        <v>133.23977881506519</v>
      </c>
      <c r="CN17" s="239">
        <f t="shared" si="13"/>
        <v>140.55403064866758</v>
      </c>
      <c r="CO17" s="239">
        <f t="shared" si="13"/>
        <v>148.26980131066438</v>
      </c>
      <c r="CP17" s="239">
        <f t="shared" si="13"/>
        <v>156.40913234039863</v>
      </c>
      <c r="CQ17" s="239">
        <f t="shared" si="13"/>
        <v>164.99527525647775</v>
      </c>
      <c r="CR17" s="239">
        <f t="shared" si="13"/>
        <v>174.0527579790772</v>
      </c>
      <c r="CS17" s="239">
        <f t="shared" si="13"/>
        <v>183.60745489852357</v>
      </c>
      <c r="CT17" s="239">
        <f t="shared" si="13"/>
        <v>193.68666079032101</v>
      </c>
      <c r="CU17" s="239">
        <f t="shared" si="13"/>
        <v>204.31916878777312</v>
      </c>
      <c r="CV17" s="239">
        <f t="shared" si="13"/>
        <v>215.53535263494348</v>
      </c>
      <c r="CW17" s="239">
        <f t="shared" si="13"/>
        <v>227.3672534549261</v>
      </c>
      <c r="CX17" s="239">
        <f t="shared" si="13"/>
        <v>239.84867128129522</v>
      </c>
      <c r="CY17" s="239">
        <f t="shared" si="13"/>
        <v>253.01526161421128</v>
      </c>
      <c r="CZ17" s="239">
        <f t="shared" si="13"/>
        <v>266.90463727701365</v>
      </c>
      <c r="DA17" s="239">
        <f t="shared" si="13"/>
        <v>281.55647586427227</v>
      </c>
      <c r="DB17" s="239">
        <f t="shared" si="13"/>
        <v>297.01263308824412</v>
      </c>
      <c r="DC17" s="239">
        <f t="shared" si="13"/>
        <v>313.31726234752904</v>
      </c>
      <c r="DD17" s="239">
        <f t="shared" si="14"/>
        <v>330.51694085949589</v>
      </c>
      <c r="DE17" s="239">
        <f t="shared" si="14"/>
        <v>348.66080271679942</v>
      </c>
      <c r="DF17" s="239">
        <f t="shared" si="14"/>
        <v>367.80067924808867</v>
      </c>
      <c r="DG17" s="239">
        <f t="shared" si="14"/>
        <v>387.99124708387347</v>
      </c>
      <c r="DH17" s="239">
        <f t="shared" si="14"/>
        <v>409.29018435052728</v>
      </c>
      <c r="DI17" s="239">
        <f t="shared" si="14"/>
        <v>431.75833543862274</v>
      </c>
      <c r="DJ17" s="239">
        <f t="shared" si="14"/>
        <v>455.45988481629252</v>
      </c>
      <c r="DK17" s="239">
        <f t="shared" si="14"/>
        <v>480.46254038414486</v>
      </c>
      <c r="DL17" s="239">
        <f t="shared" si="14"/>
        <v>506.83772689552211</v>
      </c>
      <c r="DM17" s="239">
        <f t="shared" si="14"/>
        <v>534.66078999464276</v>
      </c>
      <c r="DN17" s="239">
        <f t="shared" si="14"/>
        <v>564.01121145550042</v>
      </c>
      <c r="DO17" s="239">
        <f t="shared" si="14"/>
        <v>594.97283623638953</v>
      </c>
      <c r="DP17" s="239">
        <f t="shared" si="14"/>
        <v>627.63411199868142</v>
      </c>
      <c r="DQ17" s="239">
        <f t="shared" si="14"/>
        <v>662.08834177408164</v>
      </c>
      <c r="DR17" s="239">
        <f t="shared" si="14"/>
        <v>698.43395050215838</v>
      </c>
      <c r="DS17" s="239">
        <f t="shared" si="14"/>
        <v>736.77476619955701</v>
      </c>
      <c r="DT17" s="239">
        <f t="shared" si="15"/>
        <v>777.22031656411343</v>
      </c>
      <c r="DU17" s="239">
        <f t="shared" si="15"/>
        <v>819.88614186117047</v>
      </c>
      <c r="DV17" s="239">
        <f t="shared" si="15"/>
        <v>864.89412498591582</v>
      </c>
      <c r="DW17" s="239">
        <f t="shared" si="15"/>
        <v>912.37283964462631</v>
      </c>
      <c r="DX17" s="239">
        <f t="shared" si="15"/>
        <v>962.45791764946307</v>
      </c>
      <c r="DY17" s="239">
        <f t="shared" si="15"/>
        <v>1015.292436376064</v>
      </c>
      <c r="DZ17" s="239">
        <f t="shared" si="15"/>
        <v>1071.0273274907781</v>
      </c>
      <c r="EA17" s="239">
        <f t="shared" si="15"/>
        <v>1129.8218081151481</v>
      </c>
      <c r="EB17" s="239">
        <f t="shared" si="15"/>
        <v>1191.8438356593413</v>
      </c>
      <c r="EC17" s="239">
        <f t="shared" si="15"/>
        <v>1257.2705876238483</v>
      </c>
      <c r="ED17" s="239">
        <f t="shared" si="15"/>
        <v>1326.2889677400897</v>
      </c>
      <c r="EE17" s="239">
        <f t="shared" si="15"/>
        <v>1399.0961398958177</v>
      </c>
      <c r="EF17" s="239">
        <f t="shared" si="15"/>
        <v>1475.9000913705702</v>
      </c>
      <c r="EG17" s="239">
        <f t="shared" si="15"/>
        <v>1556.920226990163</v>
      </c>
      <c r="EH17" s="239">
        <f t="shared" si="15"/>
        <v>1642.3879958975358</v>
      </c>
      <c r="EI17" s="239">
        <f t="shared" si="15"/>
        <v>1732.5475527304375</v>
      </c>
      <c r="EJ17" s="239">
        <f t="shared" si="16"/>
        <v>1827.6564550947298</v>
      </c>
      <c r="EK17" s="239">
        <f t="shared" si="16"/>
        <v>1927.986399325772</v>
      </c>
      <c r="EL17" s="239">
        <f t="shared" si="16"/>
        <v>2033.8239966397248</v>
      </c>
      <c r="EM17" s="239">
        <f t="shared" si="16"/>
        <v>2145.4715918919969</v>
      </c>
      <c r="EN17" s="239">
        <f t="shared" si="16"/>
        <v>2263.2481272817686</v>
      </c>
      <c r="EO17" s="239">
        <f t="shared" si="16"/>
        <v>2387.4900534699268</v>
      </c>
      <c r="EP17" s="239">
        <f t="shared" si="16"/>
        <v>2518.5522907131894</v>
      </c>
      <c r="EQ17" s="239">
        <f t="shared" si="16"/>
        <v>2656.8092427600777</v>
      </c>
      <c r="ER17" s="239">
        <f t="shared" si="16"/>
        <v>2802.6558664051213</v>
      </c>
      <c r="ES17" s="239">
        <f t="shared" si="16"/>
        <v>2956.5087997566766</v>
      </c>
      <c r="ET17" s="239">
        <f t="shared" si="16"/>
        <v>3118.807552441463</v>
      </c>
      <c r="EU17" s="239">
        <f t="shared" si="16"/>
        <v>3290.0157611458644</v>
      </c>
      <c r="EV17" s="239">
        <f t="shared" si="16"/>
        <v>3470.6225140806796</v>
      </c>
      <c r="EW17" s="239">
        <f t="shared" si="16"/>
        <v>3661.1437481529033</v>
      </c>
      <c r="EX17" s="239">
        <f t="shared" si="16"/>
        <v>3862.1237228358209</v>
      </c>
      <c r="EY17" s="239">
        <f t="shared" si="16"/>
        <v>4074.1365749478</v>
      </c>
      <c r="EZ17" s="239">
        <f t="shared" si="17"/>
        <v>4297.7879587812977</v>
      </c>
      <c r="FA17" s="239">
        <f t="shared" si="17"/>
        <v>4533.7167762674171</v>
      </c>
      <c r="FB17" s="239">
        <f t="shared" si="17"/>
        <v>4782.5970021185458</v>
      </c>
      <c r="FC17" s="239">
        <f t="shared" si="17"/>
        <v>5045.1396091629495</v>
      </c>
      <c r="FD17" s="239">
        <f t="shared" si="17"/>
        <v>5322.0945993713822</v>
      </c>
      <c r="FE17" s="239">
        <f t="shared" si="17"/>
        <v>5614.2531463777368</v>
      </c>
      <c r="FF17" s="239">
        <f t="shared" si="17"/>
        <v>5922.4498556142307</v>
      </c>
      <c r="FG17" s="239">
        <f t="shared" si="17"/>
        <v>6247.565148517634</v>
      </c>
      <c r="FH17" s="239">
        <f t="shared" si="17"/>
        <v>6590.5277776174707</v>
      </c>
      <c r="FI17" s="239">
        <f t="shared" si="17"/>
        <v>6952.3174796910052</v>
      </c>
      <c r="FJ17" s="239">
        <f t="shared" si="17"/>
        <v>7333.967774564253</v>
      </c>
      <c r="FK17" s="239">
        <f t="shared" si="17"/>
        <v>7736.5689175543084</v>
      </c>
      <c r="FL17" s="239">
        <f t="shared" si="17"/>
        <v>8161.2710139871997</v>
      </c>
      <c r="FM17" s="239">
        <f t="shared" si="17"/>
        <v>8609.2873046884597</v>
      </c>
      <c r="FN17" s="239">
        <f t="shared" si="17"/>
        <v>9081.8976318320492</v>
      </c>
      <c r="FO17" s="239">
        <f t="shared" si="17"/>
        <v>9580.4520950484493</v>
      </c>
      <c r="FP17" s="239">
        <f t="shared" si="18"/>
        <v>10106.374908236314</v>
      </c>
      <c r="FQ17" s="239">
        <f t="shared" si="18"/>
        <v>10661.168468095351</v>
      </c>
      <c r="FR17" s="239">
        <f t="shared" si="18"/>
        <v>11246.417646002974</v>
      </c>
      <c r="FS17" s="239">
        <f t="shared" si="18"/>
        <v>11863.794315495274</v>
      </c>
      <c r="FT17" s="239">
        <f t="shared" si="18"/>
        <v>12515.06212828589</v>
      </c>
      <c r="FU17" s="239">
        <f t="shared" si="18"/>
        <v>13202.081552466389</v>
      </c>
      <c r="FV17" s="239">
        <f t="shared" si="18"/>
        <v>13926.815187280688</v>
      </c>
      <c r="FW17" s="239">
        <f t="shared" si="18"/>
        <v>14691.333369656204</v>
      </c>
      <c r="FX17" s="239">
        <f t="shared" si="18"/>
        <v>15497.820088507782</v>
      </c>
      <c r="FY17" s="239">
        <f t="shared" si="18"/>
        <v>16348.579223709763</v>
      </c>
      <c r="FZ17" s="239">
        <f t="shared" si="18"/>
        <v>17246.04112755895</v>
      </c>
      <c r="GA17" s="239">
        <f t="shared" si="18"/>
        <v>18192.769567529671</v>
      </c>
      <c r="GB17" s="239">
        <f t="shared" si="18"/>
        <v>19191.469050154181</v>
      </c>
      <c r="GC17" s="239">
        <f t="shared" si="18"/>
        <v>20244.992546950485</v>
      </c>
      <c r="GD17" s="239">
        <f t="shared" si="18"/>
        <v>21356.349644468097</v>
      </c>
      <c r="GE17" s="239">
        <f t="shared" si="18"/>
        <v>22528.715141733865</v>
      </c>
      <c r="GF17" s="239">
        <f t="shared" si="19"/>
        <v>23765.438119658094</v>
      </c>
      <c r="GG17" s="239">
        <f t="shared" si="19"/>
        <v>25070.051508309407</v>
      </c>
      <c r="GH17" s="239">
        <f t="shared" si="19"/>
        <v>26446.282179389036</v>
      </c>
      <c r="GI17" s="239">
        <f t="shared" si="19"/>
        <v>27898.061592735608</v>
      </c>
      <c r="GJ17" s="239">
        <f t="shared" si="19"/>
        <v>29429.537027274135</v>
      </c>
      <c r="GK17" s="239">
        <f t="shared" si="19"/>
        <v>31045.0834284925</v>
      </c>
      <c r="GL17" s="239">
        <f t="shared" si="19"/>
        <v>32749.315906290009</v>
      </c>
      <c r="GM17" s="239">
        <f t="shared" si="19"/>
        <v>34547.102918900404</v>
      </c>
      <c r="GN17" s="239">
        <f t="shared" si="19"/>
        <v>36443.580180551689</v>
      </c>
      <c r="GO17" s="239">
        <f t="shared" si="19"/>
        <v>38444.165332592609</v>
      </c>
      <c r="GP17" s="239">
        <f t="shared" si="19"/>
        <v>40554.573419996574</v>
      </c>
      <c r="GQ17" s="239">
        <f t="shared" si="19"/>
        <v>42780.83321745455</v>
      </c>
      <c r="GR17" s="239">
        <f t="shared" si="19"/>
        <v>45129.304451695483</v>
      </c>
      <c r="GS17" s="239">
        <f t="shared" si="19"/>
        <v>47606.695969232976</v>
      </c>
      <c r="GT17" s="239">
        <f t="shared" si="19"/>
        <v>50220.084901437833</v>
      </c>
      <c r="GU17" s="239">
        <f t="shared" si="19"/>
        <v>52976.936881685018</v>
      </c>
      <c r="GV17" s="239">
        <f t="shared" si="20"/>
        <v>55885.127372329174</v>
      </c>
      <c r="GW17" s="239">
        <f t="shared" si="20"/>
        <v>58952.964162433062</v>
      </c>
      <c r="GX17" s="239">
        <f t="shared" si="20"/>
        <v>62189.21110051802</v>
      </c>
      <c r="GY17" s="239">
        <f t="shared" si="20"/>
        <v>65603.113130133366</v>
      </c>
      <c r="GZ17" s="239">
        <f t="shared" si="20"/>
        <v>69204.422699763556</v>
      </c>
      <c r="HA17" s="239">
        <f t="shared" si="20"/>
        <v>73003.427622517964</v>
      </c>
      <c r="HB17" s="239">
        <f t="shared" si="20"/>
        <v>77010.980465189656</v>
      </c>
      <c r="HC17" s="239">
        <f t="shared" si="20"/>
        <v>81238.529550638472</v>
      </c>
      <c r="HD17" s="239">
        <f t="shared" si="20"/>
        <v>85698.151662062563</v>
      </c>
      <c r="HE17" s="239">
        <f t="shared" si="20"/>
        <v>90402.586542584177</v>
      </c>
      <c r="HF17" s="239">
        <f t="shared" si="20"/>
        <v>95365.273288704266</v>
      </c>
      <c r="HG17" s="239">
        <f t="shared" si="20"/>
        <v>100600.38874159055</v>
      </c>
      <c r="HH17" s="239">
        <f t="shared" si="20"/>
        <v>106122.887985871</v>
      </c>
      <c r="HI17" s="239">
        <f t="shared" si="20"/>
        <v>111948.547071625</v>
      </c>
    </row>
    <row r="18" spans="1:217" s="278" customFormat="1" ht="12.75" customHeight="1">
      <c r="A18" s="10" t="str">
        <f>'JJR-4 Constant DCF'!A16</f>
        <v>Hawaiian Electric Industries, Inc.</v>
      </c>
      <c r="B18" s="389" t="str">
        <f>'JJR-4 Constant DCF'!B16</f>
        <v>HE</v>
      </c>
      <c r="C18" s="239">
        <f>'JJR-4 Constant DCF'!D16</f>
        <v>39.209666666666664</v>
      </c>
      <c r="D18" s="239">
        <f>'JJR-4 Constant DCF'!C16</f>
        <v>1.36</v>
      </c>
      <c r="E18" s="3">
        <f>'JJR-4 Constant DCF'!G16</f>
        <v>1.4999999999999999E-2</v>
      </c>
      <c r="F18" s="3">
        <f>'JJR-4 Constant DCF'!H16</f>
        <v>1.2999999999999999E-2</v>
      </c>
      <c r="G18" s="3">
        <f>'JJR-4 Constant DCF'!I16</f>
        <v>2.5000000000000001E-2</v>
      </c>
      <c r="H18" s="3">
        <f t="shared" si="21"/>
        <v>2.5000000000000001E-2</v>
      </c>
      <c r="I18" s="3">
        <f t="shared" si="4"/>
        <v>2.9982567766986046E-2</v>
      </c>
      <c r="J18" s="3">
        <f t="shared" si="4"/>
        <v>3.496513553397209E-2</v>
      </c>
      <c r="K18" s="3">
        <f t="shared" si="4"/>
        <v>3.9947703300958134E-2</v>
      </c>
      <c r="L18" s="3">
        <f t="shared" si="4"/>
        <v>4.4930271067944179E-2</v>
      </c>
      <c r="M18" s="3">
        <f t="shared" si="4"/>
        <v>4.9912838834930223E-2</v>
      </c>
      <c r="N18" s="3">
        <f>'JJR-5.4 GDP Growth'!$D$25</f>
        <v>5.4895406601916275E-2</v>
      </c>
      <c r="O18" s="3">
        <f t="shared" si="22"/>
        <v>8.6155077815055839E-2</v>
      </c>
      <c r="Q18" s="239">
        <f t="shared" si="5"/>
        <v>-39.209666666666664</v>
      </c>
      <c r="R18" s="239">
        <f t="shared" si="6"/>
        <v>1.3939999999999999</v>
      </c>
      <c r="S18" s="239">
        <f t="shared" si="7"/>
        <v>1.4288499999999997</v>
      </c>
      <c r="T18" s="239">
        <f t="shared" si="7"/>
        <v>1.4645712499999997</v>
      </c>
      <c r="U18" s="239">
        <f t="shared" si="7"/>
        <v>1.5011855312499995</v>
      </c>
      <c r="V18" s="239">
        <f t="shared" si="7"/>
        <v>1.5387151695312493</v>
      </c>
      <c r="W18" s="239">
        <f t="shared" si="8"/>
        <v>1.5848498013758094</v>
      </c>
      <c r="X18" s="239">
        <f t="shared" si="8"/>
        <v>1.6402642894819035</v>
      </c>
      <c r="Y18" s="239">
        <f t="shared" si="8"/>
        <v>1.7057890806532834</v>
      </c>
      <c r="Z18" s="239">
        <f t="shared" si="8"/>
        <v>1.7824306464317747</v>
      </c>
      <c r="AA18" s="239">
        <f t="shared" si="8"/>
        <v>1.8713968200215643</v>
      </c>
      <c r="AB18" s="239">
        <f t="shared" si="9"/>
        <v>1.9741279093701811</v>
      </c>
      <c r="AC18" s="239">
        <f t="shared" si="9"/>
        <v>2.0824984636392481</v>
      </c>
      <c r="AD18" s="239">
        <f t="shared" si="9"/>
        <v>2.1968180635485903</v>
      </c>
      <c r="AE18" s="239">
        <f t="shared" si="9"/>
        <v>2.3174132843775244</v>
      </c>
      <c r="AF18" s="239">
        <f t="shared" si="9"/>
        <v>2.4446286288881107</v>
      </c>
      <c r="AG18" s="239">
        <f t="shared" si="9"/>
        <v>2.5788275114616086</v>
      </c>
      <c r="AH18" s="239">
        <f t="shared" si="9"/>
        <v>2.7203932962595014</v>
      </c>
      <c r="AI18" s="239">
        <f t="shared" si="9"/>
        <v>2.8697303923747941</v>
      </c>
      <c r="AJ18" s="239">
        <f t="shared" si="9"/>
        <v>3.027265409102085</v>
      </c>
      <c r="AK18" s="239">
        <f t="shared" si="9"/>
        <v>3.1934483746266604</v>
      </c>
      <c r="AL18" s="239">
        <f t="shared" si="9"/>
        <v>3.3687540216140195</v>
      </c>
      <c r="AM18" s="239">
        <f t="shared" si="9"/>
        <v>3.5536831433723619</v>
      </c>
      <c r="AN18" s="239">
        <f t="shared" si="9"/>
        <v>3.7487640244621638</v>
      </c>
      <c r="AO18" s="239">
        <f t="shared" si="9"/>
        <v>3.9545539498396503</v>
      </c>
      <c r="AP18" s="239">
        <f t="shared" si="9"/>
        <v>4.1716407968453115</v>
      </c>
      <c r="AQ18" s="239">
        <f t="shared" si="9"/>
        <v>4.400644714585277</v>
      </c>
      <c r="AR18" s="239">
        <f t="shared" si="10"/>
        <v>4.6422198955030094</v>
      </c>
      <c r="AS18" s="239">
        <f t="shared" si="10"/>
        <v>4.8970564442021525</v>
      </c>
      <c r="AT18" s="239">
        <f t="shared" si="10"/>
        <v>5.1658823488591636</v>
      </c>
      <c r="AU18" s="239">
        <f t="shared" si="10"/>
        <v>5.4494655608574494</v>
      </c>
      <c r="AV18" s="239">
        <f t="shared" si="10"/>
        <v>5.7486161885838589</v>
      </c>
      <c r="AW18" s="239">
        <f t="shared" si="10"/>
        <v>6.0641888116545282</v>
      </c>
      <c r="AX18" s="239">
        <f t="shared" si="10"/>
        <v>6.3970849221810946</v>
      </c>
      <c r="AY18" s="239">
        <f t="shared" si="10"/>
        <v>6.7482555000512141</v>
      </c>
      <c r="AZ18" s="239">
        <f t="shared" si="10"/>
        <v>7.118703729580143</v>
      </c>
      <c r="BA18" s="239">
        <f t="shared" si="10"/>
        <v>7.5094878652940231</v>
      </c>
      <c r="BB18" s="239">
        <f t="shared" si="10"/>
        <v>7.9217242550314948</v>
      </c>
      <c r="BC18" s="239">
        <f t="shared" si="10"/>
        <v>8.3565905289997104</v>
      </c>
      <c r="BD18" s="239">
        <f t="shared" si="10"/>
        <v>8.8153289638948724</v>
      </c>
      <c r="BE18" s="239">
        <f t="shared" si="10"/>
        <v>9.2992500316975306</v>
      </c>
      <c r="BF18" s="239">
        <f t="shared" si="10"/>
        <v>9.8097361432804497</v>
      </c>
      <c r="BG18" s="239">
        <f t="shared" si="10"/>
        <v>10.348245597523343</v>
      </c>
      <c r="BH18" s="239">
        <f t="shared" si="11"/>
        <v>10.916316747215877</v>
      </c>
      <c r="BI18" s="239">
        <f t="shared" si="11"/>
        <v>11.515572393649601</v>
      </c>
      <c r="BJ18" s="239">
        <f t="shared" si="11"/>
        <v>12.147724422452798</v>
      </c>
      <c r="BK18" s="239">
        <f t="shared" si="11"/>
        <v>12.814578693911374</v>
      </c>
      <c r="BL18" s="239">
        <f t="shared" si="11"/>
        <v>13.518040201745892</v>
      </c>
      <c r="BM18" s="239">
        <f t="shared" si="11"/>
        <v>14.260118515081784</v>
      </c>
      <c r="BN18" s="239">
        <f t="shared" si="11"/>
        <v>15.042933519158712</v>
      </c>
      <c r="BO18" s="239">
        <f t="shared" si="11"/>
        <v>15.868721471178524</v>
      </c>
      <c r="BP18" s="239">
        <f t="shared" si="11"/>
        <v>16.739841388591429</v>
      </c>
      <c r="BQ18" s="239">
        <f t="shared" si="11"/>
        <v>17.658781788069742</v>
      </c>
      <c r="BR18" s="239">
        <f t="shared" si="11"/>
        <v>18.628167794420346</v>
      </c>
      <c r="BS18" s="239">
        <f t="shared" si="11"/>
        <v>19.650768639743774</v>
      </c>
      <c r="BT18" s="239">
        <f t="shared" si="11"/>
        <v>20.729505574262692</v>
      </c>
      <c r="BU18" s="239">
        <f t="shared" si="11"/>
        <v>21.867460211418532</v>
      </c>
      <c r="BV18" s="239">
        <f t="shared" si="11"/>
        <v>23.067883331075578</v>
      </c>
      <c r="BW18" s="239">
        <f t="shared" si="11"/>
        <v>24.334204165980537</v>
      </c>
      <c r="BX18" s="239">
        <f t="shared" si="12"/>
        <v>25.670040198006085</v>
      </c>
      <c r="BY18" s="239">
        <f t="shared" si="12"/>
        <v>27.079207492163164</v>
      </c>
      <c r="BZ18" s="239">
        <f t="shared" si="12"/>
        <v>28.565731597903117</v>
      </c>
      <c r="CA18" s="239">
        <f t="shared" si="12"/>
        <v>30.133859048851217</v>
      </c>
      <c r="CB18" s="239">
        <f t="shared" si="12"/>
        <v>31.788069493822739</v>
      </c>
      <c r="CC18" s="239">
        <f t="shared" si="12"/>
        <v>33.533088493776113</v>
      </c>
      <c r="CD18" s="239">
        <f t="shared" si="12"/>
        <v>35.373901021259989</v>
      </c>
      <c r="CE18" s="239">
        <f t="shared" si="12"/>
        <v>37.315765700918</v>
      </c>
      <c r="CF18" s="239">
        <f t="shared" si="12"/>
        <v>39.364229831731734</v>
      </c>
      <c r="CG18" s="239">
        <f t="shared" si="12"/>
        <v>41.525145233915929</v>
      </c>
      <c r="CH18" s="239">
        <f t="shared" si="12"/>
        <v>43.804684965735369</v>
      </c>
      <c r="CI18" s="239">
        <f t="shared" si="12"/>
        <v>46.209360957998264</v>
      </c>
      <c r="CJ18" s="239">
        <f t="shared" si="12"/>
        <v>48.746042616602296</v>
      </c>
      <c r="CK18" s="239">
        <f t="shared" si="12"/>
        <v>51.421976446275018</v>
      </c>
      <c r="CL18" s="239">
        <f t="shared" si="12"/>
        <v>54.244806751567445</v>
      </c>
      <c r="CM18" s="239">
        <f t="shared" si="12"/>
        <v>57.222597474237112</v>
      </c>
      <c r="CN18" s="239">
        <f t="shared" si="13"/>
        <v>60.363855229403143</v>
      </c>
      <c r="CO18" s="239">
        <f t="shared" si="13"/>
        <v>63.677553606280441</v>
      </c>
      <c r="CP18" s="239">
        <f t="shared" si="13"/>
        <v>67.173158802912525</v>
      </c>
      <c r="CQ18" s="239">
        <f t="shared" si="13"/>
        <v>70.860656668133501</v>
      </c>
      <c r="CR18" s="239">
        <f t="shared" si="13"/>
        <v>74.75058122800948</v>
      </c>
      <c r="CS18" s="239">
        <f t="shared" si="13"/>
        <v>78.854044778250625</v>
      </c>
      <c r="CT18" s="239">
        <f t="shared" si="13"/>
        <v>83.182769628558404</v>
      </c>
      <c r="CU18" s="239">
        <f t="shared" si="13"/>
        <v>87.749121589591653</v>
      </c>
      <c r="CV18" s="239">
        <f t="shared" si="13"/>
        <v>92.566145298213272</v>
      </c>
      <c r="CW18" s="239">
        <f t="shared" si="13"/>
        <v>97.647601481930749</v>
      </c>
      <c r="CX18" s="239">
        <f t="shared" si="13"/>
        <v>103.00800626898322</v>
      </c>
      <c r="CY18" s="239">
        <f t="shared" si="13"/>
        <v>108.6626726563718</v>
      </c>
      <c r="CZ18" s="239">
        <f t="shared" si="13"/>
        <v>114.62775425429426</v>
      </c>
      <c r="DA18" s="239">
        <f t="shared" si="13"/>
        <v>120.92029143194829</v>
      </c>
      <c r="DB18" s="239">
        <f t="shared" si="13"/>
        <v>127.5582599965273</v>
      </c>
      <c r="DC18" s="239">
        <f t="shared" si="13"/>
        <v>134.56062254446962</v>
      </c>
      <c r="DD18" s="239">
        <f t="shared" si="14"/>
        <v>141.94738263165527</v>
      </c>
      <c r="DE18" s="239">
        <f t="shared" si="14"/>
        <v>149.73964191729777</v>
      </c>
      <c r="DF18" s="239">
        <f t="shared" si="14"/>
        <v>157.95966044477319</v>
      </c>
      <c r="DG18" s="239">
        <f t="shared" si="14"/>
        <v>166.63092023158964</v>
      </c>
      <c r="DH18" s="239">
        <f t="shared" si="14"/>
        <v>175.77819235015423</v>
      </c>
      <c r="DI18" s="239">
        <f t="shared" si="14"/>
        <v>185.4276076909658</v>
      </c>
      <c r="DJ18" s="239">
        <f t="shared" si="14"/>
        <v>195.60673161038198</v>
      </c>
      <c r="DK18" s="239">
        <f t="shared" si="14"/>
        <v>206.34464267620581</v>
      </c>
      <c r="DL18" s="239">
        <f t="shared" si="14"/>
        <v>217.67201573604325</v>
      </c>
      <c r="DM18" s="239">
        <f t="shared" si="14"/>
        <v>229.62120954573206</v>
      </c>
      <c r="DN18" s="239">
        <f t="shared" si="14"/>
        <v>242.22635920816884</v>
      </c>
      <c r="DO18" s="239">
        <f t="shared" si="14"/>
        <v>255.5234736866031</v>
      </c>
      <c r="DP18" s="239">
        <f t="shared" si="14"/>
        <v>269.55053867096325</v>
      </c>
      <c r="DQ18" s="239">
        <f t="shared" si="14"/>
        <v>284.34762509107134</v>
      </c>
      <c r="DR18" s="239">
        <f t="shared" si="14"/>
        <v>299.95700358673497</v>
      </c>
      <c r="DS18" s="239">
        <f t="shared" si="14"/>
        <v>316.42326526172127</v>
      </c>
      <c r="DT18" s="239">
        <f t="shared" si="15"/>
        <v>333.79344906656945</v>
      </c>
      <c r="DU18" s="239">
        <f t="shared" si="15"/>
        <v>352.11717617413478</v>
      </c>
      <c r="DV18" s="239">
        <f t="shared" si="15"/>
        <v>371.4467917317325</v>
      </c>
      <c r="DW18" s="239">
        <f t="shared" si="15"/>
        <v>391.83751439482324</v>
      </c>
      <c r="DX18" s="239">
        <f t="shared" si="15"/>
        <v>413.34759406941129</v>
      </c>
      <c r="DY18" s="239">
        <f t="shared" si="15"/>
        <v>436.03847831377544</v>
      </c>
      <c r="DZ18" s="239">
        <f t="shared" si="15"/>
        <v>459.97498787489099</v>
      </c>
      <c r="EA18" s="239">
        <f t="shared" si="15"/>
        <v>485.22550186099465</v>
      </c>
      <c r="EB18" s="239">
        <f t="shared" si="15"/>
        <v>511.86215307927284</v>
      </c>
      <c r="EC18" s="239">
        <f t="shared" si="15"/>
        <v>539.96103409669183</v>
      </c>
      <c r="ED18" s="239">
        <f t="shared" si="15"/>
        <v>569.60241461262092</v>
      </c>
      <c r="EE18" s="239">
        <f t="shared" si="15"/>
        <v>600.87097076421401</v>
      </c>
      <c r="EF18" s="239">
        <f t="shared" si="15"/>
        <v>633.85602701960363</v>
      </c>
      <c r="EG18" s="239">
        <f t="shared" si="15"/>
        <v>668.65181134991997</v>
      </c>
      <c r="EH18" s="239">
        <f t="shared" si="15"/>
        <v>705.35772440908158</v>
      </c>
      <c r="EI18" s="239">
        <f t="shared" si="15"/>
        <v>744.07862349032052</v>
      </c>
      <c r="EJ18" s="239">
        <f t="shared" si="16"/>
        <v>784.92512207061588</v>
      </c>
      <c r="EK18" s="239">
        <f t="shared" si="16"/>
        <v>828.01390579874112</v>
      </c>
      <c r="EL18" s="239">
        <f t="shared" si="16"/>
        <v>873.4680658296038</v>
      </c>
      <c r="EM18" s="239">
        <f t="shared" si="16"/>
        <v>921.41745045710923</v>
      </c>
      <c r="EN18" s="239">
        <f t="shared" si="16"/>
        <v>971.99903605005329</v>
      </c>
      <c r="EO18" s="239">
        <f t="shared" si="16"/>
        <v>1025.3573183506917</v>
      </c>
      <c r="EP18" s="239">
        <f t="shared" si="16"/>
        <v>1081.6447252538035</v>
      </c>
      <c r="EQ18" s="239">
        <f t="shared" si="16"/>
        <v>1141.022052245429</v>
      </c>
      <c r="ER18" s="239">
        <f t="shared" si="16"/>
        <v>1203.6589217451947</v>
      </c>
      <c r="ES18" s="239">
        <f t="shared" si="16"/>
        <v>1269.7342676644212</v>
      </c>
      <c r="ET18" s="239">
        <f t="shared" si="16"/>
        <v>1339.436846564246</v>
      </c>
      <c r="EU18" s="239">
        <f t="shared" si="16"/>
        <v>1412.9657768739789</v>
      </c>
      <c r="EV18" s="239">
        <f t="shared" si="16"/>
        <v>1490.5311077100685</v>
      </c>
      <c r="EW18" s="239">
        <f t="shared" si="16"/>
        <v>1572.3544189206173</v>
      </c>
      <c r="EX18" s="239">
        <f t="shared" si="16"/>
        <v>1658.6694540695844</v>
      </c>
      <c r="EY18" s="239">
        <f t="shared" si="16"/>
        <v>1749.7227881689128</v>
      </c>
      <c r="EZ18" s="239">
        <f t="shared" si="17"/>
        <v>1845.7745320660838</v>
      </c>
      <c r="FA18" s="239">
        <f t="shared" si="17"/>
        <v>1947.0990754993131</v>
      </c>
      <c r="FB18" s="239">
        <f t="shared" si="17"/>
        <v>2053.9858709430632</v>
      </c>
      <c r="FC18" s="239">
        <f t="shared" si="17"/>
        <v>2166.7402604830736</v>
      </c>
      <c r="FD18" s="239">
        <f t="shared" si="17"/>
        <v>2285.6843480830339</v>
      </c>
      <c r="FE18" s="239">
        <f t="shared" si="17"/>
        <v>2411.1579197346878</v>
      </c>
      <c r="FF18" s="239">
        <f t="shared" si="17"/>
        <v>2543.519414119954</v>
      </c>
      <c r="FG18" s="239">
        <f t="shared" si="17"/>
        <v>2683.1469465579366</v>
      </c>
      <c r="FH18" s="239">
        <f t="shared" si="17"/>
        <v>2830.4393891619247</v>
      </c>
      <c r="FI18" s="239">
        <f t="shared" si="17"/>
        <v>2985.8175102920482</v>
      </c>
      <c r="FJ18" s="239">
        <f t="shared" si="17"/>
        <v>3149.7251765586516</v>
      </c>
      <c r="FK18" s="239">
        <f t="shared" si="17"/>
        <v>3322.6306208101314</v>
      </c>
      <c r="FL18" s="239">
        <f t="shared" si="17"/>
        <v>3505.0277797274812</v>
      </c>
      <c r="FM18" s="239">
        <f t="shared" si="17"/>
        <v>3697.4377048466331</v>
      </c>
      <c r="FN18" s="239">
        <f t="shared" si="17"/>
        <v>3900.4100510394451</v>
      </c>
      <c r="FO18" s="239">
        <f t="shared" si="17"/>
        <v>4114.5246467054567</v>
      </c>
      <c r="FP18" s="239">
        <f t="shared" si="18"/>
        <v>4340.3931501599591</v>
      </c>
      <c r="FQ18" s="239">
        <f t="shared" si="18"/>
        <v>4578.660796950162</v>
      </c>
      <c r="FR18" s="239">
        <f t="shared" si="18"/>
        <v>4830.0082430909952</v>
      </c>
      <c r="FS18" s="239">
        <f t="shared" si="18"/>
        <v>5095.1535094860828</v>
      </c>
      <c r="FT18" s="239">
        <f t="shared" si="18"/>
        <v>5374.8540330885016</v>
      </c>
      <c r="FU18" s="239">
        <f t="shared" si="18"/>
        <v>5669.9088306608446</v>
      </c>
      <c r="FV18" s="239">
        <f t="shared" si="18"/>
        <v>5981.1607813157671</v>
      </c>
      <c r="FW18" s="239">
        <f t="shared" si="18"/>
        <v>6309.4990343575309</v>
      </c>
      <c r="FX18" s="239">
        <f t="shared" si="18"/>
        <v>6655.8615493029856</v>
      </c>
      <c r="FY18" s="239">
        <f t="shared" si="18"/>
        <v>7021.2377753380333</v>
      </c>
      <c r="FZ18" s="239">
        <f t="shared" si="18"/>
        <v>7406.6714778639489</v>
      </c>
      <c r="GA18" s="239">
        <f t="shared" si="18"/>
        <v>7813.2637202081069</v>
      </c>
      <c r="GB18" s="239">
        <f t="shared" si="18"/>
        <v>8242.1760090169319</v>
      </c>
      <c r="GC18" s="239">
        <f t="shared" si="18"/>
        <v>8694.6336123164765</v>
      </c>
      <c r="GD18" s="239">
        <f t="shared" si="18"/>
        <v>9171.9290597192776</v>
      </c>
      <c r="GE18" s="239">
        <f t="shared" si="18"/>
        <v>9675.425834776499</v>
      </c>
      <c r="GF18" s="239">
        <f t="shared" si="19"/>
        <v>10206.56227002324</v>
      </c>
      <c r="GG18" s="239">
        <f t="shared" si="19"/>
        <v>10766.855655843943</v>
      </c>
      <c r="GH18" s="239">
        <f t="shared" si="19"/>
        <v>11357.906574895638</v>
      </c>
      <c r="GI18" s="239">
        <f t="shared" si="19"/>
        <v>11981.403474471112</v>
      </c>
      <c r="GJ18" s="239">
        <f t="shared" si="19"/>
        <v>12639.127489863815</v>
      </c>
      <c r="GK18" s="239">
        <f t="shared" si="19"/>
        <v>13332.957532513346</v>
      </c>
      <c r="GL18" s="239">
        <f t="shared" si="19"/>
        <v>14064.87565746675</v>
      </c>
      <c r="GM18" s="239">
        <f t="shared" si="19"/>
        <v>14836.972725488782</v>
      </c>
      <c r="GN18" s="239">
        <f t="shared" si="19"/>
        <v>15651.454375996031</v>
      </c>
      <c r="GO18" s="239">
        <f t="shared" si="19"/>
        <v>16510.647327877676</v>
      </c>
      <c r="GP18" s="239">
        <f t="shared" si="19"/>
        <v>17417.006026202362</v>
      </c>
      <c r="GQ18" s="239">
        <f t="shared" si="19"/>
        <v>18373.119653798767</v>
      </c>
      <c r="GR18" s="239">
        <f t="shared" si="19"/>
        <v>19381.719527739711</v>
      </c>
      <c r="GS18" s="239">
        <f t="shared" si="19"/>
        <v>20445.686901859284</v>
      </c>
      <c r="GT18" s="239">
        <f t="shared" si="19"/>
        <v>21568.061197592324</v>
      </c>
      <c r="GU18" s="239">
        <f t="shared" si="19"/>
        <v>22752.048686649166</v>
      </c>
      <c r="GV18" s="239">
        <f t="shared" si="20"/>
        <v>24001.031650329369</v>
      </c>
      <c r="GW18" s="239">
        <f t="shared" si="20"/>
        <v>25318.578041639663</v>
      </c>
      <c r="GX18" s="239">
        <f t="shared" si="20"/>
        <v>26708.451677817822</v>
      </c>
      <c r="GY18" s="239">
        <f t="shared" si="20"/>
        <v>28174.622992379263</v>
      </c>
      <c r="GZ18" s="239">
        <f t="shared" si="20"/>
        <v>29721.280377401621</v>
      </c>
      <c r="HA18" s="239">
        <f t="shared" si="20"/>
        <v>31352.842148448639</v>
      </c>
      <c r="HB18" s="239">
        <f t="shared" si="20"/>
        <v>33073.969166313422</v>
      </c>
      <c r="HC18" s="239">
        <f t="shared" si="20"/>
        <v>34889.578151637441</v>
      </c>
      <c r="HD18" s="239">
        <f t="shared" si="20"/>
        <v>36804.855730440911</v>
      </c>
      <c r="HE18" s="239">
        <f t="shared" si="20"/>
        <v>38825.273250688333</v>
      </c>
      <c r="HF18" s="239">
        <f t="shared" si="20"/>
        <v>40956.602412215376</v>
      </c>
      <c r="HG18" s="239">
        <f t="shared" si="20"/>
        <v>43204.931754666963</v>
      </c>
      <c r="HH18" s="239">
        <f t="shared" si="20"/>
        <v>45576.684050547447</v>
      </c>
      <c r="HI18" s="239">
        <f t="shared" si="20"/>
        <v>48078.634653069319</v>
      </c>
    </row>
    <row r="19" spans="1:217" s="278" customFormat="1" ht="12.75" customHeight="1">
      <c r="A19" s="10" t="str">
        <f>'JJR-4 Constant DCF'!A17</f>
        <v>IDACORP, Inc.</v>
      </c>
      <c r="B19" s="389" t="str">
        <f>'JJR-4 Constant DCF'!B17</f>
        <v>IDA</v>
      </c>
      <c r="C19" s="239">
        <f>'JJR-4 Constant DCF'!D17</f>
        <v>94.143666666666647</v>
      </c>
      <c r="D19" s="239">
        <f>'JJR-4 Constant DCF'!C17</f>
        <v>2.84</v>
      </c>
      <c r="E19" s="3">
        <f>'JJR-4 Constant DCF'!G17</f>
        <v>4.4999999999999998E-2</v>
      </c>
      <c r="F19" s="3">
        <f>'JJR-4 Constant DCF'!H17</f>
        <v>2.5999999999999999E-2</v>
      </c>
      <c r="G19" s="3">
        <f>'JJR-4 Constant DCF'!I17</f>
        <v>2.5999999999999999E-2</v>
      </c>
      <c r="H19" s="3">
        <f t="shared" si="21"/>
        <v>4.4999999999999998E-2</v>
      </c>
      <c r="I19" s="3">
        <f t="shared" si="4"/>
        <v>4.6649234433652709E-2</v>
      </c>
      <c r="J19" s="3">
        <f t="shared" si="4"/>
        <v>4.8298468867305419E-2</v>
      </c>
      <c r="K19" s="3">
        <f t="shared" si="4"/>
        <v>4.9947703300958129E-2</v>
      </c>
      <c r="L19" s="3">
        <f t="shared" si="4"/>
        <v>5.159693773461084E-2</v>
      </c>
      <c r="M19" s="3">
        <f t="shared" si="4"/>
        <v>5.324617216826355E-2</v>
      </c>
      <c r="N19" s="3">
        <f>'JJR-5.4 GDP Growth'!$D$25</f>
        <v>5.4895406601916275E-2</v>
      </c>
      <c r="O19" s="3">
        <f t="shared" si="22"/>
        <v>8.584536612033844E-2</v>
      </c>
      <c r="Q19" s="239">
        <f t="shared" si="5"/>
        <v>-94.143666666666647</v>
      </c>
      <c r="R19" s="239">
        <f t="shared" si="6"/>
        <v>2.9677999999999995</v>
      </c>
      <c r="S19" s="239">
        <f t="shared" si="7"/>
        <v>3.1013509999999993</v>
      </c>
      <c r="T19" s="239">
        <f t="shared" si="7"/>
        <v>3.2409117949999993</v>
      </c>
      <c r="U19" s="239">
        <f t="shared" si="7"/>
        <v>3.386752825774999</v>
      </c>
      <c r="V19" s="239">
        <f t="shared" si="7"/>
        <v>3.5391567029348736</v>
      </c>
      <c r="W19" s="239">
        <f t="shared" si="8"/>
        <v>3.7042556536675155</v>
      </c>
      <c r="X19" s="239">
        <f t="shared" si="8"/>
        <v>3.8831655300327159</v>
      </c>
      <c r="Y19" s="239">
        <f t="shared" si="8"/>
        <v>4.0771207297952978</v>
      </c>
      <c r="Z19" s="239">
        <f t="shared" si="8"/>
        <v>4.2874876742270365</v>
      </c>
      <c r="AA19" s="239">
        <f t="shared" si="8"/>
        <v>4.5157799810982375</v>
      </c>
      <c r="AB19" s="239">
        <f t="shared" si="9"/>
        <v>4.763675559285419</v>
      </c>
      <c r="AC19" s="239">
        <f t="shared" si="9"/>
        <v>5.0251794660320028</v>
      </c>
      <c r="AD19" s="239">
        <f t="shared" si="9"/>
        <v>5.3010387360674303</v>
      </c>
      <c r="AE19" s="239">
        <f t="shared" si="9"/>
        <v>5.5920414128963598</v>
      </c>
      <c r="AF19" s="239">
        <f t="shared" si="9"/>
        <v>5.89901879999206</v>
      </c>
      <c r="AG19" s="239">
        <f t="shared" si="9"/>
        <v>6.2228478355699721</v>
      </c>
      <c r="AH19" s="239">
        <f t="shared" si="9"/>
        <v>6.5644535977254401</v>
      </c>
      <c r="AI19" s="239">
        <f t="shared" si="9"/>
        <v>6.9248119470919907</v>
      </c>
      <c r="AJ19" s="239">
        <f t="shared" si="9"/>
        <v>7.3049523145694133</v>
      </c>
      <c r="AK19" s="239">
        <f t="shared" si="9"/>
        <v>7.7059606420853104</v>
      </c>
      <c r="AL19" s="239">
        <f t="shared" si="9"/>
        <v>8.1289824847909475</v>
      </c>
      <c r="AM19" s="239">
        <f t="shared" si="9"/>
        <v>8.5752262835534019</v>
      </c>
      <c r="AN19" s="239">
        <f t="shared" si="9"/>
        <v>9.0459668170925056</v>
      </c>
      <c r="AO19" s="239">
        <f t="shared" si="9"/>
        <v>9.5425488436242407</v>
      </c>
      <c r="AP19" s="239">
        <f t="shared" si="9"/>
        <v>10.066390942413639</v>
      </c>
      <c r="AQ19" s="239">
        <f t="shared" si="9"/>
        <v>10.618989566211283</v>
      </c>
      <c r="AR19" s="239">
        <f t="shared" si="10"/>
        <v>11.201923316149959</v>
      </c>
      <c r="AS19" s="239">
        <f t="shared" si="10"/>
        <v>11.816857451313497</v>
      </c>
      <c r="AT19" s="239">
        <f t="shared" si="10"/>
        <v>12.465548645860236</v>
      </c>
      <c r="AU19" s="239">
        <f t="shared" si="10"/>
        <v>13.1498500072907</v>
      </c>
      <c r="AV19" s="239">
        <f t="shared" si="10"/>
        <v>13.871716370195134</v>
      </c>
      <c r="AW19" s="239">
        <f t="shared" si="10"/>
        <v>14.633209880603454</v>
      </c>
      <c r="AX19" s="239">
        <f t="shared" si="10"/>
        <v>15.436505886890359</v>
      </c>
      <c r="AY19" s="239">
        <f t="shared" si="10"/>
        <v>16.283899154064081</v>
      </c>
      <c r="AZ19" s="239">
        <f t="shared" si="10"/>
        <v>17.177810419191029</v>
      </c>
      <c r="BA19" s="239">
        <f t="shared" si="10"/>
        <v>18.120793306683154</v>
      </c>
      <c r="BB19" s="239">
        <f t="shared" si="10"/>
        <v>19.115541623202809</v>
      </c>
      <c r="BC19" s="239">
        <f t="shared" si="10"/>
        <v>20.164897053024383</v>
      </c>
      <c r="BD19" s="239">
        <f t="shared" si="10"/>
        <v>21.271857275835941</v>
      </c>
      <c r="BE19" s="239">
        <f t="shared" si="10"/>
        <v>22.439584530170887</v>
      </c>
      <c r="BF19" s="239">
        <f t="shared" si="10"/>
        <v>23.671414646932689</v>
      </c>
      <c r="BG19" s="239">
        <f t="shared" si="10"/>
        <v>24.970866578818615</v>
      </c>
      <c r="BH19" s="239">
        <f t="shared" si="11"/>
        <v>26.341652452865066</v>
      </c>
      <c r="BI19" s="239">
        <f t="shared" si="11"/>
        <v>27.787688174831459</v>
      </c>
      <c r="BJ19" s="239">
        <f t="shared" si="11"/>
        <v>29.313104615716092</v>
      </c>
      <c r="BK19" s="239">
        <f t="shared" si="11"/>
        <v>30.922259412360336</v>
      </c>
      <c r="BL19" s="239">
        <f t="shared" si="11"/>
        <v>32.619749415851793</v>
      </c>
      <c r="BM19" s="239">
        <f t="shared" si="11"/>
        <v>34.410423823287594</v>
      </c>
      <c r="BN19" s="239">
        <f t="shared" si="11"/>
        <v>36.299398030411233</v>
      </c>
      <c r="BO19" s="239">
        <f t="shared" si="11"/>
        <v>38.292068244695457</v>
      </c>
      <c r="BP19" s="239">
        <f t="shared" si="11"/>
        <v>40.394126900616342</v>
      </c>
      <c r="BQ19" s="239">
        <f t="shared" si="11"/>
        <v>42.611578921155079</v>
      </c>
      <c r="BR19" s="239">
        <f t="shared" si="11"/>
        <v>44.950758871981535</v>
      </c>
      <c r="BS19" s="239">
        <f t="shared" si="11"/>
        <v>47.41834905732366</v>
      </c>
      <c r="BT19" s="239">
        <f t="shared" si="11"/>
        <v>50.021398609217037</v>
      </c>
      <c r="BU19" s="239">
        <f t="shared" si="11"/>
        <v>52.767343624666537</v>
      </c>
      <c r="BV19" s="239">
        <f t="shared" si="11"/>
        <v>55.664028408245642</v>
      </c>
      <c r="BW19" s="239">
        <f t="shared" si="11"/>
        <v>58.719727880816905</v>
      </c>
      <c r="BX19" s="239">
        <f t="shared" si="12"/>
        <v>61.94317121838823</v>
      </c>
      <c r="BY19" s="239">
        <f t="shared" si="12"/>
        <v>65.343566788633765</v>
      </c>
      <c r="BZ19" s="239">
        <f t="shared" si="12"/>
        <v>68.93062845631529</v>
      </c>
      <c r="CA19" s="239">
        <f t="shared" si="12"/>
        <v>72.714603332750343</v>
      </c>
      <c r="CB19" s="239">
        <f t="shared" si="12"/>
        <v>76.706301048598732</v>
      </c>
      <c r="CC19" s="239">
        <f t="shared" si="12"/>
        <v>80.917124633590561</v>
      </c>
      <c r="CD19" s="239">
        <f t="shared" si="12"/>
        <v>85.359103091409452</v>
      </c>
      <c r="CE19" s="239">
        <f t="shared" si="12"/>
        <v>90.044925762787258</v>
      </c>
      <c r="CF19" s="239">
        <f t="shared" si="12"/>
        <v>94.987978574974832</v>
      </c>
      <c r="CG19" s="239">
        <f t="shared" si="12"/>
        <v>100.20238228114219</v>
      </c>
      <c r="CH19" s="239">
        <f t="shared" si="12"/>
        <v>105.70303279894614</v>
      </c>
      <c r="CI19" s="239">
        <f t="shared" si="12"/>
        <v>111.50564376349998</v>
      </c>
      <c r="CJ19" s="239">
        <f t="shared" si="12"/>
        <v>117.62679141630574</v>
      </c>
      <c r="CK19" s="239">
        <f t="shared" si="12"/>
        <v>124.08396195838263</v>
      </c>
      <c r="CL19" s="239">
        <f t="shared" si="12"/>
        <v>130.89560150286476</v>
      </c>
      <c r="CM19" s="239">
        <f t="shared" si="12"/>
        <v>138.08116876976692</v>
      </c>
      <c r="CN19" s="239">
        <f t="shared" si="13"/>
        <v>145.6611906734511</v>
      </c>
      <c r="CO19" s="239">
        <f t="shared" si="13"/>
        <v>153.65732096158945</v>
      </c>
      <c r="CP19" s="239">
        <f t="shared" si="13"/>
        <v>162.09240207313707</v>
      </c>
      <c r="CQ19" s="239">
        <f t="shared" si="13"/>
        <v>170.99053039202323</v>
      </c>
      <c r="CR19" s="239">
        <f t="shared" si="13"/>
        <v>180.37712508297068</v>
      </c>
      <c r="CS19" s="239">
        <f t="shared" si="13"/>
        <v>190.27900070608507</v>
      </c>
      <c r="CT19" s="239">
        <f t="shared" si="13"/>
        <v>200.72444381765192</v>
      </c>
      <c r="CU19" s="239">
        <f t="shared" si="13"/>
        <v>211.74329377596541</v>
      </c>
      <c r="CV19" s="239">
        <f t="shared" si="13"/>
        <v>223.36702798302605</v>
      </c>
      <c r="CW19" s="239">
        <f t="shared" si="13"/>
        <v>235.62885180561588</v>
      </c>
      <c r="CX19" s="239">
        <f t="shared" si="13"/>
        <v>248.56379343262785</v>
      </c>
      <c r="CY19" s="239">
        <f t="shared" si="13"/>
        <v>262.2088039396267</v>
      </c>
      <c r="CZ19" s="239">
        <f t="shared" si="13"/>
        <v>276.60286284649465</v>
      </c>
      <c r="DA19" s="239">
        <f t="shared" si="13"/>
        <v>291.78708946970704</v>
      </c>
      <c r="DB19" s="239">
        <f t="shared" si="13"/>
        <v>307.8048603873363</v>
      </c>
      <c r="DC19" s="239">
        <f t="shared" si="13"/>
        <v>324.70193335234518</v>
      </c>
      <c r="DD19" s="239">
        <f t="shared" si="14"/>
        <v>342.52657800815047</v>
      </c>
      <c r="DE19" s="239">
        <f t="shared" si="14"/>
        <v>361.32971377987087</v>
      </c>
      <c r="DF19" s="239">
        <f t="shared" si="14"/>
        <v>381.1650553351709</v>
      </c>
      <c r="DG19" s="239">
        <f t="shared" si="14"/>
        <v>402.08926603023701</v>
      </c>
      <c r="DH19" s="239">
        <f t="shared" si="14"/>
        <v>424.16211977923297</v>
      </c>
      <c r="DI19" s="239">
        <f t="shared" si="14"/>
        <v>447.44667180964467</v>
      </c>
      <c r="DJ19" s="239">
        <f t="shared" si="14"/>
        <v>472.00943879130932</v>
      </c>
      <c r="DK19" s="239">
        <f t="shared" si="14"/>
        <v>497.92058885370056</v>
      </c>
      <c r="DL19" s="239">
        <f t="shared" si="14"/>
        <v>525.25414203429</v>
      </c>
      <c r="DM19" s="239">
        <f t="shared" si="14"/>
        <v>554.08818173060308</v>
      </c>
      <c r="DN19" s="239">
        <f t="shared" si="14"/>
        <v>584.50507776002098</v>
      </c>
      <c r="DO19" s="239">
        <f t="shared" si="14"/>
        <v>616.59172166454198</v>
      </c>
      <c r="DP19" s="239">
        <f t="shared" si="14"/>
        <v>650.43977493269256</v>
      </c>
      <c r="DQ19" s="239">
        <f t="shared" si="14"/>
        <v>686.1459308476816</v>
      </c>
      <c r="DR19" s="239">
        <f t="shared" si="14"/>
        <v>723.81219070981535</v>
      </c>
      <c r="DS19" s="239">
        <f t="shared" si="14"/>
        <v>763.54615522225447</v>
      </c>
      <c r="DT19" s="239">
        <f t="shared" si="15"/>
        <v>805.46133187250996</v>
      </c>
      <c r="DU19" s="239">
        <f t="shared" si="15"/>
        <v>849.67745918777246</v>
      </c>
      <c r="DV19" s="239">
        <f t="shared" si="15"/>
        <v>896.32084879036836</v>
      </c>
      <c r="DW19" s="239">
        <f t="shared" si="15"/>
        <v>945.52474623049034</v>
      </c>
      <c r="DX19" s="239">
        <f t="shared" si="15"/>
        <v>997.42971162698677</v>
      </c>
      <c r="DY19" s="239">
        <f t="shared" si="15"/>
        <v>1052.1840212035822</v>
      </c>
      <c r="DZ19" s="239">
        <f t="shared" si="15"/>
        <v>1109.9440908675922</v>
      </c>
      <c r="EA19" s="239">
        <f t="shared" si="15"/>
        <v>1170.8749230411629</v>
      </c>
      <c r="EB19" s="239">
        <f t="shared" si="15"/>
        <v>1235.150578021495</v>
      </c>
      <c r="EC19" s="239">
        <f t="shared" si="15"/>
        <v>1302.9546712165768</v>
      </c>
      <c r="ED19" s="239">
        <f t="shared" si="15"/>
        <v>1374.480897676877</v>
      </c>
      <c r="EE19" s="239">
        <f t="shared" si="15"/>
        <v>1449.933585421416</v>
      </c>
      <c r="EF19" s="239">
        <f t="shared" si="15"/>
        <v>1529.5282791388988</v>
      </c>
      <c r="EG19" s="239">
        <f t="shared" si="15"/>
        <v>1613.4923559313579</v>
      </c>
      <c r="EH19" s="239">
        <f t="shared" si="15"/>
        <v>1702.0656748592937</v>
      </c>
      <c r="EI19" s="239">
        <f t="shared" si="15"/>
        <v>1795.5012621438598</v>
      </c>
      <c r="EJ19" s="239">
        <f t="shared" si="16"/>
        <v>1894.0660339835008</v>
      </c>
      <c r="EK19" s="239">
        <f t="shared" si="16"/>
        <v>1998.041559049904</v>
      </c>
      <c r="EL19" s="239">
        <f t="shared" si="16"/>
        <v>2107.724862841475</v>
      </c>
      <c r="EM19" s="239">
        <f t="shared" si="16"/>
        <v>2223.4292761921261</v>
      </c>
      <c r="EN19" s="239">
        <f t="shared" si="16"/>
        <v>2345.4853303592972</v>
      </c>
      <c r="EO19" s="239">
        <f t="shared" si="16"/>
        <v>2474.2417012482006</v>
      </c>
      <c r="EP19" s="239">
        <f t="shared" si="16"/>
        <v>2610.0662054696377</v>
      </c>
      <c r="EQ19" s="239">
        <f t="shared" si="16"/>
        <v>2753.3468510768143</v>
      </c>
      <c r="ER19" s="239">
        <f t="shared" si="16"/>
        <v>2904.4929459827817</v>
      </c>
      <c r="ES19" s="239">
        <f t="shared" si="16"/>
        <v>3063.936267224904</v>
      </c>
      <c r="ET19" s="239">
        <f t="shared" si="16"/>
        <v>3232.1322944165727</v>
      </c>
      <c r="EU19" s="239">
        <f t="shared" si="16"/>
        <v>3409.5615109097548</v>
      </c>
      <c r="EV19" s="239">
        <f t="shared" si="16"/>
        <v>3596.7307763853896</v>
      </c>
      <c r="EW19" s="239">
        <f t="shared" si="16"/>
        <v>3794.1747747926916</v>
      </c>
      <c r="EX19" s="239">
        <f t="shared" si="16"/>
        <v>4002.4575417736705</v>
      </c>
      <c r="EY19" s="239">
        <f t="shared" si="16"/>
        <v>4222.1740759362428</v>
      </c>
      <c r="EZ19" s="239">
        <f t="shared" si="17"/>
        <v>4453.9520385788328</v>
      </c>
      <c r="FA19" s="239">
        <f t="shared" si="17"/>
        <v>4698.4535467220521</v>
      </c>
      <c r="FB19" s="239">
        <f t="shared" si="17"/>
        <v>4956.3770645695749</v>
      </c>
      <c r="FC19" s="239">
        <f t="shared" si="17"/>
        <v>5228.459398801534</v>
      </c>
      <c r="FD19" s="239">
        <f t="shared" si="17"/>
        <v>5515.4778034003548</v>
      </c>
      <c r="FE19" s="239">
        <f t="shared" si="17"/>
        <v>5818.2522000218614</v>
      </c>
      <c r="FF19" s="239">
        <f t="shared" si="17"/>
        <v>6137.6475202545553</v>
      </c>
      <c r="FG19" s="239">
        <f t="shared" si="17"/>
        <v>6474.5761764581721</v>
      </c>
      <c r="FH19" s="239">
        <f t="shared" si="17"/>
        <v>6830.0006682399235</v>
      </c>
      <c r="FI19" s="239">
        <f t="shared" si="17"/>
        <v>7204.9363320143138</v>
      </c>
      <c r="FJ19" s="239">
        <f t="shared" si="17"/>
        <v>7600.4542415011592</v>
      </c>
      <c r="FK19" s="239">
        <f t="shared" si="17"/>
        <v>8017.6842674476247</v>
      </c>
      <c r="FL19" s="239">
        <f t="shared" si="17"/>
        <v>8457.8183053149496</v>
      </c>
      <c r="FM19" s="239">
        <f t="shared" si="17"/>
        <v>8922.1136801503435</v>
      </c>
      <c r="FN19" s="239">
        <f t="shared" si="17"/>
        <v>9411.8967383707168</v>
      </c>
      <c r="FO19" s="239">
        <f t="shared" si="17"/>
        <v>9928.566636718826</v>
      </c>
      <c r="FP19" s="239">
        <f t="shared" si="18"/>
        <v>10473.599339215727</v>
      </c>
      <c r="FQ19" s="239">
        <f t="shared" si="18"/>
        <v>11048.551833527536</v>
      </c>
      <c r="FR19" s="239">
        <f t="shared" si="18"/>
        <v>11655.066578791377</v>
      </c>
      <c r="FS19" s="239">
        <f t="shared" si="18"/>
        <v>12294.876197606534</v>
      </c>
      <c r="FT19" s="239">
        <f t="shared" si="18"/>
        <v>12969.808425594367</v>
      </c>
      <c r="FU19" s="239">
        <f t="shared" si="18"/>
        <v>13681.791332666329</v>
      </c>
      <c r="FV19" s="239">
        <f t="shared" si="18"/>
        <v>14432.858830915622</v>
      </c>
      <c r="FW19" s="239">
        <f t="shared" si="18"/>
        <v>15225.156484866793</v>
      </c>
      <c r="FX19" s="239">
        <f t="shared" si="18"/>
        <v>16060.947640681357</v>
      </c>
      <c r="FY19" s="239">
        <f t="shared" si="18"/>
        <v>16942.61989182865</v>
      </c>
      <c r="FZ19" s="239">
        <f t="shared" si="18"/>
        <v>17872.691899692298</v>
      </c>
      <c r="GA19" s="239">
        <f t="shared" si="18"/>
        <v>18853.820588596682</v>
      </c>
      <c r="GB19" s="239">
        <f t="shared" si="18"/>
        <v>19888.808735807277</v>
      </c>
      <c r="GC19" s="239">
        <f t="shared" si="18"/>
        <v>20980.61297818716</v>
      </c>
      <c r="GD19" s="239">
        <f t="shared" si="18"/>
        <v>22132.352258382187</v>
      </c>
      <c r="GE19" s="239">
        <f t="shared" si="18"/>
        <v>23347.316734662916</v>
      </c>
      <c r="GF19" s="239">
        <f t="shared" si="19"/>
        <v>24628.977179875961</v>
      </c>
      <c r="GG19" s="239">
        <f t="shared" si="19"/>
        <v>25980.994896354568</v>
      </c>
      <c r="GH19" s="239">
        <f t="shared" si="19"/>
        <v>27407.232175112265</v>
      </c>
      <c r="GI19" s="239">
        <f t="shared" si="19"/>
        <v>28911.763329198177</v>
      </c>
      <c r="GJ19" s="239">
        <f t="shared" si="19"/>
        <v>30498.886332732884</v>
      </c>
      <c r="GK19" s="239">
        <f t="shared" si="19"/>
        <v>32173.135098873881</v>
      </c>
      <c r="GL19" s="239">
        <f t="shared" si="19"/>
        <v>33939.292431784947</v>
      </c>
      <c r="GM19" s="239">
        <f t="shared" si="19"/>
        <v>35802.40368960912</v>
      </c>
      <c r="GN19" s="239">
        <f t="shared" si="19"/>
        <v>37767.791197476159</v>
      </c>
      <c r="GO19" s="239">
        <f t="shared" si="19"/>
        <v>39841.069451717885</v>
      </c>
      <c r="GP19" s="239">
        <f t="shared" si="19"/>
        <v>42028.161158725125</v>
      </c>
      <c r="GQ19" s="239">
        <f t="shared" si="19"/>
        <v>44335.314154264204</v>
      </c>
      <c r="GR19" s="239">
        <f t="shared" si="19"/>
        <v>46769.119251586235</v>
      </c>
      <c r="GS19" s="239">
        <f t="shared" si="19"/>
        <v>49336.529069315569</v>
      </c>
      <c r="GT19" s="239">
        <f t="shared" si="19"/>
        <v>52044.877892902907</v>
      </c>
      <c r="GU19" s="239">
        <f t="shared" si="19"/>
        <v>54901.902626380892</v>
      </c>
      <c r="GV19" s="239">
        <f t="shared" si="20"/>
        <v>57915.764894274886</v>
      </c>
      <c r="GW19" s="239">
        <f t="shared" si="20"/>
        <v>61095.074356807098</v>
      </c>
      <c r="GX19" s="239">
        <f t="shared" si="20"/>
        <v>64448.913304998328</v>
      </c>
      <c r="GY19" s="239">
        <f t="shared" si="20"/>
        <v>67986.862605927861</v>
      </c>
      <c r="GZ19" s="239">
        <f t="shared" si="20"/>
        <v>71719.029072268895</v>
      </c>
      <c r="HA19" s="239">
        <f t="shared" si="20"/>
        <v>75656.074334285746</v>
      </c>
      <c r="HB19" s="239">
        <f t="shared" si="20"/>
        <v>79809.245296771158</v>
      </c>
      <c r="HC19" s="239">
        <f t="shared" si="20"/>
        <v>84190.406267929488</v>
      </c>
      <c r="HD19" s="239">
        <f t="shared" si="20"/>
        <v>88812.072851987992</v>
      </c>
      <c r="HE19" s="239">
        <f t="shared" si="20"/>
        <v>93687.447702356876</v>
      </c>
      <c r="HF19" s="239">
        <f t="shared" si="20"/>
        <v>98830.458237473518</v>
      </c>
      <c r="HG19" s="239">
        <f t="shared" si="20"/>
        <v>104255.79642707334</v>
      </c>
      <c r="HH19" s="239">
        <f t="shared" si="20"/>
        <v>109978.96076254414</v>
      </c>
      <c r="HI19" s="239">
        <f t="shared" si="20"/>
        <v>116016.3005312602</v>
      </c>
    </row>
    <row r="20" spans="1:217" s="278" customFormat="1" ht="12.75" customHeight="1">
      <c r="A20" s="10" t="str">
        <f>'JJR-4 Constant DCF'!A18</f>
        <v>NextEra Energy, Inc.</v>
      </c>
      <c r="B20" s="389" t="str">
        <f>'JJR-4 Constant DCF'!B18</f>
        <v>NEE</v>
      </c>
      <c r="C20" s="239">
        <f>'JJR-4 Constant DCF'!D18</f>
        <v>74.075999999999993</v>
      </c>
      <c r="D20" s="239">
        <f>'JJR-4 Constant DCF'!C18</f>
        <v>1.54</v>
      </c>
      <c r="E20" s="3">
        <f>'JJR-4 Constant DCF'!G18</f>
        <v>0.105</v>
      </c>
      <c r="F20" s="3">
        <f>'JJR-4 Constant DCF'!H18</f>
        <v>8.5900000000000004E-2</v>
      </c>
      <c r="G20" s="3">
        <f>'JJR-4 Constant DCF'!I18</f>
        <v>7.8E-2</v>
      </c>
      <c r="H20" s="3">
        <f t="shared" si="21"/>
        <v>0.105</v>
      </c>
      <c r="I20" s="3">
        <f t="shared" si="4"/>
        <v>9.6649234433652711E-2</v>
      </c>
      <c r="J20" s="3">
        <f t="shared" si="4"/>
        <v>8.8298468867305427E-2</v>
      </c>
      <c r="K20" s="3">
        <f t="shared" si="4"/>
        <v>7.9947703300958142E-2</v>
      </c>
      <c r="L20" s="3">
        <f t="shared" si="4"/>
        <v>7.1596937734610858E-2</v>
      </c>
      <c r="M20" s="3">
        <f t="shared" si="4"/>
        <v>6.3246172168263573E-2</v>
      </c>
      <c r="N20" s="3">
        <f>'JJR-5.4 GDP Growth'!$D$25</f>
        <v>5.4895406601916275E-2</v>
      </c>
      <c r="O20" s="3">
        <f t="shared" si="22"/>
        <v>8.6187580227851876E-2</v>
      </c>
      <c r="Q20" s="239">
        <f t="shared" si="5"/>
        <v>-74.075999999999993</v>
      </c>
      <c r="R20" s="239">
        <f t="shared" si="6"/>
        <v>1.7017</v>
      </c>
      <c r="S20" s="239">
        <f t="shared" si="7"/>
        <v>1.8803785</v>
      </c>
      <c r="T20" s="239">
        <f t="shared" si="7"/>
        <v>2.0778182424999998</v>
      </c>
      <c r="U20" s="239">
        <f t="shared" si="7"/>
        <v>2.2959891579624996</v>
      </c>
      <c r="V20" s="239">
        <f t="shared" si="7"/>
        <v>2.537068019548562</v>
      </c>
      <c r="W20" s="239">
        <f t="shared" si="8"/>
        <v>2.782273701344034</v>
      </c>
      <c r="X20" s="239">
        <f t="shared" si="8"/>
        <v>3.0279442091424826</v>
      </c>
      <c r="Y20" s="239">
        <f t="shared" si="8"/>
        <v>3.2700213943868603</v>
      </c>
      <c r="Z20" s="239">
        <f t="shared" si="8"/>
        <v>3.5041449125516215</v>
      </c>
      <c r="AA20" s="239">
        <f t="shared" si="8"/>
        <v>3.7257686649934061</v>
      </c>
      <c r="AB20" s="239">
        <f t="shared" si="9"/>
        <v>3.9302962507628978</v>
      </c>
      <c r="AC20" s="239">
        <f t="shared" si="9"/>
        <v>4.1460514615145145</v>
      </c>
      <c r="AD20" s="239">
        <f t="shared" si="9"/>
        <v>4.3736506422868233</v>
      </c>
      <c r="AE20" s="239">
        <f t="shared" si="9"/>
        <v>4.6137439726298908</v>
      </c>
      <c r="AF20" s="239">
        <f t="shared" si="9"/>
        <v>4.8670173239645491</v>
      </c>
      <c r="AG20" s="239">
        <f t="shared" si="9"/>
        <v>5.1341942189021532</v>
      </c>
      <c r="AH20" s="239">
        <f t="shared" si="9"/>
        <v>5.4160378981219948</v>
      </c>
      <c r="AI20" s="239">
        <f t="shared" si="9"/>
        <v>5.7133535007107898</v>
      </c>
      <c r="AJ20" s="239">
        <f t="shared" si="9"/>
        <v>6.0269903641927902</v>
      </c>
      <c r="AK20" s="239">
        <f t="shared" si="9"/>
        <v>6.357844450820985</v>
      </c>
      <c r="AL20" s="239">
        <f t="shared" si="9"/>
        <v>6.7068609070605403</v>
      </c>
      <c r="AM20" s="239">
        <f t="shared" si="9"/>
        <v>7.0750367635761258</v>
      </c>
      <c r="AN20" s="239">
        <f t="shared" si="9"/>
        <v>7.4634237834361432</v>
      </c>
      <c r="AO20" s="239">
        <f t="shared" si="9"/>
        <v>7.8731314666702827</v>
      </c>
      <c r="AP20" s="239">
        <f t="shared" si="9"/>
        <v>8.3053302197634888</v>
      </c>
      <c r="AQ20" s="239">
        <f t="shared" si="9"/>
        <v>8.7612546991405882</v>
      </c>
      <c r="AR20" s="239">
        <f t="shared" si="10"/>
        <v>9.2422073381928609</v>
      </c>
      <c r="AS20" s="239">
        <f t="shared" si="10"/>
        <v>9.7495620679221719</v>
      </c>
      <c r="AT20" s="239">
        <f t="shared" si="10"/>
        <v>10.284768241831379</v>
      </c>
      <c r="AU20" s="239">
        <f t="shared" si="10"/>
        <v>10.849354776273188</v>
      </c>
      <c r="AV20" s="239">
        <f t="shared" si="10"/>
        <v>11.444934518085146</v>
      </c>
      <c r="AW20" s="239">
        <f t="shared" si="10"/>
        <v>12.073208851987737</v>
      </c>
      <c r="AX20" s="239">
        <f t="shared" si="10"/>
        <v>12.735972560907458</v>
      </c>
      <c r="AY20" s="239">
        <f t="shared" si="10"/>
        <v>13.435118953109322</v>
      </c>
      <c r="AZ20" s="239">
        <f t="shared" si="10"/>
        <v>14.17264527078537</v>
      </c>
      <c r="BA20" s="239">
        <f t="shared" si="10"/>
        <v>14.950658395549858</v>
      </c>
      <c r="BB20" s="239">
        <f t="shared" si="10"/>
        <v>15.771380867139921</v>
      </c>
      <c r="BC20" s="239">
        <f t="shared" si="10"/>
        <v>16.63715723251525</v>
      </c>
      <c r="BD20" s="239">
        <f t="shared" si="10"/>
        <v>17.550460743494188</v>
      </c>
      <c r="BE20" s="239">
        <f t="shared" si="10"/>
        <v>18.513900422059272</v>
      </c>
      <c r="BF20" s="239">
        <f t="shared" si="10"/>
        <v>19.530228513515606</v>
      </c>
      <c r="BG20" s="239">
        <f t="shared" si="10"/>
        <v>20.602348348793385</v>
      </c>
      <c r="BH20" s="239">
        <f t="shared" si="11"/>
        <v>21.733322638354714</v>
      </c>
      <c r="BI20" s="239">
        <f t="shared" si="11"/>
        <v>22.926382221397827</v>
      </c>
      <c r="BJ20" s="239">
        <f t="shared" si="11"/>
        <v>24.184935295352403</v>
      </c>
      <c r="BK20" s="239">
        <f t="shared" si="11"/>
        <v>25.51257715203181</v>
      </c>
      <c r="BL20" s="239">
        <f t="shared" si="11"/>
        <v>26.913100448255356</v>
      </c>
      <c r="BM20" s="239">
        <f t="shared" si="11"/>
        <v>28.390506040280549</v>
      </c>
      <c r="BN20" s="239">
        <f t="shared" si="11"/>
        <v>29.949014412995911</v>
      </c>
      <c r="BO20" s="239">
        <f t="shared" si="11"/>
        <v>31.593077736523973</v>
      </c>
      <c r="BP20" s="239">
        <f t="shared" si="11"/>
        <v>33.327392584676403</v>
      </c>
      <c r="BQ20" s="239">
        <f t="shared" si="11"/>
        <v>35.1569133515939</v>
      </c>
      <c r="BR20" s="239">
        <f t="shared" si="11"/>
        <v>37.086866404897989</v>
      </c>
      <c r="BS20" s="239">
        <f t="shared" si="11"/>
        <v>39.122765015785816</v>
      </c>
      <c r="BT20" s="239">
        <f t="shared" si="11"/>
        <v>41.270425108718605</v>
      </c>
      <c r="BU20" s="239">
        <f t="shared" si="11"/>
        <v>43.535981875695647</v>
      </c>
      <c r="BV20" s="239">
        <f t="shared" si="11"/>
        <v>45.925907302575617</v>
      </c>
      <c r="BW20" s="239">
        <f t="shared" si="11"/>
        <v>48.447028657512419</v>
      </c>
      <c r="BX20" s="239">
        <f t="shared" si="12"/>
        <v>51.106547994321254</v>
      </c>
      <c r="BY20" s="239">
        <f t="shared" si="12"/>
        <v>53.912062726489864</v>
      </c>
      <c r="BZ20" s="239">
        <f t="shared" si="12"/>
        <v>56.871587330608541</v>
      </c>
      <c r="CA20" s="239">
        <f t="shared" si="12"/>
        <v>59.99357624121869</v>
      </c>
      <c r="CB20" s="239">
        <f t="shared" si="12"/>
        <v>63.286948002483456</v>
      </c>
      <c r="CC20" s="239">
        <f t="shared" si="12"/>
        <v>66.761110745674117</v>
      </c>
      <c r="CD20" s="239">
        <f t="shared" si="12"/>
        <v>70.425989065253461</v>
      </c>
      <c r="CE20" s="239">
        <f t="shared" si="12"/>
        <v>74.292052370332655</v>
      </c>
      <c r="CF20" s="239">
        <f t="shared" si="12"/>
        <v>78.370344792492929</v>
      </c>
      <c r="CG20" s="239">
        <f t="shared" si="12"/>
        <v>82.672516735409204</v>
      </c>
      <c r="CH20" s="239">
        <f t="shared" si="12"/>
        <v>87.210858156403219</v>
      </c>
      <c r="CI20" s="239">
        <f t="shared" si="12"/>
        <v>91.998333675001021</v>
      </c>
      <c r="CJ20" s="239">
        <f t="shared" si="12"/>
        <v>97.048619608788968</v>
      </c>
      <c r="CK20" s="239">
        <f t="shared" si="12"/>
        <v>102.37614304236814</v>
      </c>
      <c r="CL20" s="239">
        <f t="shared" si="12"/>
        <v>107.99612304101488</v>
      </c>
      <c r="CM20" s="239">
        <f t="shared" si="12"/>
        <v>113.92461412678198</v>
      </c>
      <c r="CN20" s="239">
        <f t="shared" si="13"/>
        <v>120.17855214123809</v>
      </c>
      <c r="CO20" s="239">
        <f t="shared" si="13"/>
        <v>126.77580262586095</v>
      </c>
      <c r="CP20" s="239">
        <f t="shared" si="13"/>
        <v>133.73521185829188</v>
      </c>
      <c r="CQ20" s="239">
        <f t="shared" si="13"/>
        <v>141.07666069024623</v>
      </c>
      <c r="CR20" s="239">
        <f t="shared" si="13"/>
        <v>148.82112134087788</v>
      </c>
      <c r="CS20" s="239">
        <f t="shared" si="13"/>
        <v>156.99071730783848</v>
      </c>
      <c r="CT20" s="239">
        <f t="shared" si="13"/>
        <v>165.60878656717875</v>
      </c>
      <c r="CU20" s="239">
        <f t="shared" si="13"/>
        <v>174.69994824263401</v>
      </c>
      <c r="CV20" s="239">
        <f t="shared" si="13"/>
        <v>184.29017293474712</v>
      </c>
      <c r="CW20" s="239">
        <f t="shared" si="13"/>
        <v>194.40685691073753</v>
      </c>
      <c r="CX20" s="239">
        <f t="shared" si="13"/>
        <v>205.07890036705302</v>
      </c>
      <c r="CY20" s="239">
        <f t="shared" si="13"/>
        <v>216.33678998817626</v>
      </c>
      <c r="CZ20" s="239">
        <f t="shared" si="13"/>
        <v>228.21268603753057</v>
      </c>
      <c r="DA20" s="239">
        <f t="shared" si="13"/>
        <v>240.74051422927627</v>
      </c>
      <c r="DB20" s="239">
        <f t="shared" si="13"/>
        <v>253.95606264344681</v>
      </c>
      <c r="DC20" s="239">
        <f t="shared" si="13"/>
        <v>267.89708396128054</v>
      </c>
      <c r="DD20" s="239">
        <f t="shared" si="14"/>
        <v>282.60340331280275</v>
      </c>
      <c r="DE20" s="239">
        <f t="shared" si="14"/>
        <v>298.11703204474441</v>
      </c>
      <c r="DF20" s="239">
        <f t="shared" si="14"/>
        <v>314.48228773379714</v>
      </c>
      <c r="DG20" s="239">
        <f t="shared" si="14"/>
        <v>331.74592078804477</v>
      </c>
      <c r="DH20" s="239">
        <f t="shared" si="14"/>
        <v>349.95724799823159</v>
      </c>
      <c r="DI20" s="239">
        <f t="shared" si="14"/>
        <v>369.16829342038216</v>
      </c>
      <c r="DJ20" s="239">
        <f t="shared" si="14"/>
        <v>389.43393699222958</v>
      </c>
      <c r="DK20" s="239">
        <f t="shared" si="14"/>
        <v>410.81207130800306</v>
      </c>
      <c r="DL20" s="239">
        <f t="shared" si="14"/>
        <v>433.36376699943133</v>
      </c>
      <c r="DM20" s="239">
        <f t="shared" si="14"/>
        <v>457.1534471954032</v>
      </c>
      <c r="DN20" s="239">
        <f t="shared" si="14"/>
        <v>482.24907155866254</v>
      </c>
      <c r="DO20" s="239">
        <f t="shared" si="14"/>
        <v>508.72233042527193</v>
      </c>
      <c r="DP20" s="239">
        <f t="shared" si="14"/>
        <v>536.64884960144161</v>
      </c>
      <c r="DQ20" s="239">
        <f t="shared" si="14"/>
        <v>566.10840640276331</v>
      </c>
      <c r="DR20" s="239">
        <f t="shared" si="14"/>
        <v>597.18515755300587</v>
      </c>
      <c r="DS20" s="239">
        <f t="shared" si="14"/>
        <v>629.96787959350752</v>
      </c>
      <c r="DT20" s="239">
        <f t="shared" si="15"/>
        <v>664.5502224899401</v>
      </c>
      <c r="DU20" s="239">
        <f t="shared" si="15"/>
        <v>701.03097716091929</v>
      </c>
      <c r="DV20" s="239">
        <f t="shared" si="15"/>
        <v>739.51435769270665</v>
      </c>
      <c r="DW20" s="239">
        <f t="shared" si="15"/>
        <v>780.11029904620273</v>
      </c>
      <c r="DX20" s="239">
        <f t="shared" si="15"/>
        <v>822.93477110668653</v>
      </c>
      <c r="DY20" s="239">
        <f t="shared" si="15"/>
        <v>868.11010997344295</v>
      </c>
      <c r="DZ20" s="239">
        <f t="shared" si="15"/>
        <v>915.7653674356693</v>
      </c>
      <c r="EA20" s="239">
        <f t="shared" si="15"/>
        <v>966.03667963300359</v>
      </c>
      <c r="EB20" s="239">
        <f t="shared" si="15"/>
        <v>1019.0676559538224</v>
      </c>
      <c r="EC20" s="239">
        <f t="shared" si="15"/>
        <v>1075.0097892822691</v>
      </c>
      <c r="ED20" s="239">
        <f t="shared" si="15"/>
        <v>1134.0228887659596</v>
      </c>
      <c r="EE20" s="239">
        <f t="shared" si="15"/>
        <v>1196.2755363406466</v>
      </c>
      <c r="EF20" s="239">
        <f t="shared" si="15"/>
        <v>1261.9455683159917</v>
      </c>
      <c r="EG20" s="239">
        <f t="shared" si="15"/>
        <v>1331.2205833981843</v>
      </c>
      <c r="EH20" s="239">
        <f t="shared" si="15"/>
        <v>1404.2984786006677</v>
      </c>
      <c r="EI20" s="239">
        <f t="shared" si="15"/>
        <v>1481.3880145739038</v>
      </c>
      <c r="EJ20" s="239">
        <f t="shared" si="16"/>
        <v>1562.7094119691437</v>
      </c>
      <c r="EK20" s="239">
        <f t="shared" si="16"/>
        <v>1648.4949805398314</v>
      </c>
      <c r="EL20" s="239">
        <f t="shared" si="16"/>
        <v>1738.9897827777836</v>
      </c>
      <c r="EM20" s="239">
        <f t="shared" si="16"/>
        <v>1834.452333979948</v>
      </c>
      <c r="EN20" s="239">
        <f t="shared" si="16"/>
        <v>1935.1553407456115</v>
      </c>
      <c r="EO20" s="239">
        <f t="shared" si="16"/>
        <v>2041.3864800137117</v>
      </c>
      <c r="EP20" s="239">
        <f t="shared" si="16"/>
        <v>2153.4492208657189</v>
      </c>
      <c r="EQ20" s="239">
        <f t="shared" si="16"/>
        <v>2271.6636914417222</v>
      </c>
      <c r="ER20" s="239">
        <f t="shared" si="16"/>
        <v>2396.3675934462258</v>
      </c>
      <c r="ES20" s="239">
        <f t="shared" si="16"/>
        <v>2527.9171668561121</v>
      </c>
      <c r="ET20" s="239">
        <f t="shared" si="16"/>
        <v>2666.6882075866424</v>
      </c>
      <c r="EU20" s="239">
        <f t="shared" si="16"/>
        <v>2813.0771410226466</v>
      </c>
      <c r="EV20" s="239">
        <f t="shared" si="16"/>
        <v>2967.5021544816409</v>
      </c>
      <c r="EW20" s="239">
        <f t="shared" si="16"/>
        <v>3130.4043918439729</v>
      </c>
      <c r="EX20" s="239">
        <f t="shared" si="16"/>
        <v>3302.2492137626723</v>
      </c>
      <c r="EY20" s="239">
        <f t="shared" si="16"/>
        <v>3483.5275270530324</v>
      </c>
      <c r="EZ20" s="239">
        <f t="shared" si="17"/>
        <v>3674.7571870595766</v>
      </c>
      <c r="FA20" s="239">
        <f t="shared" si="17"/>
        <v>3876.484477006526</v>
      </c>
      <c r="FB20" s="239">
        <f t="shared" si="17"/>
        <v>4089.2856685578163</v>
      </c>
      <c r="FC20" s="239">
        <f t="shared" si="17"/>
        <v>4313.7686680446868</v>
      </c>
      <c r="FD20" s="239">
        <f t="shared" si="17"/>
        <v>4550.5747530636063</v>
      </c>
      <c r="FE20" s="239">
        <f t="shared" si="17"/>
        <v>4800.3804044054477</v>
      </c>
      <c r="FF20" s="239">
        <f t="shared" si="17"/>
        <v>5063.8992385491565</v>
      </c>
      <c r="FG20" s="239">
        <f t="shared" si="17"/>
        <v>5341.8840462404469</v>
      </c>
      <c r="FH20" s="239">
        <f t="shared" si="17"/>
        <v>5635.1289429791059</v>
      </c>
      <c r="FI20" s="239">
        <f t="shared" si="17"/>
        <v>5944.4716375581702</v>
      </c>
      <c r="FJ20" s="239">
        <f t="shared" si="17"/>
        <v>6270.7958251354848</v>
      </c>
      <c r="FK20" s="239">
        <f t="shared" si="17"/>
        <v>6615.0337116738965</v>
      </c>
      <c r="FL20" s="239">
        <f t="shared" si="17"/>
        <v>6978.1686769616181</v>
      </c>
      <c r="FM20" s="239">
        <f t="shared" si="17"/>
        <v>7361.2380838201825</v>
      </c>
      <c r="FN20" s="239">
        <f t="shared" si="17"/>
        <v>7765.3362415250022</v>
      </c>
      <c r="FO20" s="239">
        <f t="shared" si="17"/>
        <v>8191.6175319041131</v>
      </c>
      <c r="FP20" s="239">
        <f t="shared" si="18"/>
        <v>8641.2997070453748</v>
      </c>
      <c r="FQ20" s="239">
        <f t="shared" si="18"/>
        <v>9115.6673680326512</v>
      </c>
      <c r="FR20" s="239">
        <f t="shared" si="18"/>
        <v>9616.0756346486232</v>
      </c>
      <c r="FS20" s="239">
        <f t="shared" si="18"/>
        <v>10143.954016527439</v>
      </c>
      <c r="FT20" s="239">
        <f t="shared" si="18"/>
        <v>10700.810496815855</v>
      </c>
      <c r="FU20" s="239">
        <f t="shared" si="18"/>
        <v>11288.235840008616</v>
      </c>
      <c r="FV20" s="239">
        <f t="shared" si="18"/>
        <v>11907.908136264214</v>
      </c>
      <c r="FW20" s="239">
        <f t="shared" si="18"/>
        <v>12561.597595182704</v>
      </c>
      <c r="FX20" s="239">
        <f t="shared" si="18"/>
        <v>13251.171602739912</v>
      </c>
      <c r="FY20" s="239">
        <f t="shared" si="18"/>
        <v>13978.600055824087</v>
      </c>
      <c r="FZ20" s="239">
        <f t="shared" si="18"/>
        <v>14745.960989614119</v>
      </c>
      <c r="GA20" s="239">
        <f t="shared" si="18"/>
        <v>15555.446513874982</v>
      </c>
      <c r="GB20" s="239">
        <f t="shared" si="18"/>
        <v>16409.36907512851</v>
      </c>
      <c r="GC20" s="239">
        <f t="shared" si="18"/>
        <v>17310.1680625886</v>
      </c>
      <c r="GD20" s="239">
        <f t="shared" si="18"/>
        <v>18260.416776731905</v>
      </c>
      <c r="GE20" s="239">
        <f t="shared" si="18"/>
        <v>19262.829780411055</v>
      </c>
      <c r="GF20" s="239">
        <f t="shared" si="19"/>
        <v>20320.270653510222</v>
      </c>
      <c r="GG20" s="239">
        <f t="shared" si="19"/>
        <v>21435.760173295654</v>
      </c>
      <c r="GH20" s="239">
        <f t="shared" si="19"/>
        <v>22612.484943829881</v>
      </c>
      <c r="GI20" s="239">
        <f t="shared" si="19"/>
        <v>23853.806499101131</v>
      </c>
      <c r="GJ20" s="239">
        <f t="shared" si="19"/>
        <v>25163.27090587272</v>
      </c>
      <c r="GK20" s="239">
        <f t="shared" si="19"/>
        <v>26544.618893684772</v>
      </c>
      <c r="GL20" s="239">
        <f t="shared" si="19"/>
        <v>28001.796540946507</v>
      </c>
      <c r="GM20" s="239">
        <f t="shared" si="19"/>
        <v>29538.966547645898</v>
      </c>
      <c r="GN20" s="239">
        <f t="shared" si="19"/>
        <v>31160.520126879321</v>
      </c>
      <c r="GO20" s="239">
        <f t="shared" si="19"/>
        <v>32871.089549171556</v>
      </c>
      <c r="GP20" s="239">
        <f t="shared" si="19"/>
        <v>34675.561375421326</v>
      </c>
      <c r="GQ20" s="239">
        <f t="shared" si="19"/>
        <v>36579.090416274783</v>
      </c>
      <c r="GR20" s="239">
        <f t="shared" si="19"/>
        <v>38587.114457804448</v>
      </c>
      <c r="GS20" s="239">
        <f t="shared" si="19"/>
        <v>40705.369795560306</v>
      </c>
      <c r="GT20" s="239">
        <f t="shared" si="19"/>
        <v>42939.907621368948</v>
      </c>
      <c r="GU20" s="239">
        <f t="shared" si="19"/>
        <v>45297.111309692722</v>
      </c>
      <c r="GV20" s="239">
        <f t="shared" si="20"/>
        <v>47783.714652930561</v>
      </c>
      <c r="GW20" s="239">
        <f t="shared" si="20"/>
        <v>50406.821097753127</v>
      </c>
      <c r="GX20" s="239">
        <f t="shared" si="20"/>
        <v>53173.924037424338</v>
      </c>
      <c r="GY20" s="239">
        <f t="shared" si="20"/>
        <v>56092.928218078159</v>
      </c>
      <c r="GZ20" s="239">
        <f t="shared" si="20"/>
        <v>59172.172320101665</v>
      </c>
      <c r="HA20" s="239">
        <f t="shared" si="20"/>
        <v>62420.452779132298</v>
      </c>
      <c r="HB20" s="239">
        <f t="shared" si="20"/>
        <v>65847.048914718485</v>
      </c>
      <c r="HC20" s="239">
        <f t="shared" si="20"/>
        <v>69461.749438428233</v>
      </c>
      <c r="HD20" s="239">
        <f t="shared" si="20"/>
        <v>73274.880417131179</v>
      </c>
      <c r="HE20" s="239">
        <f t="shared" si="20"/>
        <v>77297.334771336391</v>
      </c>
      <c r="HF20" s="239">
        <f t="shared" si="20"/>
        <v>81540.603392853343</v>
      </c>
      <c r="HG20" s="239">
        <f t="shared" si="20"/>
        <v>86016.807970669615</v>
      </c>
      <c r="HH20" s="239">
        <f t="shared" si="20"/>
        <v>90738.735618818479</v>
      </c>
      <c r="HI20" s="239">
        <f t="shared" si="20"/>
        <v>95719.875405157305</v>
      </c>
    </row>
    <row r="21" spans="1:217" s="278" customFormat="1" ht="12.75" customHeight="1">
      <c r="A21" s="10" t="str">
        <f>'JJR-4 Constant DCF'!A19</f>
        <v>NorthWestern Corporation</v>
      </c>
      <c r="B21" s="389" t="str">
        <f>'JJR-4 Constant DCF'!B19</f>
        <v>NWE</v>
      </c>
      <c r="C21" s="239">
        <f>'JJR-4 Constant DCF'!D19</f>
        <v>61.808666666666667</v>
      </c>
      <c r="D21" s="239">
        <f>'JJR-4 Constant DCF'!C19</f>
        <v>2.48</v>
      </c>
      <c r="E21" s="3">
        <f>'JJR-4 Constant DCF'!G19</f>
        <v>2.5000000000000001E-2</v>
      </c>
      <c r="F21" s="3">
        <f>'JJR-4 Constant DCF'!H19</f>
        <v>4.5699999999999998E-2</v>
      </c>
      <c r="G21" s="3">
        <f>'JJR-4 Constant DCF'!I19</f>
        <v>4.3999999999999997E-2</v>
      </c>
      <c r="H21" s="3">
        <f t="shared" si="21"/>
        <v>4.5699999999999998E-2</v>
      </c>
      <c r="I21" s="3">
        <f t="shared" si="4"/>
        <v>4.7232567766986047E-2</v>
      </c>
      <c r="J21" s="3">
        <f t="shared" si="4"/>
        <v>4.876513553397209E-2</v>
      </c>
      <c r="K21" s="3">
        <f t="shared" si="4"/>
        <v>5.0297703300958133E-2</v>
      </c>
      <c r="L21" s="3">
        <f t="shared" si="4"/>
        <v>5.1830271067944175E-2</v>
      </c>
      <c r="M21" s="3">
        <f t="shared" si="4"/>
        <v>5.3362838834930218E-2</v>
      </c>
      <c r="N21" s="3">
        <f>'JJR-5.4 GDP Growth'!$D$25</f>
        <v>5.4895406601916275E-2</v>
      </c>
      <c r="O21" s="3">
        <f t="shared" si="22"/>
        <v>9.6654504537582397E-2</v>
      </c>
      <c r="Q21" s="239">
        <f t="shared" si="5"/>
        <v>-61.808666666666667</v>
      </c>
      <c r="R21" s="239">
        <f t="shared" si="6"/>
        <v>2.5933360000000003</v>
      </c>
      <c r="S21" s="239">
        <f t="shared" si="7"/>
        <v>2.7118514552000006</v>
      </c>
      <c r="T21" s="239">
        <f t="shared" si="7"/>
        <v>2.8357830667026409</v>
      </c>
      <c r="U21" s="239">
        <f t="shared" si="7"/>
        <v>2.9653783528509519</v>
      </c>
      <c r="V21" s="239">
        <f t="shared" si="7"/>
        <v>3.1008961435762408</v>
      </c>
      <c r="W21" s="239">
        <f t="shared" si="8"/>
        <v>3.2473594308160911</v>
      </c>
      <c r="X21" s="239">
        <f t="shared" si="8"/>
        <v>3.4057173535873599</v>
      </c>
      <c r="Y21" s="239">
        <f t="shared" si="8"/>
        <v>3.5770171145650216</v>
      </c>
      <c r="Z21" s="239">
        <f t="shared" si="8"/>
        <v>3.7624148812276021</v>
      </c>
      <c r="AA21" s="239">
        <f t="shared" si="8"/>
        <v>3.9631880201646941</v>
      </c>
      <c r="AB21" s="239">
        <f t="shared" si="9"/>
        <v>4.1807488379714783</v>
      </c>
      <c r="AC21" s="239">
        <f t="shared" si="9"/>
        <v>4.4102527453324116</v>
      </c>
      <c r="AD21" s="239">
        <f t="shared" si="9"/>
        <v>4.6523553630046521</v>
      </c>
      <c r="AE21" s="239">
        <f t="shared" si="9"/>
        <v>4.9077483023133981</v>
      </c>
      <c r="AF21" s="239">
        <f t="shared" si="9"/>
        <v>5.1771611408687566</v>
      </c>
      <c r="AG21" s="239">
        <f t="shared" si="9"/>
        <v>5.4613635067403878</v>
      </c>
      <c r="AH21" s="239">
        <f t="shared" si="9"/>
        <v>5.7611672770437687</v>
      </c>
      <c r="AI21" s="239">
        <f t="shared" si="9"/>
        <v>6.0774288972187414</v>
      </c>
      <c r="AJ21" s="239">
        <f t="shared" si="9"/>
        <v>6.4110518276257995</v>
      </c>
      <c r="AK21" s="239">
        <f t="shared" si="9"/>
        <v>6.7629891244492759</v>
      </c>
      <c r="AL21" s="239">
        <f t="shared" si="9"/>
        <v>7.1342461622802569</v>
      </c>
      <c r="AM21" s="239">
        <f t="shared" si="9"/>
        <v>7.5258835061567924</v>
      </c>
      <c r="AN21" s="239">
        <f t="shared" si="9"/>
        <v>7.9390199412659248</v>
      </c>
      <c r="AO21" s="239">
        <f t="shared" si="9"/>
        <v>8.3748356689624384</v>
      </c>
      <c r="AP21" s="239">
        <f t="shared" si="9"/>
        <v>8.8345756782343621</v>
      </c>
      <c r="AQ21" s="239">
        <f t="shared" si="9"/>
        <v>9.3195533022464367</v>
      </c>
      <c r="AR21" s="239">
        <f t="shared" si="10"/>
        <v>9.8311539701214858</v>
      </c>
      <c r="AS21" s="239">
        <f t="shared" si="10"/>
        <v>10.370839164677347</v>
      </c>
      <c r="AT21" s="239">
        <f t="shared" si="10"/>
        <v>10.940150597425388</v>
      </c>
      <c r="AU21" s="239">
        <f t="shared" si="10"/>
        <v>11.540714612757252</v>
      </c>
      <c r="AV21" s="239">
        <f t="shared" si="10"/>
        <v>12.174246833901238</v>
      </c>
      <c r="AW21" s="239">
        <f t="shared" si="10"/>
        <v>12.842557063920339</v>
      </c>
      <c r="AX21" s="239">
        <f t="shared" si="10"/>
        <v>13.547554455752557</v>
      </c>
      <c r="AY21" s="239">
        <f t="shared" si="10"/>
        <v>14.291252966062697</v>
      </c>
      <c r="AZ21" s="239">
        <f t="shared" si="10"/>
        <v>15.07577710848555</v>
      </c>
      <c r="BA21" s="239">
        <f t="shared" si="10"/>
        <v>15.903368022695727</v>
      </c>
      <c r="BB21" s="239">
        <f t="shared" si="10"/>
        <v>16.77638987664152</v>
      </c>
      <c r="BC21" s="239">
        <f t="shared" si="10"/>
        <v>17.697336620232029</v>
      </c>
      <c r="BD21" s="239">
        <f t="shared" si="10"/>
        <v>18.668839109770648</v>
      </c>
      <c r="BE21" s="239">
        <f t="shared" si="10"/>
        <v>19.693672623487263</v>
      </c>
      <c r="BF21" s="239">
        <f t="shared" si="10"/>
        <v>20.774764789638624</v>
      </c>
      <c r="BG21" s="239">
        <f t="shared" si="10"/>
        <v>21.91520394982501</v>
      </c>
      <c r="BH21" s="239">
        <f t="shared" si="11"/>
        <v>23.118247981414576</v>
      </c>
      <c r="BI21" s="239">
        <f t="shared" si="11"/>
        <v>24.387333604278261</v>
      </c>
      <c r="BJ21" s="239">
        <f t="shared" si="11"/>
        <v>25.726086198421694</v>
      </c>
      <c r="BK21" s="239">
        <f t="shared" si="11"/>
        <v>27.138330160559999</v>
      </c>
      <c r="BL21" s="239">
        <f t="shared" si="11"/>
        <v>28.628099829220989</v>
      </c>
      <c r="BM21" s="239">
        <f t="shared" si="11"/>
        <v>30.199651009586326</v>
      </c>
      <c r="BN21" s="239">
        <f t="shared" si="11"/>
        <v>31.85747313099354</v>
      </c>
      <c r="BO21" s="239">
        <f t="shared" si="11"/>
        <v>33.606302071829056</v>
      </c>
      <c r="BP21" s="239">
        <f t="shared" si="11"/>
        <v>35.451133688448934</v>
      </c>
      <c r="BQ21" s="239">
        <f t="shared" si="11"/>
        <v>37.397238086775232</v>
      </c>
      <c r="BR21" s="239">
        <f t="shared" si="11"/>
        <v>39.450174677337429</v>
      </c>
      <c r="BS21" s="239">
        <f t="shared" si="11"/>
        <v>41.61580805676649</v>
      </c>
      <c r="BT21" s="239">
        <f t="shared" si="11"/>
        <v>43.900324761109992</v>
      </c>
      <c r="BU21" s="239">
        <f t="shared" si="11"/>
        <v>46.310250938827295</v>
      </c>
      <c r="BV21" s="239">
        <f t="shared" si="11"/>
        <v>48.852470993950995</v>
      </c>
      <c r="BW21" s="239">
        <f t="shared" si="11"/>
        <v>51.534247252672259</v>
      </c>
      <c r="BX21" s="239">
        <f t="shared" si="12"/>
        <v>54.363240709531389</v>
      </c>
      <c r="BY21" s="239">
        <f t="shared" si="12"/>
        <v>57.347532912478961</v>
      </c>
      <c r="BZ21" s="239">
        <f t="shared" si="12"/>
        <v>60.495649049326268</v>
      </c>
      <c r="CA21" s="239">
        <f t="shared" si="12"/>
        <v>63.81658230153586</v>
      </c>
      <c r="CB21" s="239">
        <f t="shared" si="12"/>
        <v>67.319819534923326</v>
      </c>
      <c r="CC21" s="239">
        <f t="shared" si="12"/>
        <v>71.015368400660563</v>
      </c>
      <c r="CD21" s="239">
        <f t="shared" si="12"/>
        <v>74.913785923999697</v>
      </c>
      <c r="CE21" s="239">
        <f t="shared" si="12"/>
        <v>79.026208662386566</v>
      </c>
      <c r="CF21" s="239">
        <f t="shared" si="12"/>
        <v>83.364384519116157</v>
      </c>
      <c r="CG21" s="239">
        <f t="shared" si="12"/>
        <v>87.940706303411531</v>
      </c>
      <c r="CH21" s="239">
        <f t="shared" si="12"/>
        <v>92.768247132797015</v>
      </c>
      <c r="CI21" s="239">
        <f t="shared" si="12"/>
        <v>97.860797778898956</v>
      </c>
      <c r="CJ21" s="239">
        <f t="shared" si="12"/>
        <v>103.23290606335952</v>
      </c>
      <c r="CK21" s="239">
        <f t="shared" si="12"/>
        <v>108.89991841640507</v>
      </c>
      <c r="CL21" s="239">
        <f t="shared" si="12"/>
        <v>114.87802371678914</v>
      </c>
      <c r="CM21" s="239">
        <f t="shared" si="12"/>
        <v>121.18429953834686</v>
      </c>
      <c r="CN21" s="239">
        <f t="shared" si="13"/>
        <v>127.83676093527284</v>
      </c>
      <c r="CO21" s="239">
        <f t="shared" si="13"/>
        <v>134.85441190548661</v>
      </c>
      <c r="CP21" s="239">
        <f t="shared" si="13"/>
        <v>142.25729967910061</v>
      </c>
      <c r="CQ21" s="239">
        <f t="shared" si="13"/>
        <v>150.06657198707549</v>
      </c>
      <c r="CR21" s="239">
        <f t="shared" si="13"/>
        <v>158.30453747366175</v>
      </c>
      <c r="CS21" s="239">
        <f t="shared" si="13"/>
        <v>166.99472942520671</v>
      </c>
      <c r="CT21" s="239">
        <f t="shared" si="13"/>
        <v>176.16197299738042</v>
      </c>
      <c r="CU21" s="239">
        <f t="shared" si="13"/>
        <v>185.83245613286741</v>
      </c>
      <c r="CV21" s="239">
        <f t="shared" si="13"/>
        <v>196.03380437211393</v>
      </c>
      <c r="CW21" s="239">
        <f t="shared" si="13"/>
        <v>206.79515977084165</v>
      </c>
      <c r="CX21" s="239">
        <f t="shared" si="13"/>
        <v>218.14726414977025</v>
      </c>
      <c r="CY21" s="239">
        <f t="shared" si="13"/>
        <v>230.12254691436752</v>
      </c>
      <c r="CZ21" s="239">
        <f t="shared" si="13"/>
        <v>242.75521769550028</v>
      </c>
      <c r="DA21" s="239">
        <f t="shared" si="13"/>
        <v>256.08136407563148</v>
      </c>
      <c r="DB21" s="239">
        <f t="shared" si="13"/>
        <v>270.1390546797366</v>
      </c>
      <c r="DC21" s="239">
        <f t="shared" si="13"/>
        <v>284.96844792543806</v>
      </c>
      <c r="DD21" s="239">
        <f t="shared" si="14"/>
        <v>300.61190674302196</v>
      </c>
      <c r="DE21" s="239">
        <f t="shared" si="14"/>
        <v>317.11411959305747</v>
      </c>
      <c r="DF21" s="239">
        <f t="shared" si="14"/>
        <v>334.52222812732708</v>
      </c>
      <c r="DG21" s="239">
        <f t="shared" si="14"/>
        <v>352.88596185775572</v>
      </c>
      <c r="DH21" s="239">
        <f t="shared" si="14"/>
        <v>372.25778021804553</v>
      </c>
      <c r="DI21" s="239">
        <f t="shared" si="14"/>
        <v>392.69302242384191</v>
      </c>
      <c r="DJ21" s="239">
        <f t="shared" si="14"/>
        <v>414.25006555953416</v>
      </c>
      <c r="DK21" s="239">
        <f t="shared" si="14"/>
        <v>436.99049134329528</v>
      </c>
      <c r="DL21" s="239">
        <f t="shared" si="14"/>
        <v>460.97926204675662</v>
      </c>
      <c r="DM21" s="239">
        <f t="shared" si="14"/>
        <v>486.28490607186461</v>
      </c>
      <c r="DN21" s="239">
        <f t="shared" si="14"/>
        <v>512.97971371505423</v>
      </c>
      <c r="DO21" s="239">
        <f t="shared" si="14"/>
        <v>541.1399436779767</v>
      </c>
      <c r="DP21" s="239">
        <f t="shared" si="14"/>
        <v>570.84604091471726</v>
      </c>
      <c r="DQ21" s="239">
        <f t="shared" si="14"/>
        <v>602.18286643782483</v>
      </c>
      <c r="DR21" s="239">
        <f t="shared" si="14"/>
        <v>635.23993973963661</v>
      </c>
      <c r="DS21" s="239">
        <f t="shared" si="14"/>
        <v>670.11169452142076</v>
      </c>
      <c r="DT21" s="239">
        <f t="shared" si="15"/>
        <v>706.89774846087323</v>
      </c>
      <c r="DU21" s="239">
        <f t="shared" si="15"/>
        <v>745.70318778861201</v>
      </c>
      <c r="DV21" s="239">
        <f t="shared" si="15"/>
        <v>786.63886748661298</v>
      </c>
      <c r="DW21" s="239">
        <f t="shared" si="15"/>
        <v>829.82172796616157</v>
      </c>
      <c r="DX21" s="239">
        <f t="shared" si="15"/>
        <v>875.37512912996874</v>
      </c>
      <c r="DY21" s="239">
        <f t="shared" si="15"/>
        <v>923.42920277276335</v>
      </c>
      <c r="DZ21" s="239">
        <f t="shared" si="15"/>
        <v>974.12122432705758</v>
      </c>
      <c r="EA21" s="239">
        <f t="shared" si="15"/>
        <v>1027.5960050160479</v>
      </c>
      <c r="EB21" s="239">
        <f t="shared" si="15"/>
        <v>1084.0063055339087</v>
      </c>
      <c r="EC21" s="239">
        <f t="shared" si="15"/>
        <v>1143.5132724352338</v>
      </c>
      <c r="ED21" s="239">
        <f t="shared" si="15"/>
        <v>1206.2868984802537</v>
      </c>
      <c r="EE21" s="239">
        <f t="shared" si="15"/>
        <v>1272.5065082508918</v>
      </c>
      <c r="EF21" s="239">
        <f t="shared" si="15"/>
        <v>1342.3612704249092</v>
      </c>
      <c r="EG21" s="239">
        <f t="shared" si="15"/>
        <v>1416.0507381715495</v>
      </c>
      <c r="EH21" s="239">
        <f t="shared" si="15"/>
        <v>1493.7854192124203</v>
      </c>
      <c r="EI21" s="239">
        <f t="shared" si="15"/>
        <v>1575.7873771761001</v>
      </c>
      <c r="EJ21" s="239">
        <f t="shared" si="16"/>
        <v>1662.2908659643492</v>
      </c>
      <c r="EK21" s="239">
        <f t="shared" si="16"/>
        <v>1753.5429989421136</v>
      </c>
      <c r="EL21" s="239">
        <f t="shared" si="16"/>
        <v>1849.8044548629846</v>
      </c>
      <c r="EM21" s="239">
        <f t="shared" si="16"/>
        <v>1951.3502225467241</v>
      </c>
      <c r="EN21" s="239">
        <f t="shared" si="16"/>
        <v>2058.4703864361663</v>
      </c>
      <c r="EO21" s="239">
        <f t="shared" si="16"/>
        <v>2171.4709552775835</v>
      </c>
      <c r="EP21" s="239">
        <f t="shared" si="16"/>
        <v>2290.6747362917981</v>
      </c>
      <c r="EQ21" s="239">
        <f t="shared" si="16"/>
        <v>2416.4222573332736</v>
      </c>
      <c r="ER21" s="239">
        <f t="shared" si="16"/>
        <v>2549.0727396715042</v>
      </c>
      <c r="ES21" s="239">
        <f t="shared" si="16"/>
        <v>2689.0051241736323</v>
      </c>
      <c r="ET21" s="239">
        <f t="shared" si="16"/>
        <v>2836.6191538197804</v>
      </c>
      <c r="EU21" s="239">
        <f t="shared" si="16"/>
        <v>2992.3365156435011</v>
      </c>
      <c r="EV21" s="239">
        <f t="shared" si="16"/>
        <v>3156.6020453595124</v>
      </c>
      <c r="EW21" s="239">
        <f t="shared" si="16"/>
        <v>3329.8849981199633</v>
      </c>
      <c r="EX21" s="239">
        <f t="shared" si="16"/>
        <v>3512.68038902938</v>
      </c>
      <c r="EY21" s="239">
        <f t="shared" si="16"/>
        <v>3705.5104072477252</v>
      </c>
      <c r="EZ21" s="239">
        <f t="shared" si="17"/>
        <v>3908.9259077212214</v>
      </c>
      <c r="FA21" s="239">
        <f t="shared" si="17"/>
        <v>4123.5079848023424</v>
      </c>
      <c r="FB21" s="239">
        <f t="shared" si="17"/>
        <v>4349.8696322543155</v>
      </c>
      <c r="FC21" s="239">
        <f t="shared" si="17"/>
        <v>4588.6574943822443</v>
      </c>
      <c r="FD21" s="239">
        <f t="shared" si="17"/>
        <v>4840.5537132932877</v>
      </c>
      <c r="FE21" s="239">
        <f t="shared" si="17"/>
        <v>5106.2778775629386</v>
      </c>
      <c r="FF21" s="239">
        <f t="shared" si="17"/>
        <v>5386.5890778741259</v>
      </c>
      <c r="FG21" s="239">
        <f t="shared" si="17"/>
        <v>5682.2880755014676</v>
      </c>
      <c r="FH21" s="239">
        <f t="shared" si="17"/>
        <v>5994.2195898353411</v>
      </c>
      <c r="FI21" s="239">
        <f t="shared" si="17"/>
        <v>6323.2747114805243</v>
      </c>
      <c r="FJ21" s="239">
        <f t="shared" si="17"/>
        <v>6670.3934478228621</v>
      </c>
      <c r="FK21" s="239">
        <f t="shared" si="17"/>
        <v>7036.5674083358563</v>
      </c>
      <c r="FL21" s="239">
        <f t="shared" si="17"/>
        <v>7422.8426372982449</v>
      </c>
      <c r="FM21" s="239">
        <f t="shared" si="17"/>
        <v>7830.3226020147722</v>
      </c>
      <c r="FN21" s="239">
        <f t="shared" si="17"/>
        <v>8260.1713450765474</v>
      </c>
      <c r="FO21" s="239">
        <f t="shared" si="17"/>
        <v>8713.6168096660222</v>
      </c>
      <c r="FP21" s="239">
        <f t="shared" si="18"/>
        <v>9191.9543474059301</v>
      </c>
      <c r="FQ21" s="239">
        <f t="shared" si="18"/>
        <v>9696.5504187730312</v>
      </c>
      <c r="FR21" s="239">
        <f t="shared" si="18"/>
        <v>10228.846496647559</v>
      </c>
      <c r="FS21" s="239">
        <f t="shared" si="18"/>
        <v>10790.363184149614</v>
      </c>
      <c r="FT21" s="239">
        <f t="shared" si="18"/>
        <v>11382.704558525855</v>
      </c>
      <c r="FU21" s="239">
        <f t="shared" si="18"/>
        <v>12007.562753495617</v>
      </c>
      <c r="FV21" s="239">
        <f t="shared" si="18"/>
        <v>12666.722793146784</v>
      </c>
      <c r="FW21" s="239">
        <f t="shared" si="18"/>
        <v>13362.067691190337</v>
      </c>
      <c r="FX21" s="239">
        <f t="shared" si="18"/>
        <v>14095.58383014056</v>
      </c>
      <c r="FY21" s="239">
        <f t="shared" si="18"/>
        <v>14869.366635787523</v>
      </c>
      <c r="FZ21" s="239">
        <f t="shared" si="18"/>
        <v>15685.626563172047</v>
      </c>
      <c r="GA21" s="239">
        <f t="shared" si="18"/>
        <v>16546.695411163197</v>
      </c>
      <c r="GB21" s="239">
        <f t="shared" si="18"/>
        <v>17455.032983677062</v>
      </c>
      <c r="GC21" s="239">
        <f t="shared" si="18"/>
        <v>18413.234116565873</v>
      </c>
      <c r="GD21" s="239">
        <f t="shared" si="18"/>
        <v>19424.036090251033</v>
      </c>
      <c r="GE21" s="239">
        <f t="shared" si="18"/>
        <v>20490.326449275661</v>
      </c>
      <c r="GF21" s="239">
        <f t="shared" si="19"/>
        <v>21615.151251114647</v>
      </c>
      <c r="GG21" s="239">
        <f t="shared" si="19"/>
        <v>22801.723767806503</v>
      </c>
      <c r="GH21" s="239">
        <f t="shared" si="19"/>
        <v>24053.43366526482</v>
      </c>
      <c r="GI21" s="239">
        <f t="shared" si="19"/>
        <v>25373.856686491752</v>
      </c>
      <c r="GJ21" s="239">
        <f t="shared" si="19"/>
        <v>26766.764866355468</v>
      </c>
      <c r="GK21" s="239">
        <f t="shared" si="19"/>
        <v>28236.137307111938</v>
      </c>
      <c r="GL21" s="239">
        <f t="shared" si="19"/>
        <v>29786.171545453384</v>
      </c>
      <c r="GM21" s="239">
        <f t="shared" si="19"/>
        <v>31421.295543555476</v>
      </c>
      <c r="GN21" s="239">
        <f t="shared" si="19"/>
        <v>33146.180338377933</v>
      </c>
      <c r="GO21" s="239">
        <f t="shared" si="19"/>
        <v>34965.75338535363</v>
      </c>
      <c r="GP21" s="239">
        <f t="shared" si="19"/>
        <v>36885.212634584946</v>
      </c>
      <c r="GQ21" s="239">
        <f t="shared" si="19"/>
        <v>38910.04137975863</v>
      </c>
      <c r="GR21" s="239">
        <f t="shared" si="19"/>
        <v>41046.02392219787</v>
      </c>
      <c r="GS21" s="239">
        <f t="shared" si="19"/>
        <v>43299.262094798905</v>
      </c>
      <c r="GT21" s="239">
        <f t="shared" si="19"/>
        <v>45676.192693055833</v>
      </c>
      <c r="GU21" s="239">
        <f t="shared" si="19"/>
        <v>48183.605862968609</v>
      </c>
      <c r="GV21" s="239">
        <f t="shared" si="20"/>
        <v>50828.664498362748</v>
      </c>
      <c r="GW21" s="239">
        <f t="shared" si="20"/>
        <v>53618.924703032761</v>
      </c>
      <c r="GX21" s="239">
        <f t="shared" si="20"/>
        <v>56562.35737616328</v>
      </c>
      <c r="GY21" s="239">
        <f t="shared" si="20"/>
        <v>59667.370982690663</v>
      </c>
      <c r="GZ21" s="239">
        <f t="shared" si="20"/>
        <v>62942.835573652847</v>
      </c>
      <c r="HA21" s="239">
        <f t="shared" si="20"/>
        <v>66398.108125146086</v>
      </c>
      <c r="HB21" s="239">
        <f t="shared" si="20"/>
        <v>70043.059268273981</v>
      </c>
      <c r="HC21" s="239">
        <f t="shared" si="20"/>
        <v>73888.101486447995</v>
      </c>
      <c r="HD21" s="239">
        <f t="shared" si="20"/>
        <v>77944.218860590205</v>
      </c>
      <c r="HE21" s="239">
        <f t="shared" si="20"/>
        <v>82222.998447211052</v>
      </c>
      <c r="HF21" s="239">
        <f t="shared" si="20"/>
        <v>86736.663378999438</v>
      </c>
      <c r="HG21" s="239">
        <f t="shared" si="20"/>
        <v>91498.107782483159</v>
      </c>
      <c r="HH21" s="239">
        <f t="shared" si="20"/>
        <v>96520.933612508539</v>
      </c>
      <c r="HI21" s="239">
        <f t="shared" si="20"/>
        <v>101819.48950876376</v>
      </c>
    </row>
    <row r="22" spans="1:217" s="278" customFormat="1" ht="12.75" customHeight="1">
      <c r="A22" s="10" t="str">
        <f>'JJR-4 Constant DCF'!A20</f>
        <v>OGE Energy Corp.</v>
      </c>
      <c r="B22" s="389" t="str">
        <f>'JJR-4 Constant DCF'!B20</f>
        <v>OGE</v>
      </c>
      <c r="C22" s="239">
        <f>'JJR-4 Constant DCF'!D20</f>
        <v>31.632999999999999</v>
      </c>
      <c r="D22" s="239">
        <f>'JJR-4 Constant DCF'!C20</f>
        <v>1.61</v>
      </c>
      <c r="E22" s="3">
        <f>'JJR-4 Constant DCF'!G20</f>
        <v>0.04</v>
      </c>
      <c r="F22" s="3">
        <f>'JJR-4 Constant DCF'!H20</f>
        <v>3.7999999999999999E-2</v>
      </c>
      <c r="G22" s="3">
        <f>'JJR-4 Constant DCF'!I20</f>
        <v>4.3999999999999997E-2</v>
      </c>
      <c r="H22" s="3">
        <f t="shared" si="21"/>
        <v>4.3999999999999997E-2</v>
      </c>
      <c r="I22" s="3">
        <f t="shared" si="4"/>
        <v>4.5815901100319377E-2</v>
      </c>
      <c r="J22" s="3">
        <f t="shared" si="4"/>
        <v>4.7631802200638756E-2</v>
      </c>
      <c r="K22" s="3">
        <f t="shared" si="4"/>
        <v>4.9447703300958136E-2</v>
      </c>
      <c r="L22" s="3">
        <f t="shared" si="4"/>
        <v>5.1263604401277515E-2</v>
      </c>
      <c r="M22" s="3">
        <f t="shared" si="4"/>
        <v>5.3079505501596895E-2</v>
      </c>
      <c r="N22" s="3">
        <f>'JJR-5.4 GDP Growth'!$D$25</f>
        <v>5.4895406601916275E-2</v>
      </c>
      <c r="O22" s="3">
        <f t="shared" si="22"/>
        <v>0.10771155953407288</v>
      </c>
      <c r="Q22" s="239">
        <f t="shared" si="5"/>
        <v>-31.632999999999999</v>
      </c>
      <c r="R22" s="239">
        <f t="shared" si="6"/>
        <v>1.6808400000000001</v>
      </c>
      <c r="S22" s="239">
        <f t="shared" si="7"/>
        <v>1.7547969600000002</v>
      </c>
      <c r="T22" s="239">
        <f t="shared" si="7"/>
        <v>1.8320080262400003</v>
      </c>
      <c r="U22" s="239">
        <f t="shared" si="7"/>
        <v>1.9126163793945603</v>
      </c>
      <c r="V22" s="239">
        <f t="shared" si="7"/>
        <v>1.9967715000879209</v>
      </c>
      <c r="W22" s="239">
        <f t="shared" si="8"/>
        <v>2.0882553856558856</v>
      </c>
      <c r="X22" s="239">
        <f t="shared" si="8"/>
        <v>2.1877227531298655</v>
      </c>
      <c r="Y22" s="239">
        <f t="shared" si="8"/>
        <v>2.2959006187313866</v>
      </c>
      <c r="Z22" s="239">
        <f t="shared" si="8"/>
        <v>2.4135967597946806</v>
      </c>
      <c r="AA22" s="239">
        <f t="shared" si="8"/>
        <v>2.5417092822848386</v>
      </c>
      <c r="AB22" s="239">
        <f t="shared" si="9"/>
        <v>2.6812374467997295</v>
      </c>
      <c r="AC22" s="239">
        <f t="shared" si="9"/>
        <v>2.8284250666380846</v>
      </c>
      <c r="AD22" s="239">
        <f t="shared" si="9"/>
        <v>2.9836926107142343</v>
      </c>
      <c r="AE22" s="239">
        <f t="shared" si="9"/>
        <v>3.1474836297545252</v>
      </c>
      <c r="AF22" s="239">
        <f t="shared" si="9"/>
        <v>3.320266023382775</v>
      </c>
      <c r="AG22" s="239">
        <f t="shared" si="9"/>
        <v>3.5025333767629001</v>
      </c>
      <c r="AH22" s="239">
        <f t="shared" si="9"/>
        <v>3.6948063706170822</v>
      </c>
      <c r="AI22" s="239">
        <f t="shared" si="9"/>
        <v>3.8976342686474577</v>
      </c>
      <c r="AJ22" s="239">
        <f t="shared" si="9"/>
        <v>4.1115964866104227</v>
      </c>
      <c r="AK22" s="239">
        <f t="shared" si="9"/>
        <v>4.3373042475259123</v>
      </c>
      <c r="AL22" s="239">
        <f t="shared" si="9"/>
        <v>4.5754023277500657</v>
      </c>
      <c r="AM22" s="239">
        <f t="shared" si="9"/>
        <v>4.8265708988992602</v>
      </c>
      <c r="AN22" s="239">
        <f t="shared" si="9"/>
        <v>5.0915274708873115</v>
      </c>
      <c r="AO22" s="239">
        <f t="shared" si="9"/>
        <v>5.3710289416264967</v>
      </c>
      <c r="AP22" s="239">
        <f t="shared" si="9"/>
        <v>5.6658737592477433</v>
      </c>
      <c r="AQ22" s="239">
        <f t="shared" si="9"/>
        <v>5.9769042030167761</v>
      </c>
      <c r="AR22" s="239">
        <f t="shared" si="10"/>
        <v>6.3050087894620841</v>
      </c>
      <c r="AS22" s="239">
        <f t="shared" si="10"/>
        <v>6.6511248105882608</v>
      </c>
      <c r="AT22" s="239">
        <f t="shared" si="10"/>
        <v>7.0162410114255964</v>
      </c>
      <c r="AU22" s="239">
        <f t="shared" si="10"/>
        <v>7.4014004145648444</v>
      </c>
      <c r="AV22" s="239">
        <f t="shared" si="10"/>
        <v>7.807703299745973</v>
      </c>
      <c r="AW22" s="239">
        <f t="shared" si="10"/>
        <v>8.2363103470126511</v>
      </c>
      <c r="AX22" s="239">
        <f t="shared" si="10"/>
        <v>8.688445952411481</v>
      </c>
      <c r="AY22" s="239">
        <f t="shared" si="10"/>
        <v>9.1654017257078824</v>
      </c>
      <c r="AZ22" s="239">
        <f t="shared" si="10"/>
        <v>9.6685401801105222</v>
      </c>
      <c r="BA22" s="239">
        <f t="shared" si="10"/>
        <v>10.199298624544655</v>
      </c>
      <c r="BB22" s="239">
        <f t="shared" si="10"/>
        <v>10.7591932695934</v>
      </c>
      <c r="BC22" s="239">
        <f t="shared" si="10"/>
        <v>11.349823558836331</v>
      </c>
      <c r="BD22" s="239">
        <f t="shared" si="10"/>
        <v>11.972876737958659</v>
      </c>
      <c r="BE22" s="239">
        <f t="shared" si="10"/>
        <v>12.630132674683525</v>
      </c>
      <c r="BF22" s="239">
        <f t="shared" si="10"/>
        <v>13.323468943296426</v>
      </c>
      <c r="BG22" s="239">
        <f t="shared" si="10"/>
        <v>14.054866188286686</v>
      </c>
      <c r="BH22" s="239">
        <f t="shared" si="11"/>
        <v>14.82641378242821</v>
      </c>
      <c r="BI22" s="239">
        <f t="shared" si="11"/>
        <v>15.640315795462861</v>
      </c>
      <c r="BJ22" s="239">
        <f t="shared" si="11"/>
        <v>16.498897290437167</v>
      </c>
      <c r="BK22" s="239">
        <f t="shared" si="11"/>
        <v>17.40461096567897</v>
      </c>
      <c r="BL22" s="239">
        <f t="shared" si="11"/>
        <v>18.360044161388089</v>
      </c>
      <c r="BM22" s="239">
        <f t="shared" si="11"/>
        <v>19.367926250856627</v>
      </c>
      <c r="BN22" s="239">
        <f t="shared" si="11"/>
        <v>20.431136437433331</v>
      </c>
      <c r="BO22" s="239">
        <f t="shared" si="11"/>
        <v>21.55271197950546</v>
      </c>
      <c r="BP22" s="239">
        <f t="shared" si="11"/>
        <v>22.735856866994403</v>
      </c>
      <c r="BQ22" s="239">
        <f t="shared" si="11"/>
        <v>23.983950974151032</v>
      </c>
      <c r="BR22" s="239">
        <f t="shared" si="11"/>
        <v>25.30055971479748</v>
      </c>
      <c r="BS22" s="239">
        <f t="shared" si="11"/>
        <v>26.689444227597349</v>
      </c>
      <c r="BT22" s="239">
        <f t="shared" si="11"/>
        <v>28.154572120450471</v>
      </c>
      <c r="BU22" s="239">
        <f t="shared" si="11"/>
        <v>29.700128804705574</v>
      </c>
      <c r="BV22" s="239">
        <f t="shared" si="11"/>
        <v>31.330529451569173</v>
      </c>
      <c r="BW22" s="239">
        <f t="shared" si="11"/>
        <v>33.050431604866375</v>
      </c>
      <c r="BX22" s="239">
        <f t="shared" si="12"/>
        <v>34.86474848618434</v>
      </c>
      <c r="BY22" s="239">
        <f t="shared" si="12"/>
        <v>36.778663030406975</v>
      </c>
      <c r="BZ22" s="239">
        <f t="shared" si="12"/>
        <v>38.79764269173603</v>
      </c>
      <c r="CA22" s="239">
        <f t="shared" si="12"/>
        <v>40.927455062494744</v>
      </c>
      <c r="CB22" s="239">
        <f t="shared" si="12"/>
        <v>43.174184349332052</v>
      </c>
      <c r="CC22" s="239">
        <f t="shared" si="12"/>
        <v>45.544248753894728</v>
      </c>
      <c r="CD22" s="239">
        <f t="shared" si="12"/>
        <v>48.044418807618598</v>
      </c>
      <c r="CE22" s="239">
        <f t="shared" si="12"/>
        <v>50.681836713015578</v>
      </c>
      <c r="CF22" s="239">
        <f t="shared" si="12"/>
        <v>53.464036746708494</v>
      </c>
      <c r="CG22" s="239">
        <f t="shared" si="12"/>
        <v>56.398966782498853</v>
      </c>
      <c r="CH22" s="239">
        <f t="shared" si="12"/>
        <v>59.4950109959521</v>
      </c>
      <c r="CI22" s="239">
        <f t="shared" si="12"/>
        <v>62.761013815360371</v>
      </c>
      <c r="CJ22" s="239">
        <f t="shared" si="12"/>
        <v>66.206305187503062</v>
      </c>
      <c r="CK22" s="239">
        <f t="shared" si="12"/>
        <v>69.840727230381603</v>
      </c>
      <c r="CL22" s="239">
        <f t="shared" si="12"/>
        <v>73.674662349066921</v>
      </c>
      <c r="CM22" s="239">
        <f t="shared" si="12"/>
        <v>77.719062894977839</v>
      </c>
      <c r="CN22" s="239">
        <f t="shared" si="13"/>
        <v>81.985482453317545</v>
      </c>
      <c r="CO22" s="239">
        <f t="shared" si="13"/>
        <v>86.486108848046683</v>
      </c>
      <c r="CP22" s="239">
        <f t="shared" si="13"/>
        <v>91.233798958677795</v>
      </c>
      <c r="CQ22" s="239">
        <f t="shared" si="13"/>
        <v>96.242115448351896</v>
      </c>
      <c r="CR22" s="239">
        <f t="shared" si="13"/>
        <v>101.52536550811774</v>
      </c>
      <c r="CS22" s="239">
        <f t="shared" si="13"/>
        <v>107.09864172809404</v>
      </c>
      <c r="CT22" s="239">
        <f t="shared" si="13"/>
        <v>112.97786521227071</v>
      </c>
      <c r="CU22" s="239">
        <f t="shared" si="13"/>
        <v>119.17983106011481</v>
      </c>
      <c r="CV22" s="239">
        <f t="shared" si="13"/>
        <v>125.72225634490751</v>
      </c>
      <c r="CW22" s="239">
        <f t="shared" si="13"/>
        <v>132.62383072587156</v>
      </c>
      <c r="CX22" s="239">
        <f t="shared" si="13"/>
        <v>139.90426983867198</v>
      </c>
      <c r="CY22" s="239">
        <f t="shared" si="13"/>
        <v>147.5843716168101</v>
      </c>
      <c r="CZ22" s="239">
        <f t="shared" si="13"/>
        <v>155.68607570480322</v>
      </c>
      <c r="DA22" s="239">
        <f t="shared" si="13"/>
        <v>164.23252613287511</v>
      </c>
      <c r="DB22" s="239">
        <f t="shared" si="13"/>
        <v>173.24813743219912</v>
      </c>
      <c r="DC22" s="239">
        <f t="shared" si="13"/>
        <v>182.75866437956435</v>
      </c>
      <c r="DD22" s="239">
        <f t="shared" si="14"/>
        <v>192.79127557070368</v>
      </c>
      <c r="DE22" s="239">
        <f t="shared" si="14"/>
        <v>203.37463103245955</v>
      </c>
      <c r="DF22" s="239">
        <f t="shared" si="14"/>
        <v>214.53896409550111</v>
      </c>
      <c r="DG22" s="239">
        <f t="shared" si="14"/>
        <v>226.31616776147757</v>
      </c>
      <c r="DH22" s="239">
        <f t="shared" si="14"/>
        <v>238.73988581133139</v>
      </c>
      <c r="DI22" s="239">
        <f t="shared" si="14"/>
        <v>251.84560891503949</v>
      </c>
      <c r="DJ22" s="239">
        <f t="shared" si="14"/>
        <v>265.6707760173378</v>
      </c>
      <c r="DK22" s="239">
        <f t="shared" si="14"/>
        <v>280.25488128905619</v>
      </c>
      <c r="DL22" s="239">
        <f t="shared" si="14"/>
        <v>295.63958694959069</v>
      </c>
      <c r="DM22" s="239">
        <f t="shared" si="14"/>
        <v>311.86884228281104</v>
      </c>
      <c r="DN22" s="239">
        <f t="shared" si="14"/>
        <v>328.98900918639487</v>
      </c>
      <c r="DO22" s="239">
        <f t="shared" si="14"/>
        <v>347.04899461324356</v>
      </c>
      <c r="DP22" s="239">
        <f t="shared" si="14"/>
        <v>366.1003902833238</v>
      </c>
      <c r="DQ22" s="239">
        <f t="shared" si="14"/>
        <v>386.19762006504709</v>
      </c>
      <c r="DR22" s="239">
        <f t="shared" si="14"/>
        <v>407.39809544721021</v>
      </c>
      <c r="DS22" s="239">
        <f t="shared" si="14"/>
        <v>429.76237954563112</v>
      </c>
      <c r="DT22" s="239">
        <f t="shared" si="15"/>
        <v>453.35436011299561</v>
      </c>
      <c r="DU22" s="239">
        <f t="shared" si="15"/>
        <v>478.24143204615007</v>
      </c>
      <c r="DV22" s="239">
        <f t="shared" si="15"/>
        <v>504.49468991220618</v>
      </c>
      <c r="DW22" s="239">
        <f t="shared" si="15"/>
        <v>532.18913104344438</v>
      </c>
      <c r="DX22" s="239">
        <f t="shared" si="15"/>
        <v>561.40386978119477</v>
      </c>
      <c r="DY22" s="239">
        <f t="shared" si="15"/>
        <v>592.22236348072272</v>
      </c>
      <c r="DZ22" s="239">
        <f t="shared" si="15"/>
        <v>624.73265092274482</v>
      </c>
      <c r="EA22" s="239">
        <f t="shared" si="15"/>
        <v>659.02760381264193</v>
      </c>
      <c r="EB22" s="239">
        <f t="shared" si="15"/>
        <v>695.20519208582346</v>
      </c>
      <c r="EC22" s="239">
        <f t="shared" si="15"/>
        <v>733.36876377713804</v>
      </c>
      <c r="ED22" s="239">
        <f t="shared" si="15"/>
        <v>773.62734025382872</v>
      </c>
      <c r="EE22" s="239">
        <f t="shared" si="15"/>
        <v>816.09592765542163</v>
      </c>
      <c r="EF22" s="239">
        <f t="shared" si="15"/>
        <v>860.89584543023409</v>
      </c>
      <c r="EG22" s="239">
        <f t="shared" si="15"/>
        <v>908.15507290702726</v>
      </c>
      <c r="EH22" s="239">
        <f t="shared" si="15"/>
        <v>958.00861489185149</v>
      </c>
      <c r="EI22" s="239">
        <f t="shared" si="15"/>
        <v>1010.5988873344783</v>
      </c>
      <c r="EJ22" s="239">
        <f t="shared" si="16"/>
        <v>1066.0761241661487</v>
      </c>
      <c r="EK22" s="239">
        <f t="shared" si="16"/>
        <v>1124.5988064708445</v>
      </c>
      <c r="EL22" s="239">
        <f t="shared" si="16"/>
        <v>1186.3341152160913</v>
      </c>
      <c r="EM22" s="239">
        <f t="shared" si="16"/>
        <v>1251.4584088366032</v>
      </c>
      <c r="EN22" s="239">
        <f t="shared" si="16"/>
        <v>1320.1577270350758</v>
      </c>
      <c r="EO22" s="239">
        <f t="shared" si="16"/>
        <v>1392.6283222393279</v>
      </c>
      <c r="EP22" s="239">
        <f t="shared" si="16"/>
        <v>1469.0772202340002</v>
      </c>
      <c r="EQ22" s="239">
        <f t="shared" si="16"/>
        <v>1549.7228115683586</v>
      </c>
      <c r="ER22" s="239">
        <f t="shared" si="16"/>
        <v>1634.7954754296684</v>
      </c>
      <c r="ES22" s="239">
        <f t="shared" si="16"/>
        <v>1724.538237764353</v>
      </c>
      <c r="ET22" s="239">
        <f t="shared" si="16"/>
        <v>1819.2074655269794</v>
      </c>
      <c r="EU22" s="239">
        <f t="shared" si="16"/>
        <v>1919.0735990403246</v>
      </c>
      <c r="EV22" s="239">
        <f t="shared" si="16"/>
        <v>2024.421924558646</v>
      </c>
      <c r="EW22" s="239">
        <f t="shared" si="16"/>
        <v>2135.5533892411268</v>
      </c>
      <c r="EX22" s="239">
        <f t="shared" si="16"/>
        <v>2252.7854608636189</v>
      </c>
      <c r="EY22" s="239">
        <f t="shared" si="16"/>
        <v>2376.4530347246127</v>
      </c>
      <c r="EZ22" s="239">
        <f t="shared" si="17"/>
        <v>2506.9093903361781</v>
      </c>
      <c r="FA22" s="239">
        <f t="shared" si="17"/>
        <v>2644.5272006328446</v>
      </c>
      <c r="FB22" s="239">
        <f t="shared" si="17"/>
        <v>2789.6995965814122</v>
      </c>
      <c r="FC22" s="239">
        <f t="shared" si="17"/>
        <v>2942.8412902329505</v>
      </c>
      <c r="FD22" s="239">
        <f t="shared" si="17"/>
        <v>3104.3897594251962</v>
      </c>
      <c r="FE22" s="239">
        <f t="shared" si="17"/>
        <v>3274.8064975196676</v>
      </c>
      <c r="FF22" s="239">
        <f t="shared" si="17"/>
        <v>3454.5783317436071</v>
      </c>
      <c r="FG22" s="239">
        <f t="shared" si="17"/>
        <v>3644.2188139028422</v>
      </c>
      <c r="FH22" s="239">
        <f t="shared" si="17"/>
        <v>3844.2696874383919</v>
      </c>
      <c r="FI22" s="239">
        <f t="shared" si="17"/>
        <v>4055.3024350177438</v>
      </c>
      <c r="FJ22" s="239">
        <f t="shared" si="17"/>
        <v>4277.9199110817844</v>
      </c>
      <c r="FK22" s="239">
        <f t="shared" si="17"/>
        <v>4512.7580640110527</v>
      </c>
      <c r="FL22" s="239">
        <f t="shared" si="17"/>
        <v>4760.4877528310162</v>
      </c>
      <c r="FM22" s="239">
        <f t="shared" si="17"/>
        <v>5021.8166636461174</v>
      </c>
      <c r="FN22" s="239">
        <f t="shared" si="17"/>
        <v>5297.4913312772496</v>
      </c>
      <c r="FO22" s="239">
        <f t="shared" si="17"/>
        <v>5588.2992718778414</v>
      </c>
      <c r="FP22" s="239">
        <f t="shared" si="18"/>
        <v>5895.0712326207686</v>
      </c>
      <c r="FQ22" s="239">
        <f t="shared" si="18"/>
        <v>6218.6835648827455</v>
      </c>
      <c r="FR22" s="239">
        <f t="shared" si="18"/>
        <v>6560.0607277056379</v>
      </c>
      <c r="FS22" s="239">
        <f t="shared" si="18"/>
        <v>6920.177928686302</v>
      </c>
      <c r="FT22" s="239">
        <f t="shared" si="18"/>
        <v>7300.063909839143</v>
      </c>
      <c r="FU22" s="239">
        <f t="shared" si="18"/>
        <v>7700.8038863897373</v>
      </c>
      <c r="FV22" s="239">
        <f t="shared" si="18"/>
        <v>8123.5426468947189</v>
      </c>
      <c r="FW22" s="239">
        <f t="shared" si="18"/>
        <v>8569.4878235440119</v>
      </c>
      <c r="FX22" s="239">
        <f t="shared" si="18"/>
        <v>9039.9133419876307</v>
      </c>
      <c r="FY22" s="239">
        <f t="shared" si="18"/>
        <v>9536.1630605421287</v>
      </c>
      <c r="FZ22" s="239">
        <f t="shared" si="18"/>
        <v>10059.654609172763</v>
      </c>
      <c r="GA22" s="239">
        <f t="shared" si="18"/>
        <v>10611.883439218143</v>
      </c>
      <c r="GB22" s="239">
        <f t="shared" si="18"/>
        <v>11194.427095426165</v>
      </c>
      <c r="GC22" s="239">
        <f t="shared" si="18"/>
        <v>11808.949722505093</v>
      </c>
      <c r="GD22" s="239">
        <f t="shared" si="18"/>
        <v>12457.206819063596</v>
      </c>
      <c r="GE22" s="239">
        <f t="shared" si="18"/>
        <v>13141.050252520257</v>
      </c>
      <c r="GF22" s="239">
        <f t="shared" si="19"/>
        <v>13862.433549308571</v>
      </c>
      <c r="GG22" s="239">
        <f t="shared" si="19"/>
        <v>14623.41747548991</v>
      </c>
      <c r="GH22" s="239">
        <f t="shared" si="19"/>
        <v>15426.175923716497</v>
      </c>
      <c r="GI22" s="239">
        <f t="shared" si="19"/>
        <v>16273.002123361606</v>
      </c>
      <c r="GJ22" s="239">
        <f t="shared" si="19"/>
        <v>17166.315191557387</v>
      </c>
      <c r="GK22" s="239">
        <f t="shared" si="19"/>
        <v>18108.667043854581</v>
      </c>
      <c r="GL22" s="239">
        <f t="shared" si="19"/>
        <v>19102.7496842457</v>
      </c>
      <c r="GM22" s="239">
        <f t="shared" si="19"/>
        <v>20151.402895376996</v>
      </c>
      <c r="GN22" s="239">
        <f t="shared" si="19"/>
        <v>21257.622350917747</v>
      </c>
      <c r="GO22" s="239">
        <f t="shared" si="19"/>
        <v>22424.568173261359</v>
      </c>
      <c r="GP22" s="239">
        <f t="shared" si="19"/>
        <v>23655.573961004931</v>
      </c>
      <c r="GQ22" s="239">
        <f t="shared" si="19"/>
        <v>24954.156311996001</v>
      </c>
      <c r="GR22" s="239">
        <f t="shared" si="19"/>
        <v>26324.024869150799</v>
      </c>
      <c r="GS22" s="239">
        <f t="shared" si="19"/>
        <v>27769.092917741789</v>
      </c>
      <c r="GT22" s="239">
        <f t="shared" si="19"/>
        <v>29293.488564427618</v>
      </c>
      <c r="GU22" s="239">
        <f t="shared" si="19"/>
        <v>30901.566529960455</v>
      </c>
      <c r="GV22" s="239">
        <f t="shared" si="20"/>
        <v>32597.9205892588</v>
      </c>
      <c r="GW22" s="239">
        <f t="shared" si="20"/>
        <v>34387.39669438314</v>
      </c>
      <c r="GX22" s="239">
        <f t="shared" si="20"/>
        <v>36275.106817902692</v>
      </c>
      <c r="GY22" s="239">
        <f t="shared" si="20"/>
        <v>38266.443556199403</v>
      </c>
      <c r="GZ22" s="239">
        <f t="shared" si="20"/>
        <v>40367.095534426247</v>
      </c>
      <c r="HA22" s="239">
        <f t="shared" si="20"/>
        <v>42583.063657126972</v>
      </c>
      <c r="HB22" s="239">
        <f t="shared" si="20"/>
        <v>44920.67825094024</v>
      </c>
      <c r="HC22" s="239">
        <f t="shared" si="20"/>
        <v>47386.617148359459</v>
      </c>
      <c r="HD22" s="239">
        <f t="shared" si="20"/>
        <v>49987.924764207986</v>
      </c>
      <c r="HE22" s="239">
        <f t="shared" si="20"/>
        <v>52732.032219325185</v>
      </c>
      <c r="HF22" s="239">
        <f t="shared" si="20"/>
        <v>55626.778568950387</v>
      </c>
      <c r="HG22" s="239">
        <f t="shared" si="20"/>
        <v>58680.433196447681</v>
      </c>
      <c r="HH22" s="239">
        <f t="shared" si="20"/>
        <v>61901.719436343265</v>
      </c>
      <c r="HI22" s="239">
        <f t="shared" si="20"/>
        <v>65299.839494159074</v>
      </c>
    </row>
    <row r="23" spans="1:217" s="278" customFormat="1" ht="12.75" customHeight="1">
      <c r="A23" s="10" t="str">
        <f>'JJR-4 Constant DCF'!A21</f>
        <v>Otter Tail Corporation</v>
      </c>
      <c r="B23" s="389" t="str">
        <f>'JJR-4 Constant DCF'!B21</f>
        <v>OTTR</v>
      </c>
      <c r="C23" s="239">
        <f>'JJR-4 Constant DCF'!D21</f>
        <v>43.912166666666671</v>
      </c>
      <c r="D23" s="239">
        <f>'JJR-4 Constant DCF'!C21</f>
        <v>1.56</v>
      </c>
      <c r="E23" s="3">
        <f>'JJR-4 Constant DCF'!G21</f>
        <v>7.0000000000000007E-2</v>
      </c>
      <c r="F23" s="3">
        <f>'JJR-4 Constant DCF'!H21</f>
        <v>0.09</v>
      </c>
      <c r="G23" s="3" t="str">
        <f>'JJR-4 Constant DCF'!I21</f>
        <v>NA%</v>
      </c>
      <c r="H23" s="3">
        <f t="shared" si="21"/>
        <v>0.09</v>
      </c>
      <c r="I23" s="3">
        <f t="shared" si="4"/>
        <v>8.4149234433652714E-2</v>
      </c>
      <c r="J23" s="3">
        <f t="shared" si="4"/>
        <v>7.8298468867305432E-2</v>
      </c>
      <c r="K23" s="3">
        <f t="shared" si="4"/>
        <v>7.2447703300958149E-2</v>
      </c>
      <c r="L23" s="3">
        <f t="shared" si="4"/>
        <v>6.6596937734610867E-2</v>
      </c>
      <c r="M23" s="3">
        <f t="shared" si="4"/>
        <v>6.0746172168263578E-2</v>
      </c>
      <c r="N23" s="3">
        <f>'JJR-5.4 GDP Growth'!$D$25</f>
        <v>5.4895406601916275E-2</v>
      </c>
      <c r="O23" s="3">
        <f t="shared" si="22"/>
        <v>0.1035633385181427</v>
      </c>
      <c r="Q23" s="239">
        <f t="shared" si="5"/>
        <v>-43.912166666666671</v>
      </c>
      <c r="R23" s="239">
        <f t="shared" si="6"/>
        <v>1.7004000000000001</v>
      </c>
      <c r="S23" s="239">
        <f t="shared" si="7"/>
        <v>1.8534360000000003</v>
      </c>
      <c r="T23" s="239">
        <f t="shared" si="7"/>
        <v>2.0202452400000004</v>
      </c>
      <c r="U23" s="239">
        <f t="shared" si="7"/>
        <v>2.2020673116000005</v>
      </c>
      <c r="V23" s="239">
        <f t="shared" si="7"/>
        <v>2.4002533696440005</v>
      </c>
      <c r="W23" s="239">
        <f t="shared" si="8"/>
        <v>2.6022328531463383</v>
      </c>
      <c r="X23" s="239">
        <f t="shared" si="8"/>
        <v>2.8059837011838962</v>
      </c>
      <c r="Y23" s="239">
        <f t="shared" si="8"/>
        <v>3.0092707758345911</v>
      </c>
      <c r="Z23" s="239">
        <f t="shared" si="8"/>
        <v>3.2096789943194319</v>
      </c>
      <c r="AA23" s="239">
        <f t="shared" si="8"/>
        <v>3.4046547071132194</v>
      </c>
      <c r="AB23" s="239">
        <f t="shared" si="9"/>
        <v>3.5915546115993275</v>
      </c>
      <c r="AC23" s="239">
        <f t="shared" si="9"/>
        <v>3.7887144623360602</v>
      </c>
      <c r="AD23" s="239">
        <f t="shared" si="9"/>
        <v>3.9966974832445588</v>
      </c>
      <c r="AE23" s="239">
        <f t="shared" si="9"/>
        <v>4.2160978166521241</v>
      </c>
      <c r="AF23" s="239">
        <f t="shared" si="9"/>
        <v>4.4475422205706936</v>
      </c>
      <c r="AG23" s="239">
        <f t="shared" si="9"/>
        <v>4.6916918591481114</v>
      </c>
      <c r="AH23" s="239">
        <f t="shared" si="9"/>
        <v>4.9492441914069474</v>
      </c>
      <c r="AI23" s="239">
        <f t="shared" si="9"/>
        <v>5.2209349636664042</v>
      </c>
      <c r="AJ23" s="239">
        <f t="shared" si="9"/>
        <v>5.5075403113390324</v>
      </c>
      <c r="AK23" s="239">
        <f t="shared" si="9"/>
        <v>5.8098789761064333</v>
      </c>
      <c r="AL23" s="239">
        <f t="shared" si="9"/>
        <v>6.1288146448077212</v>
      </c>
      <c r="AM23" s="239">
        <f t="shared" si="9"/>
        <v>6.4652584167222198</v>
      </c>
      <c r="AN23" s="239">
        <f t="shared" si="9"/>
        <v>6.8201714062946479</v>
      </c>
      <c r="AO23" s="239">
        <f t="shared" si="9"/>
        <v>7.194567488737956</v>
      </c>
      <c r="AP23" s="239">
        <f t="shared" si="9"/>
        <v>7.5895161963571542</v>
      </c>
      <c r="AQ23" s="239">
        <f t="shared" si="9"/>
        <v>8.0061457738680097</v>
      </c>
      <c r="AR23" s="239">
        <f t="shared" si="10"/>
        <v>8.445646401438708</v>
      </c>
      <c r="AS23" s="239">
        <f t="shared" si="10"/>
        <v>8.9092735946616965</v>
      </c>
      <c r="AT23" s="239">
        <f t="shared" si="10"/>
        <v>9.3983517911683663</v>
      </c>
      <c r="AU23" s="239">
        <f t="shared" si="10"/>
        <v>9.9142781341324024</v>
      </c>
      <c r="AV23" s="239">
        <f t="shared" si="10"/>
        <v>10.458526463470088</v>
      </c>
      <c r="AW23" s="239">
        <f t="shared" si="10"/>
        <v>11.03265152613918</v>
      </c>
      <c r="AX23" s="239">
        <f t="shared" si="10"/>
        <v>11.638293417563842</v>
      </c>
      <c r="AY23" s="239">
        <f t="shared" si="10"/>
        <v>12.277182266873416</v>
      </c>
      <c r="AZ23" s="239">
        <f t="shared" si="10"/>
        <v>12.951143179339267</v>
      </c>
      <c r="BA23" s="239">
        <f t="shared" si="10"/>
        <v>13.662101450128731</v>
      </c>
      <c r="BB23" s="239">
        <f t="shared" si="10"/>
        <v>14.412088064270177</v>
      </c>
      <c r="BC23" s="239">
        <f t="shared" si="10"/>
        <v>15.203245498540912</v>
      </c>
      <c r="BD23" s="239">
        <f t="shared" si="10"/>
        <v>16.03783384185207</v>
      </c>
      <c r="BE23" s="239">
        <f t="shared" si="10"/>
        <v>16.918237251614514</v>
      </c>
      <c r="BF23" s="239">
        <f t="shared" si="10"/>
        <v>17.84697076452958</v>
      </c>
      <c r="BG23" s="239">
        <f t="shared" si="10"/>
        <v>18.826687481260944</v>
      </c>
      <c r="BH23" s="239">
        <f t="shared" si="11"/>
        <v>19.860186145511971</v>
      </c>
      <c r="BI23" s="239">
        <f t="shared" si="11"/>
        <v>20.950419139159596</v>
      </c>
      <c r="BJ23" s="239">
        <f t="shared" si="11"/>
        <v>22.100500916284332</v>
      </c>
      <c r="BK23" s="239">
        <f t="shared" si="11"/>
        <v>23.313716900189785</v>
      </c>
      <c r="BL23" s="239">
        <f t="shared" si="11"/>
        <v>24.593532868827669</v>
      </c>
      <c r="BM23" s="239">
        <f t="shared" si="11"/>
        <v>25.943604855439556</v>
      </c>
      <c r="BN23" s="239">
        <f t="shared" si="11"/>
        <v>27.367789592698362</v>
      </c>
      <c r="BO23" s="239">
        <f t="shared" si="11"/>
        <v>28.87015553018523</v>
      </c>
      <c r="BP23" s="239">
        <f t="shared" si="11"/>
        <v>30.454994456675308</v>
      </c>
      <c r="BQ23" s="239">
        <f t="shared" si="11"/>
        <v>32.126833760433605</v>
      </c>
      <c r="BR23" s="239">
        <f t="shared" si="11"/>
        <v>33.890449362544778</v>
      </c>
      <c r="BS23" s="239">
        <f t="shared" si="11"/>
        <v>35.75087936022333</v>
      </c>
      <c r="BT23" s="239">
        <f t="shared" si="11"/>
        <v>37.713438419078848</v>
      </c>
      <c r="BU23" s="239">
        <f t="shared" si="11"/>
        <v>39.78373295545051</v>
      </c>
      <c r="BV23" s="239">
        <f t="shared" si="11"/>
        <v>41.96767715218202</v>
      </c>
      <c r="BW23" s="239">
        <f t="shared" si="11"/>
        <v>44.271509853589002</v>
      </c>
      <c r="BX23" s="239">
        <f t="shared" si="12"/>
        <v>46.701812387882512</v>
      </c>
      <c r="BY23" s="239">
        <f t="shared" si="12"/>
        <v>49.265527367961731</v>
      </c>
      <c r="BZ23" s="239">
        <f t="shared" si="12"/>
        <v>51.969978524283825</v>
      </c>
      <c r="CA23" s="239">
        <f t="shared" si="12"/>
        <v>54.822891626467239</v>
      </c>
      <c r="CB23" s="239">
        <f t="shared" si="12"/>
        <v>57.83241655339495</v>
      </c>
      <c r="CC23" s="239">
        <f t="shared" si="12"/>
        <v>61.007150574864959</v>
      </c>
      <c r="CD23" s="239">
        <f t="shared" si="12"/>
        <v>64.356162911296494</v>
      </c>
      <c r="CE23" s="239">
        <f t="shared" si="12"/>
        <v>67.889020641651285</v>
      </c>
      <c r="CF23" s="239">
        <f t="shared" si="12"/>
        <v>71.615816033580614</v>
      </c>
      <c r="CG23" s="239">
        <f t="shared" si="12"/>
        <v>75.547195373872057</v>
      </c>
      <c r="CH23" s="239">
        <f t="shared" si="12"/>
        <v>79.694389381555169</v>
      </c>
      <c r="CI23" s="239">
        <f t="shared" si="12"/>
        <v>84.069245290547073</v>
      </c>
      <c r="CJ23" s="239">
        <f t="shared" si="12"/>
        <v>88.684260693487886</v>
      </c>
      <c r="CK23" s="239">
        <f t="shared" si="12"/>
        <v>93.552619243447239</v>
      </c>
      <c r="CL23" s="239">
        <f t="shared" si="12"/>
        <v>98.688228315490534</v>
      </c>
      <c r="CM23" s="239">
        <f t="shared" si="12"/>
        <v>104.10575873569213</v>
      </c>
      <c r="CN23" s="239">
        <f t="shared" si="13"/>
        <v>109.82068669108895</v>
      </c>
      <c r="CO23" s="239">
        <f t="shared" si="13"/>
        <v>115.84933794029793</v>
      </c>
      <c r="CP23" s="239">
        <f t="shared" si="13"/>
        <v>122.20893445109338</v>
      </c>
      <c r="CQ23" s="239">
        <f t="shared" si="13"/>
        <v>128.9176435981731</v>
      </c>
      <c r="CR23" s="239">
        <f t="shared" si="13"/>
        <v>135.99463006165576</v>
      </c>
      <c r="CS23" s="239">
        <f t="shared" si="13"/>
        <v>143.46011057456752</v>
      </c>
      <c r="CT23" s="239">
        <f t="shared" si="13"/>
        <v>151.33541167571428</v>
      </c>
      <c r="CU23" s="239">
        <f t="shared" si="13"/>
        <v>159.64303063292101</v>
      </c>
      <c r="CV23" s="239">
        <f t="shared" si="13"/>
        <v>168.40669971067737</v>
      </c>
      <c r="CW23" s="239">
        <f t="shared" si="13"/>
        <v>177.65145396578183</v>
      </c>
      <c r="CX23" s="239">
        <f t="shared" si="13"/>
        <v>187.40370276465504</v>
      </c>
      <c r="CY23" s="239">
        <f t="shared" si="13"/>
        <v>197.69130522662545</v>
      </c>
      <c r="CZ23" s="239">
        <f t="shared" si="13"/>
        <v>208.54364980870457</v>
      </c>
      <c r="DA23" s="239">
        <f t="shared" si="13"/>
        <v>219.99173825920104</v>
      </c>
      <c r="DB23" s="239">
        <f t="shared" si="13"/>
        <v>232.06827418000222</v>
      </c>
      <c r="DC23" s="239">
        <f t="shared" si="13"/>
        <v>244.80775645051844</v>
      </c>
      <c r="DD23" s="239">
        <f t="shared" si="14"/>
        <v>258.24657778017252</v>
      </c>
      <c r="DE23" s="239">
        <f t="shared" si="14"/>
        <v>272.42312867096848</v>
      </c>
      <c r="DF23" s="239">
        <f t="shared" si="14"/>
        <v>287.37790708712743</v>
      </c>
      <c r="DG23" s="239">
        <f t="shared" si="14"/>
        <v>303.153634145083</v>
      </c>
      <c r="DH23" s="239">
        <f t="shared" si="14"/>
        <v>319.79537615432588</v>
      </c>
      <c r="DI23" s="239">
        <f t="shared" si="14"/>
        <v>337.35067335773039</v>
      </c>
      <c r="DJ23" s="239">
        <f t="shared" si="14"/>
        <v>355.86967573913324</v>
      </c>
      <c r="DK23" s="239">
        <f t="shared" si="14"/>
        <v>375.40528628612503</v>
      </c>
      <c r="DL23" s="239">
        <f t="shared" si="14"/>
        <v>396.01331211731065</v>
      </c>
      <c r="DM23" s="239">
        <f t="shared" si="14"/>
        <v>417.75262390576199</v>
      </c>
      <c r="DN23" s="239">
        <f t="shared" si="14"/>
        <v>440.68532405408621</v>
      </c>
      <c r="DO23" s="239">
        <f t="shared" si="14"/>
        <v>464.8769241015325</v>
      </c>
      <c r="DP23" s="239">
        <f t="shared" si="14"/>
        <v>490.39653186993428</v>
      </c>
      <c r="DQ23" s="239">
        <f t="shared" si="14"/>
        <v>517.31704888310389</v>
      </c>
      <c r="DR23" s="239">
        <f t="shared" si="14"/>
        <v>545.71537862364528</v>
      </c>
      <c r="DS23" s="239">
        <f t="shared" si="14"/>
        <v>575.67264622210894</v>
      </c>
      <c r="DT23" s="239">
        <f t="shared" si="15"/>
        <v>607.27443020607268</v>
      </c>
      <c r="DU23" s="239">
        <f t="shared" si="15"/>
        <v>640.61100697118206</v>
      </c>
      <c r="DV23" s="239">
        <f t="shared" si="15"/>
        <v>675.77760867252812</v>
      </c>
      <c r="DW23" s="239">
        <f t="shared" si="15"/>
        <v>712.87469527307724</v>
      </c>
      <c r="DX23" s="239">
        <f t="shared" si="15"/>
        <v>752.00824152630992</v>
      </c>
      <c r="DY23" s="239">
        <f t="shared" si="15"/>
        <v>793.29003971288876</v>
      </c>
      <c r="DZ23" s="239">
        <f t="shared" si="15"/>
        <v>836.83801899617811</v>
      </c>
      <c r="EA23" s="239">
        <f t="shared" si="15"/>
        <v>882.77658230891541</v>
      </c>
      <c r="EB23" s="239">
        <f t="shared" si="15"/>
        <v>931.2369617334133</v>
      </c>
      <c r="EC23" s="239">
        <f t="shared" si="15"/>
        <v>982.35759339050219</v>
      </c>
      <c r="ED23" s="239">
        <f t="shared" si="15"/>
        <v>1036.2845129081538</v>
      </c>
      <c r="EE23" s="239">
        <f t="shared" si="15"/>
        <v>1093.1717725995156</v>
      </c>
      <c r="EF23" s="239">
        <f t="shared" si="15"/>
        <v>1153.1818815421036</v>
      </c>
      <c r="EG23" s="239">
        <f t="shared" si="15"/>
        <v>1216.4862698153202</v>
      </c>
      <c r="EH23" s="239">
        <f t="shared" si="15"/>
        <v>1283.2657782224805</v>
      </c>
      <c r="EI23" s="239">
        <f t="shared" si="15"/>
        <v>1353.7111748963282</v>
      </c>
      <c r="EJ23" s="239">
        <f t="shared" si="16"/>
        <v>1428.02370026382</v>
      </c>
      <c r="EK23" s="239">
        <f t="shared" si="16"/>
        <v>1506.4156419269755</v>
      </c>
      <c r="EL23" s="239">
        <f t="shared" si="16"/>
        <v>1589.1109411020434</v>
      </c>
      <c r="EM23" s="239">
        <f t="shared" si="16"/>
        <v>1676.345832349394</v>
      </c>
      <c r="EN23" s="239">
        <f t="shared" si="16"/>
        <v>1768.3695184216417</v>
      </c>
      <c r="EO23" s="239">
        <f t="shared" si="16"/>
        <v>1865.4448821578326</v>
      </c>
      <c r="EP23" s="239">
        <f t="shared" si="16"/>
        <v>1967.8492374573507</v>
      </c>
      <c r="EQ23" s="239">
        <f t="shared" si="16"/>
        <v>2075.8751214788426</v>
      </c>
      <c r="ER23" s="239">
        <f t="shared" si="16"/>
        <v>2189.8311303272262</v>
      </c>
      <c r="ES23" s="239">
        <f t="shared" si="16"/>
        <v>2310.0428006160732</v>
      </c>
      <c r="ET23" s="239">
        <f t="shared" si="16"/>
        <v>2436.8535394237219</v>
      </c>
      <c r="EU23" s="239">
        <f t="shared" si="16"/>
        <v>2570.625605299706</v>
      </c>
      <c r="EV23" s="239">
        <f t="shared" si="16"/>
        <v>2711.7411431239307</v>
      </c>
      <c r="EW23" s="239">
        <f t="shared" si="16"/>
        <v>2860.603275774864</v>
      </c>
      <c r="EX23" s="239">
        <f t="shared" si="16"/>
        <v>3017.6372557252989</v>
      </c>
      <c r="EY23" s="239">
        <f t="shared" si="16"/>
        <v>3183.2916798554302</v>
      </c>
      <c r="EZ23" s="239">
        <f t="shared" si="17"/>
        <v>3358.039770953591</v>
      </c>
      <c r="FA23" s="239">
        <f t="shared" si="17"/>
        <v>3542.3807295654942</v>
      </c>
      <c r="FB23" s="239">
        <f t="shared" si="17"/>
        <v>3736.8411600537847</v>
      </c>
      <c r="FC23" s="239">
        <f t="shared" si="17"/>
        <v>3941.9765749417138</v>
      </c>
      <c r="FD23" s="239">
        <f t="shared" si="17"/>
        <v>4158.3729818383681</v>
      </c>
      <c r="FE23" s="239">
        <f t="shared" si="17"/>
        <v>4386.6485574788085</v>
      </c>
      <c r="FF23" s="239">
        <f t="shared" si="17"/>
        <v>4627.4554136613169</v>
      </c>
      <c r="FG23" s="239">
        <f t="shared" si="17"/>
        <v>4881.4814601264934</v>
      </c>
      <c r="FH23" s="239">
        <f t="shared" si="17"/>
        <v>5149.4523696998531</v>
      </c>
      <c r="FI23" s="239">
        <f t="shared" si="17"/>
        <v>5432.1336513117276</v>
      </c>
      <c r="FJ23" s="239">
        <f t="shared" si="17"/>
        <v>5730.3328368164366</v>
      </c>
      <c r="FK23" s="239">
        <f t="shared" si="17"/>
        <v>6044.901787857787</v>
      </c>
      <c r="FL23" s="239">
        <f t="shared" si="17"/>
        <v>6376.7391293708906</v>
      </c>
      <c r="FM23" s="239">
        <f t="shared" si="17"/>
        <v>6726.7928166720549</v>
      </c>
      <c r="FN23" s="239">
        <f t="shared" si="17"/>
        <v>7096.0628434701166</v>
      </c>
      <c r="FO23" s="239">
        <f t="shared" si="17"/>
        <v>7485.6040985351592</v>
      </c>
      <c r="FP23" s="239">
        <f t="shared" si="18"/>
        <v>7896.5293791852173</v>
      </c>
      <c r="FQ23" s="239">
        <f t="shared" si="18"/>
        <v>8330.0125701995676</v>
      </c>
      <c r="FR23" s="239">
        <f t="shared" si="18"/>
        <v>8787.2919972397467</v>
      </c>
      <c r="FS23" s="239">
        <f t="shared" si="18"/>
        <v>9269.6739643579876</v>
      </c>
      <c r="FT23" s="239">
        <f t="shared" si="18"/>
        <v>9778.5364856986162</v>
      </c>
      <c r="FU23" s="239">
        <f t="shared" si="18"/>
        <v>10315.333222052715</v>
      </c>
      <c r="FV23" s="239">
        <f t="shared" si="18"/>
        <v>10881.597633511554</v>
      </c>
      <c r="FW23" s="239">
        <f t="shared" si="18"/>
        <v>11478.94736008162</v>
      </c>
      <c r="FX23" s="239">
        <f t="shared" si="18"/>
        <v>12109.088842775294</v>
      </c>
      <c r="FY23" s="239">
        <f t="shared" si="18"/>
        <v>12773.822198378171</v>
      </c>
      <c r="FZ23" s="239">
        <f t="shared" si="18"/>
        <v>13475.046361818726</v>
      </c>
      <c r="GA23" s="239">
        <f t="shared" si="18"/>
        <v>14214.764510830437</v>
      </c>
      <c r="GB23" s="239">
        <f t="shared" si="18"/>
        <v>14995.089788402964</v>
      </c>
      <c r="GC23" s="239">
        <f t="shared" si="18"/>
        <v>15818.251339369586</v>
      </c>
      <c r="GD23" s="239">
        <f t="shared" si="18"/>
        <v>16686.600678375587</v>
      </c>
      <c r="GE23" s="239">
        <f t="shared" si="18"/>
        <v>17602.618407418828</v>
      </c>
      <c r="GF23" s="239">
        <f t="shared" si="19"/>
        <v>18568.921302152459</v>
      </c>
      <c r="GG23" s="239">
        <f t="shared" si="19"/>
        <v>19588.269787193101</v>
      </c>
      <c r="GH23" s="239">
        <f t="shared" si="19"/>
        <v>20663.575821789098</v>
      </c>
      <c r="GI23" s="239">
        <f t="shared" si="19"/>
        <v>21797.911218375735</v>
      </c>
      <c r="GJ23" s="239">
        <f t="shared" si="19"/>
        <v>22994.516417780942</v>
      </c>
      <c r="GK23" s="239">
        <f t="shared" si="19"/>
        <v>24256.809746149465</v>
      </c>
      <c r="GL23" s="239">
        <f t="shared" si="19"/>
        <v>25588.397180029664</v>
      </c>
      <c r="GM23" s="239">
        <f t="shared" si="19"/>
        <v>26993.08264751872</v>
      </c>
      <c r="GN23" s="239">
        <f t="shared" si="19"/>
        <v>28474.878894893391</v>
      </c>
      <c r="GO23" s="239">
        <f t="shared" si="19"/>
        <v>30038.018949768888</v>
      </c>
      <c r="GP23" s="239">
        <f t="shared" si="19"/>
        <v>31686.968213532517</v>
      </c>
      <c r="GQ23" s="239">
        <f t="shared" si="19"/>
        <v>33426.43721759638</v>
      </c>
      <c r="GR23" s="239">
        <f t="shared" si="19"/>
        <v>35261.395079909758</v>
      </c>
      <c r="GS23" s="239">
        <f t="shared" si="19"/>
        <v>37197.083700172218</v>
      </c>
      <c r="GT23" s="239">
        <f t="shared" si="19"/>
        <v>39239.032734298686</v>
      </c>
      <c r="GU23" s="239">
        <f t="shared" si="19"/>
        <v>41393.075390913917</v>
      </c>
      <c r="GV23" s="239">
        <f t="shared" si="20"/>
        <v>43665.365095001907</v>
      </c>
      <c r="GW23" s="239">
        <f t="shared" si="20"/>
        <v>46062.393066313161</v>
      </c>
      <c r="GX23" s="239">
        <f t="shared" si="20"/>
        <v>48591.006862745715</v>
      </c>
      <c r="GY23" s="239">
        <f t="shared" si="20"/>
        <v>51258.429941672643</v>
      </c>
      <c r="GZ23" s="239">
        <f t="shared" si="20"/>
        <v>54072.2822950966</v>
      </c>
      <c r="HA23" s="239">
        <f t="shared" si="20"/>
        <v>57040.60221757953</v>
      </c>
      <c r="HB23" s="239">
        <f t="shared" si="20"/>
        <v>60171.869269131726</v>
      </c>
      <c r="HC23" s="239">
        <f t="shared" si="20"/>
        <v>63475.028498658066</v>
      </c>
      <c r="HD23" s="239">
        <f t="shared" si="20"/>
        <v>66959.515997160124</v>
      </c>
      <c r="HE23" s="239">
        <f t="shared" si="20"/>
        <v>70635.285853691748</v>
      </c>
      <c r="HF23" s="239">
        <f t="shared" si="20"/>
        <v>74512.838591072737</v>
      </c>
      <c r="HG23" s="239">
        <f t="shared" si="20"/>
        <v>78603.251162592627</v>
      </c>
      <c r="HH23" s="239">
        <f t="shared" si="20"/>
        <v>82918.208595395699</v>
      </c>
      <c r="HI23" s="239">
        <f t="shared" si="20"/>
        <v>87470.03737094246</v>
      </c>
    </row>
    <row r="24" spans="1:217" s="278" customFormat="1" ht="12.75" customHeight="1">
      <c r="A24" s="10" t="str">
        <f>'JJR-4 Constant DCF'!A22</f>
        <v>Pinnacle West Capital Corporation</v>
      </c>
      <c r="B24" s="389" t="str">
        <f>'JJR-4 Constant DCF'!B22</f>
        <v>PNW</v>
      </c>
      <c r="C24" s="239">
        <f>'JJR-4 Constant DCF'!D22</f>
        <v>77.389666666666685</v>
      </c>
      <c r="D24" s="239">
        <f>'JJR-4 Constant DCF'!C22</f>
        <v>3.32</v>
      </c>
      <c r="E24" s="3">
        <f>'JJR-4 Constant DCF'!G22</f>
        <v>4.4999999999999998E-2</v>
      </c>
      <c r="F24" s="3">
        <f>'JJR-4 Constant DCF'!H22</f>
        <v>3.5000000000000003E-2</v>
      </c>
      <c r="G24" s="3">
        <f>'JJR-4 Constant DCF'!I22</f>
        <v>3.4000000000000002E-2</v>
      </c>
      <c r="H24" s="3">
        <f t="shared" si="21"/>
        <v>4.4999999999999998E-2</v>
      </c>
      <c r="I24" s="3">
        <f t="shared" si="4"/>
        <v>4.6649234433652709E-2</v>
      </c>
      <c r="J24" s="3">
        <f t="shared" si="4"/>
        <v>4.8298468867305419E-2</v>
      </c>
      <c r="K24" s="3">
        <f t="shared" si="4"/>
        <v>4.9947703300958129E-2</v>
      </c>
      <c r="L24" s="3">
        <f t="shared" si="4"/>
        <v>5.159693773461084E-2</v>
      </c>
      <c r="M24" s="3">
        <f t="shared" si="4"/>
        <v>5.324617216826355E-2</v>
      </c>
      <c r="N24" s="3">
        <f>'JJR-5.4 GDP Growth'!$D$25</f>
        <v>5.4895406601916275E-2</v>
      </c>
      <c r="O24" s="3">
        <f t="shared" si="22"/>
        <v>9.9436968564987183E-2</v>
      </c>
      <c r="Q24" s="239">
        <f t="shared" si="5"/>
        <v>-77.389666666666685</v>
      </c>
      <c r="R24" s="239">
        <f t="shared" si="6"/>
        <v>3.4693999999999998</v>
      </c>
      <c r="S24" s="239">
        <f t="shared" si="7"/>
        <v>3.6255229999999994</v>
      </c>
      <c r="T24" s="239">
        <f t="shared" si="7"/>
        <v>3.7886715349999993</v>
      </c>
      <c r="U24" s="239">
        <f t="shared" si="7"/>
        <v>3.9591617540749988</v>
      </c>
      <c r="V24" s="239">
        <f t="shared" si="7"/>
        <v>4.1373240330083734</v>
      </c>
      <c r="W24" s="239">
        <f t="shared" si="8"/>
        <v>4.3303270317521658</v>
      </c>
      <c r="X24" s="239">
        <f t="shared" si="8"/>
        <v>4.539475197080499</v>
      </c>
      <c r="Y24" s="239">
        <f t="shared" si="8"/>
        <v>4.7662115573663337</v>
      </c>
      <c r="Z24" s="239">
        <f t="shared" si="8"/>
        <v>5.012133478321747</v>
      </c>
      <c r="AA24" s="239">
        <f t="shared" si="8"/>
        <v>5.2790104004387848</v>
      </c>
      <c r="AB24" s="239">
        <f t="shared" si="9"/>
        <v>5.5688038228266166</v>
      </c>
      <c r="AC24" s="239">
        <f t="shared" si="9"/>
        <v>5.8745055729669895</v>
      </c>
      <c r="AD24" s="239">
        <f t="shared" si="9"/>
        <v>6.1969889449802356</v>
      </c>
      <c r="AE24" s="239">
        <f t="shared" si="9"/>
        <v>6.537175172822506</v>
      </c>
      <c r="AF24" s="239">
        <f t="shared" si="9"/>
        <v>6.8960360619625494</v>
      </c>
      <c r="AG24" s="239">
        <f t="shared" si="9"/>
        <v>7.2745967655254606</v>
      </c>
      <c r="AH24" s="239">
        <f t="shared" si="9"/>
        <v>7.6739387128339658</v>
      </c>
      <c r="AI24" s="239">
        <f t="shared" si="9"/>
        <v>8.0952026987131731</v>
      </c>
      <c r="AJ24" s="239">
        <f t="shared" si="9"/>
        <v>8.5395921423839631</v>
      </c>
      <c r="AK24" s="239">
        <f t="shared" si="9"/>
        <v>9.0083765252546595</v>
      </c>
      <c r="AL24" s="239">
        <f t="shared" si="9"/>
        <v>9.5028950174316709</v>
      </c>
      <c r="AM24" s="239">
        <f t="shared" si="9"/>
        <v>10.024560303308906</v>
      </c>
      <c r="AN24" s="239">
        <f t="shared" si="9"/>
        <v>10.574862617164477</v>
      </c>
      <c r="AO24" s="239">
        <f t="shared" si="9"/>
        <v>11.155374000293126</v>
      </c>
      <c r="AP24" s="239">
        <f t="shared" si="9"/>
        <v>11.767752791835662</v>
      </c>
      <c r="AQ24" s="239">
        <f t="shared" si="9"/>
        <v>12.413748366134316</v>
      </c>
      <c r="AR24" s="239">
        <f t="shared" si="10"/>
        <v>13.095206130147133</v>
      </c>
      <c r="AS24" s="239">
        <f t="shared" si="10"/>
        <v>13.814072795197466</v>
      </c>
      <c r="AT24" s="239">
        <f t="shared" si="10"/>
        <v>14.572401938118302</v>
      </c>
      <c r="AU24" s="239">
        <f t="shared" si="10"/>
        <v>15.37235986767786</v>
      </c>
      <c r="AV24" s="239">
        <f t="shared" si="10"/>
        <v>16.216231813045017</v>
      </c>
      <c r="AW24" s="239">
        <f t="shared" si="10"/>
        <v>17.106428451973052</v>
      </c>
      <c r="AX24" s="239">
        <f t="shared" si="10"/>
        <v>18.0454927973507</v>
      </c>
      <c r="AY24" s="239">
        <f t="shared" si="10"/>
        <v>19.036107461793218</v>
      </c>
      <c r="AZ24" s="239">
        <f t="shared" si="10"/>
        <v>20.08110232102613</v>
      </c>
      <c r="BA24" s="239">
        <f t="shared" si="10"/>
        <v>21.183462597953543</v>
      </c>
      <c r="BB24" s="239">
        <f t="shared" si="10"/>
        <v>22.34633739050469</v>
      </c>
      <c r="BC24" s="239">
        <f t="shared" si="10"/>
        <v>23.57304866762005</v>
      </c>
      <c r="BD24" s="239">
        <f t="shared" si="10"/>
        <v>24.867100759075814</v>
      </c>
      <c r="BE24" s="239">
        <f t="shared" si="10"/>
        <v>26.232190366256102</v>
      </c>
      <c r="BF24" s="239">
        <f t="shared" si="10"/>
        <v>27.672217122470602</v>
      </c>
      <c r="BG24" s="239">
        <f t="shared" si="10"/>
        <v>29.191294732985135</v>
      </c>
      <c r="BH24" s="239">
        <f t="shared" si="11"/>
        <v>30.793762726588731</v>
      </c>
      <c r="BI24" s="239">
        <f t="shared" si="11"/>
        <v>32.484198852267752</v>
      </c>
      <c r="BJ24" s="239">
        <f t="shared" si="11"/>
        <v>34.267432156400496</v>
      </c>
      <c r="BK24" s="239">
        <f t="shared" si="11"/>
        <v>36.148556777829683</v>
      </c>
      <c r="BL24" s="239">
        <f t="shared" si="11"/>
        <v>38.132946500221102</v>
      </c>
      <c r="BM24" s="239">
        <f t="shared" si="11"/>
        <v>40.226270103279859</v>
      </c>
      <c r="BN24" s="239">
        <f t="shared" si="11"/>
        <v>42.434507556677914</v>
      </c>
      <c r="BO24" s="239">
        <f t="shared" si="11"/>
        <v>44.763967102953835</v>
      </c>
      <c r="BP24" s="239">
        <f t="shared" si="11"/>
        <v>47.221303278185289</v>
      </c>
      <c r="BQ24" s="239">
        <f t="shared" si="11"/>
        <v>49.813535921913669</v>
      </c>
      <c r="BR24" s="239">
        <f t="shared" si="11"/>
        <v>52.54807023062628</v>
      </c>
      <c r="BS24" s="239">
        <f t="shared" si="11"/>
        <v>55.432717912082559</v>
      </c>
      <c r="BT24" s="239">
        <f t="shared" si="11"/>
        <v>58.475719500915659</v>
      </c>
      <c r="BU24" s="239">
        <f t="shared" si="11"/>
        <v>61.685767899258032</v>
      </c>
      <c r="BV24" s="239">
        <f t="shared" si="11"/>
        <v>65.07203320963923</v>
      </c>
      <c r="BW24" s="239">
        <f t="shared" si="11"/>
        <v>68.644188931095769</v>
      </c>
      <c r="BX24" s="239">
        <f t="shared" si="12"/>
        <v>72.412439593327036</v>
      </c>
      <c r="BY24" s="239">
        <f t="shared" si="12"/>
        <v>76.387549907839428</v>
      </c>
      <c r="BZ24" s="239">
        <f t="shared" si="12"/>
        <v>80.58087551935445</v>
      </c>
      <c r="CA24" s="239">
        <f t="shared" si="12"/>
        <v>85.004395445327816</v>
      </c>
      <c r="CB24" s="239">
        <f t="shared" si="12"/>
        <v>89.670746296249163</v>
      </c>
      <c r="CC24" s="239">
        <f t="shared" si="12"/>
        <v>94.593258374479035</v>
      </c>
      <c r="CD24" s="239">
        <f t="shared" si="12"/>
        <v>99.785993754746187</v>
      </c>
      <c r="CE24" s="239">
        <f t="shared" si="12"/>
        <v>105.26378645508926</v>
      </c>
      <c r="CF24" s="239">
        <f t="shared" si="12"/>
        <v>111.04228481299867</v>
      </c>
      <c r="CG24" s="239">
        <f t="shared" si="12"/>
        <v>117.13799618781403</v>
      </c>
      <c r="CH24" s="239">
        <f t="shared" si="12"/>
        <v>123.5683341170778</v>
      </c>
      <c r="CI24" s="239">
        <f t="shared" si="12"/>
        <v>130.35166806155621</v>
      </c>
      <c r="CJ24" s="239">
        <f t="shared" si="12"/>
        <v>137.50737588103337</v>
      </c>
      <c r="CK24" s="239">
        <f t="shared" si="12"/>
        <v>145.05589919078523</v>
      </c>
      <c r="CL24" s="239">
        <f t="shared" si="12"/>
        <v>153.01880175686995</v>
      </c>
      <c r="CM24" s="239">
        <f t="shared" si="12"/>
        <v>161.41883109705134</v>
      </c>
      <c r="CN24" s="239">
        <f t="shared" si="13"/>
        <v>170.27998346333001</v>
      </c>
      <c r="CO24" s="239">
        <f t="shared" si="13"/>
        <v>179.62757239171708</v>
      </c>
      <c r="CP24" s="239">
        <f t="shared" si="13"/>
        <v>189.48830101507554</v>
      </c>
      <c r="CQ24" s="239">
        <f t="shared" si="13"/>
        <v>199.89033834560442</v>
      </c>
      <c r="CR24" s="239">
        <f t="shared" si="13"/>
        <v>210.86339974488098</v>
      </c>
      <c r="CS24" s="239">
        <f t="shared" si="13"/>
        <v>222.43883181133862</v>
      </c>
      <c r="CT24" s="239">
        <f t="shared" si="13"/>
        <v>234.64970192767731</v>
      </c>
      <c r="CU24" s="239">
        <f t="shared" si="13"/>
        <v>247.53089272401562</v>
      </c>
      <c r="CV24" s="239">
        <f t="shared" si="13"/>
        <v>261.11920172663577</v>
      </c>
      <c r="CW24" s="239">
        <f t="shared" si="13"/>
        <v>275.45344647698721</v>
      </c>
      <c r="CX24" s="239">
        <f t="shared" si="13"/>
        <v>290.57457542124058</v>
      </c>
      <c r="CY24" s="239">
        <f t="shared" si="13"/>
        <v>306.52578488716875</v>
      </c>
      <c r="CZ24" s="239">
        <f t="shared" si="13"/>
        <v>323.35264248252139</v>
      </c>
      <c r="DA24" s="239">
        <f t="shared" si="13"/>
        <v>341.10321726740347</v>
      </c>
      <c r="DB24" s="239">
        <f t="shared" si="13"/>
        <v>359.82821707251935</v>
      </c>
      <c r="DC24" s="239">
        <f t="shared" si="13"/>
        <v>379.58113335555788</v>
      </c>
      <c r="DD24" s="239">
        <f t="shared" si="14"/>
        <v>400.41839400952745</v>
      </c>
      <c r="DE24" s="239">
        <f t="shared" si="14"/>
        <v>422.39952455956677</v>
      </c>
      <c r="DF24" s="239">
        <f t="shared" si="14"/>
        <v>445.58731820872032</v>
      </c>
      <c r="DG24" s="239">
        <f t="shared" si="14"/>
        <v>470.04801521844547</v>
      </c>
      <c r="DH24" s="239">
        <f t="shared" si="14"/>
        <v>495.85149213628574</v>
      </c>
      <c r="DI24" s="239">
        <f t="shared" si="14"/>
        <v>523.07146141127407</v>
      </c>
      <c r="DJ24" s="239">
        <f t="shared" si="14"/>
        <v>551.78568196730453</v>
      </c>
      <c r="DK24" s="239">
        <f t="shared" si="14"/>
        <v>582.07618133601534</v>
      </c>
      <c r="DL24" s="239">
        <f t="shared" si="14"/>
        <v>614.02948998374666</v>
      </c>
      <c r="DM24" s="239">
        <f t="shared" si="14"/>
        <v>647.73688850197175</v>
      </c>
      <c r="DN24" s="239">
        <f t="shared" si="14"/>
        <v>683.29466836734764</v>
      </c>
      <c r="DO24" s="239">
        <f t="shared" si="14"/>
        <v>720.8044070162947</v>
      </c>
      <c r="DP24" s="239">
        <f t="shared" si="14"/>
        <v>760.37325801990733</v>
      </c>
      <c r="DQ24" s="239">
        <f t="shared" si="14"/>
        <v>802.11425718813393</v>
      </c>
      <c r="DR24" s="239">
        <f t="shared" si="14"/>
        <v>846.14664547767063</v>
      </c>
      <c r="DS24" s="239">
        <f t="shared" si="14"/>
        <v>892.59620962601491</v>
      </c>
      <c r="DT24" s="239">
        <f t="shared" si="15"/>
        <v>941.59564148476431</v>
      </c>
      <c r="DU24" s="239">
        <f t="shared" si="15"/>
        <v>993.2849170786626</v>
      </c>
      <c r="DV24" s="239">
        <f t="shared" si="15"/>
        <v>1047.8116964732465</v>
      </c>
      <c r="DW24" s="239">
        <f t="shared" si="15"/>
        <v>1105.3317455933891</v>
      </c>
      <c r="DX24" s="239">
        <f t="shared" si="15"/>
        <v>1166.009381197744</v>
      </c>
      <c r="DY24" s="239">
        <f t="shared" si="15"/>
        <v>1230.017940280243</v>
      </c>
      <c r="DZ24" s="239">
        <f t="shared" si="15"/>
        <v>1297.5402752395785</v>
      </c>
      <c r="EA24" s="239">
        <f t="shared" si="15"/>
        <v>1368.7692762312174</v>
      </c>
      <c r="EB24" s="239">
        <f t="shared" si="15"/>
        <v>1443.9084221941407</v>
      </c>
      <c r="EC24" s="239">
        <f t="shared" si="15"/>
        <v>1523.1723621264196</v>
      </c>
      <c r="ED24" s="239">
        <f t="shared" si="15"/>
        <v>1606.7875282701507</v>
      </c>
      <c r="EE24" s="239">
        <f t="shared" si="15"/>
        <v>1694.9927829574287</v>
      </c>
      <c r="EF24" s="239">
        <f t="shared" si="15"/>
        <v>1788.0401009651905</v>
      </c>
      <c r="EG24" s="239">
        <f t="shared" si="15"/>
        <v>1886.1952893282062</v>
      </c>
      <c r="EH24" s="239">
        <f t="shared" si="15"/>
        <v>1989.7387466664973</v>
      </c>
      <c r="EI24" s="239">
        <f t="shared" si="15"/>
        <v>2098.9662641963419</v>
      </c>
      <c r="EJ24" s="239">
        <f t="shared" si="16"/>
        <v>2214.1898707131054</v>
      </c>
      <c r="EK24" s="239">
        <f t="shared" si="16"/>
        <v>2335.7387239597456</v>
      </c>
      <c r="EL24" s="239">
        <f t="shared" si="16"/>
        <v>2463.9600509273569</v>
      </c>
      <c r="EM24" s="239">
        <f t="shared" si="16"/>
        <v>2599.2201397738922</v>
      </c>
      <c r="EN24" s="239">
        <f t="shared" si="16"/>
        <v>2741.9053861946695</v>
      </c>
      <c r="EO24" s="239">
        <f t="shared" si="16"/>
        <v>2892.4233972338102</v>
      </c>
      <c r="EP24" s="239">
        <f t="shared" si="16"/>
        <v>3051.2041556898562</v>
      </c>
      <c r="EQ24" s="239">
        <f t="shared" si="16"/>
        <v>3218.7012484419074</v>
      </c>
      <c r="ER24" s="239">
        <f t="shared" si="16"/>
        <v>3395.3931622052214</v>
      </c>
      <c r="ES24" s="239">
        <f t="shared" si="16"/>
        <v>3581.7846504178433</v>
      </c>
      <c r="ET24" s="239">
        <f t="shared" si="16"/>
        <v>3778.4081751630333</v>
      </c>
      <c r="EU24" s="239">
        <f t="shared" si="16"/>
        <v>3985.8254282466123</v>
      </c>
      <c r="EV24" s="239">
        <f t="shared" si="16"/>
        <v>4204.6289357744672</v>
      </c>
      <c r="EW24" s="239">
        <f t="shared" si="16"/>
        <v>4435.443750813989</v>
      </c>
      <c r="EX24" s="239">
        <f t="shared" si="16"/>
        <v>4678.9292389748516</v>
      </c>
      <c r="EY24" s="239">
        <f t="shared" si="16"/>
        <v>4935.7809620099706</v>
      </c>
      <c r="EZ24" s="239">
        <f t="shared" si="17"/>
        <v>5206.7326648175058</v>
      </c>
      <c r="FA24" s="239">
        <f t="shared" si="17"/>
        <v>5492.5583715201419</v>
      </c>
      <c r="FB24" s="239">
        <f t="shared" si="17"/>
        <v>5794.0745966094992</v>
      </c>
      <c r="FC24" s="239">
        <f t="shared" si="17"/>
        <v>6112.1426774722113</v>
      </c>
      <c r="FD24" s="239">
        <f t="shared" si="17"/>
        <v>6447.6712349609734</v>
      </c>
      <c r="FE24" s="239">
        <f t="shared" si="17"/>
        <v>6801.6187690396355</v>
      </c>
      <c r="FF24" s="239">
        <f t="shared" si="17"/>
        <v>7174.9963969172913</v>
      </c>
      <c r="FG24" s="239">
        <f t="shared" si="17"/>
        <v>7568.8707414933506</v>
      </c>
      <c r="FH24" s="239">
        <f t="shared" si="17"/>
        <v>7984.3669783649757</v>
      </c>
      <c r="FI24" s="239">
        <f t="shared" si="17"/>
        <v>8422.6720501012351</v>
      </c>
      <c r="FJ24" s="239">
        <f t="shared" si="17"/>
        <v>8885.0380569661374</v>
      </c>
      <c r="FK24" s="239">
        <f t="shared" si="17"/>
        <v>9372.7858337767939</v>
      </c>
      <c r="FL24" s="239">
        <f t="shared" si="17"/>
        <v>9887.308723114651</v>
      </c>
      <c r="FM24" s="239">
        <f t="shared" si="17"/>
        <v>10430.076555668704</v>
      </c>
      <c r="FN24" s="239">
        <f t="shared" si="17"/>
        <v>11002.639849081252</v>
      </c>
      <c r="FO24" s="239">
        <f t="shared" si="17"/>
        <v>11606.634237291013</v>
      </c>
      <c r="FP24" s="239">
        <f t="shared" si="18"/>
        <v>12243.785143026826</v>
      </c>
      <c r="FQ24" s="239">
        <f t="shared" si="18"/>
        <v>12915.912706799785</v>
      </c>
      <c r="FR24" s="239">
        <f t="shared" si="18"/>
        <v>13624.936986474417</v>
      </c>
      <c r="FS24" s="239">
        <f t="shared" si="18"/>
        <v>14372.883442272418</v>
      </c>
      <c r="FT24" s="239">
        <f t="shared" si="18"/>
        <v>15161.888722877911</v>
      </c>
      <c r="FU24" s="239">
        <f t="shared" si="18"/>
        <v>15994.206769173303</v>
      </c>
      <c r="FV24" s="239">
        <f t="shared" si="18"/>
        <v>16872.215253042192</v>
      </c>
      <c r="FW24" s="239">
        <f t="shared" si="18"/>
        <v>17798.422369632997</v>
      </c>
      <c r="FX24" s="239">
        <f t="shared" si="18"/>
        <v>18775.474002486644</v>
      </c>
      <c r="FY24" s="239">
        <f t="shared" si="18"/>
        <v>19806.161281996858</v>
      </c>
      <c r="FZ24" s="239">
        <f t="shared" si="18"/>
        <v>20893.428558795207</v>
      </c>
      <c r="GA24" s="239">
        <f t="shared" si="18"/>
        <v>22040.381814838358</v>
      </c>
      <c r="GB24" s="239">
        <f t="shared" si="18"/>
        <v>23250.297536225389</v>
      </c>
      <c r="GC24" s="239">
        <f t="shared" si="18"/>
        <v>24526.632073092012</v>
      </c>
      <c r="GD24" s="239">
        <f t="shared" si="18"/>
        <v>25873.031513319998</v>
      </c>
      <c r="GE24" s="239">
        <f t="shared" si="18"/>
        <v>27293.342098267894</v>
      </c>
      <c r="GF24" s="239">
        <f t="shared" si="19"/>
        <v>28791.62121027751</v>
      </c>
      <c r="GG24" s="239">
        <f t="shared" si="19"/>
        <v>30372.148963344051</v>
      </c>
      <c r="GH24" s="239">
        <f t="shared" si="19"/>
        <v>32039.440430060793</v>
      </c>
      <c r="GI24" s="239">
        <f t="shared" si="19"/>
        <v>33798.258539766859</v>
      </c>
      <c r="GJ24" s="239">
        <f t="shared" si="19"/>
        <v>35653.627684744053</v>
      </c>
      <c r="GK24" s="239">
        <f t="shared" si="19"/>
        <v>37610.848073331414</v>
      </c>
      <c r="GL24" s="239">
        <f t="shared" si="19"/>
        <v>39675.510870959843</v>
      </c>
      <c r="GM24" s="239">
        <f t="shared" si="19"/>
        <v>41853.51417235993</v>
      </c>
      <c r="GN24" s="239">
        <f t="shared" si="19"/>
        <v>44151.079850570692</v>
      </c>
      <c r="GO24" s="239">
        <f t="shared" si="19"/>
        <v>46574.771330881442</v>
      </c>
      <c r="GP24" s="239">
        <f t="shared" si="19"/>
        <v>49131.512340481451</v>
      </c>
      <c r="GQ24" s="239">
        <f t="shared" si="19"/>
        <v>51828.606687379244</v>
      </c>
      <c r="GR24" s="239">
        <f t="shared" si="19"/>
        <v>54673.759125093726</v>
      </c>
      <c r="GS24" s="239">
        <f t="shared" si="19"/>
        <v>57675.097362720975</v>
      </c>
      <c r="GT24" s="239">
        <f t="shared" si="19"/>
        <v>60841.195283252651</v>
      </c>
      <c r="GU24" s="239">
        <f t="shared" si="19"/>
        <v>64181.097436473399</v>
      </c>
      <c r="GV24" s="239">
        <f t="shared" si="20"/>
        <v>67704.344876405812</v>
      </c>
      <c r="GW24" s="239">
        <f t="shared" si="20"/>
        <v>71421.002417112482</v>
      </c>
      <c r="GX24" s="239">
        <f t="shared" si="20"/>
        <v>75341.687384716322</v>
      </c>
      <c r="GY24" s="239">
        <f t="shared" si="20"/>
        <v>79477.599947774797</v>
      </c>
      <c r="GZ24" s="239">
        <f t="shared" si="20"/>
        <v>83840.555112652335</v>
      </c>
      <c r="HA24" s="239">
        <f t="shared" si="20"/>
        <v>88443.016475291748</v>
      </c>
      <c r="HB24" s="239">
        <f t="shared" si="20"/>
        <v>93298.131825802862</v>
      </c>
      <c r="HC24" s="239">
        <f t="shared" si="20"/>
        <v>98419.77070757949</v>
      </c>
      <c r="HD24" s="239">
        <f t="shared" si="20"/>
        <v>103822.56403823943</v>
      </c>
      <c r="HE24" s="239">
        <f t="shared" si="20"/>
        <v>109521.94590557208</v>
      </c>
      <c r="HF24" s="239">
        <f t="shared" si="20"/>
        <v>115534.19765789153</v>
      </c>
      <c r="HG24" s="239">
        <f t="shared" si="20"/>
        <v>121876.49441474765</v>
      </c>
      <c r="HH24" s="239">
        <f t="shared" si="20"/>
        <v>128566.9541308614</v>
      </c>
      <c r="HI24" s="239">
        <f t="shared" si="20"/>
        <v>135624.68935344496</v>
      </c>
    </row>
    <row r="25" spans="1:217" s="278" customFormat="1" ht="12.75" customHeight="1">
      <c r="A25" s="10" t="str">
        <f>'JJR-4 Constant DCF'!A23</f>
        <v>Portland General Electric Company</v>
      </c>
      <c r="B25" s="389" t="str">
        <f>'JJR-4 Constant DCF'!B23</f>
        <v>POR</v>
      </c>
      <c r="C25" s="239">
        <f>'JJR-4 Constant DCF'!D23</f>
        <v>45.111666666666665</v>
      </c>
      <c r="D25" s="239">
        <f>'JJR-4 Constant DCF'!C23</f>
        <v>1.63</v>
      </c>
      <c r="E25" s="3">
        <f>'JJR-4 Constant DCF'!G23</f>
        <v>0.04</v>
      </c>
      <c r="F25" s="3">
        <f>'JJR-4 Constant DCF'!H23</f>
        <v>0.13400000000000001</v>
      </c>
      <c r="G25" s="3">
        <f>'JJR-4 Constant DCF'!I23</f>
        <v>0.13400000000000001</v>
      </c>
      <c r="H25" s="3">
        <f t="shared" si="21"/>
        <v>0.13400000000000001</v>
      </c>
      <c r="I25" s="3">
        <f t="shared" si="4"/>
        <v>0.12081590110031938</v>
      </c>
      <c r="J25" s="3">
        <f t="shared" si="4"/>
        <v>0.10763180220063875</v>
      </c>
      <c r="K25" s="3">
        <f t="shared" si="4"/>
        <v>9.4447703300958127E-2</v>
      </c>
      <c r="L25" s="3">
        <f t="shared" si="4"/>
        <v>8.1263604401277501E-2</v>
      </c>
      <c r="M25" s="3">
        <f t="shared" si="4"/>
        <v>6.8079505501596874E-2</v>
      </c>
      <c r="N25" s="3">
        <f>'JJR-5.4 GDP Growth'!$D$25</f>
        <v>5.4895406601916275E-2</v>
      </c>
      <c r="O25" s="3">
        <f t="shared" si="22"/>
        <v>0.11866641640663145</v>
      </c>
      <c r="Q25" s="239">
        <f t="shared" si="5"/>
        <v>-45.111666666666665</v>
      </c>
      <c r="R25" s="239">
        <f t="shared" si="6"/>
        <v>1.8484199999999997</v>
      </c>
      <c r="S25" s="239">
        <f t="shared" si="7"/>
        <v>2.0961082799999997</v>
      </c>
      <c r="T25" s="239">
        <f t="shared" si="7"/>
        <v>2.3769867895199996</v>
      </c>
      <c r="U25" s="239">
        <f t="shared" si="7"/>
        <v>2.6955030193156793</v>
      </c>
      <c r="V25" s="239">
        <f t="shared" si="7"/>
        <v>3.0567004239039801</v>
      </c>
      <c r="W25" s="239">
        <f t="shared" si="8"/>
        <v>3.4259984400116679</v>
      </c>
      <c r="X25" s="239">
        <f t="shared" si="8"/>
        <v>3.794744826446701</v>
      </c>
      <c r="Y25" s="239">
        <f t="shared" si="8"/>
        <v>4.1531497599177847</v>
      </c>
      <c r="Z25" s="239">
        <f t="shared" si="8"/>
        <v>4.4906496790270047</v>
      </c>
      <c r="AA25" s="239">
        <f t="shared" si="8"/>
        <v>4.7963708885560674</v>
      </c>
      <c r="AB25" s="239">
        <f t="shared" si="9"/>
        <v>5.0596696186969474</v>
      </c>
      <c r="AC25" s="239">
        <f t="shared" si="9"/>
        <v>5.3374222396866786</v>
      </c>
      <c r="AD25" s="239">
        <f t="shared" si="9"/>
        <v>5.6304222037403893</v>
      </c>
      <c r="AE25" s="239">
        <f t="shared" si="9"/>
        <v>5.9395065199551755</v>
      </c>
      <c r="AF25" s="239">
        <f t="shared" si="9"/>
        <v>6.2655581453828475</v>
      </c>
      <c r="AG25" s="239">
        <f t="shared" si="9"/>
        <v>6.6095085073615873</v>
      </c>
      <c r="AH25" s="239">
        <f t="shared" si="9"/>
        <v>6.9723401643120262</v>
      </c>
      <c r="AI25" s="239">
        <f t="shared" si="9"/>
        <v>7.3550896125988068</v>
      </c>
      <c r="AJ25" s="239">
        <f t="shared" si="9"/>
        <v>7.7588502474759489</v>
      </c>
      <c r="AK25" s="239">
        <f t="shared" si="9"/>
        <v>8.1847754865745195</v>
      </c>
      <c r="AL25" s="239">
        <f t="shared" si="9"/>
        <v>8.6340820648554253</v>
      </c>
      <c r="AM25" s="239">
        <f t="shared" si="9"/>
        <v>9.1080535104399765</v>
      </c>
      <c r="AN25" s="239">
        <f t="shared" si="9"/>
        <v>9.6080438112475903</v>
      </c>
      <c r="AO25" s="239">
        <f t="shared" si="9"/>
        <v>10.135481282915052</v>
      </c>
      <c r="AP25" s="239">
        <f t="shared" si="9"/>
        <v>10.691872649046786</v>
      </c>
      <c r="AQ25" s="239">
        <f t="shared" ref="AQ25:BF25" si="135">AP25*(1+$N25)</f>
        <v>11.278807345452117</v>
      </c>
      <c r="AR25" s="239">
        <f t="shared" si="135"/>
        <v>11.897962060665391</v>
      </c>
      <c r="AS25" s="239">
        <f t="shared" si="135"/>
        <v>12.551105525719791</v>
      </c>
      <c r="AT25" s="239">
        <f t="shared" si="135"/>
        <v>13.240103566857737</v>
      </c>
      <c r="AU25" s="239">
        <f t="shared" si="135"/>
        <v>13.966924435611874</v>
      </c>
      <c r="AV25" s="239">
        <f t="shared" si="135"/>
        <v>14.733644431483029</v>
      </c>
      <c r="AW25" s="239">
        <f t="shared" si="135"/>
        <v>15.542453833277349</v>
      </c>
      <c r="AX25" s="239">
        <f t="shared" si="135"/>
        <v>16.395663156046623</v>
      </c>
      <c r="AY25" s="239">
        <f t="shared" si="135"/>
        <v>17.295709751505861</v>
      </c>
      <c r="AZ25" s="239">
        <f t="shared" si="135"/>
        <v>18.245164770783504</v>
      </c>
      <c r="BA25" s="239">
        <f t="shared" si="135"/>
        <v>19.246740509394623</v>
      </c>
      <c r="BB25" s="239">
        <f t="shared" si="135"/>
        <v>20.303298155419416</v>
      </c>
      <c r="BC25" s="239">
        <f t="shared" si="135"/>
        <v>21.417855963021101</v>
      </c>
      <c r="BD25" s="239">
        <f t="shared" si="135"/>
        <v>22.593597874652421</v>
      </c>
      <c r="BE25" s="239">
        <f t="shared" si="135"/>
        <v>23.833882616581658</v>
      </c>
      <c r="BF25" s="239">
        <f t="shared" si="135"/>
        <v>25.142253293721254</v>
      </c>
      <c r="BG25" s="239">
        <f t="shared" si="10"/>
        <v>26.522447511168451</v>
      </c>
      <c r="BH25" s="239">
        <f t="shared" si="11"/>
        <v>27.978408051372025</v>
      </c>
      <c r="BI25" s="239">
        <f t="shared" si="11"/>
        <v>29.514294137426422</v>
      </c>
      <c r="BJ25" s="239">
        <f t="shared" si="11"/>
        <v>31.134493314668997</v>
      </c>
      <c r="BK25" s="239">
        <f t="shared" si="11"/>
        <v>32.843633984522398</v>
      </c>
      <c r="BL25" s="239">
        <f t="shared" si="11"/>
        <v>34.646598626387274</v>
      </c>
      <c r="BM25" s="239">
        <f t="shared" si="11"/>
        <v>36.548537745356199</v>
      </c>
      <c r="BN25" s="239">
        <f t="shared" si="11"/>
        <v>38.554884585593015</v>
      </c>
      <c r="BO25" s="239">
        <f t="shared" si="11"/>
        <v>40.671370651409099</v>
      </c>
      <c r="BP25" s="239">
        <f t="shared" si="11"/>
        <v>42.904042080375447</v>
      </c>
      <c r="BQ25" s="239">
        <f t="shared" si="11"/>
        <v>45.259276915243383</v>
      </c>
      <c r="BR25" s="239">
        <f t="shared" si="11"/>
        <v>47.743803324014394</v>
      </c>
      <c r="BS25" s="239">
        <f t="shared" si="11"/>
        <v>50.364718820208083</v>
      </c>
      <c r="BT25" s="239">
        <f t="shared" si="11"/>
        <v>53.129510538234591</v>
      </c>
      <c r="BU25" s="239">
        <f t="shared" si="11"/>
        <v>56.046076621791777</v>
      </c>
      <c r="BV25" s="239">
        <f t="shared" si="11"/>
        <v>59.122748786387191</v>
      </c>
      <c r="BW25" s="239">
        <f t="shared" ref="BW25:CL25" si="136">BV25*(1+$N25)</f>
        <v>62.36831612043887</v>
      </c>
      <c r="BX25" s="239">
        <f t="shared" si="136"/>
        <v>65.792050192947215</v>
      </c>
      <c r="BY25" s="239">
        <f t="shared" si="136"/>
        <v>69.40373153946274</v>
      </c>
      <c r="BZ25" s="239">
        <f t="shared" si="136"/>
        <v>73.213677602011785</v>
      </c>
      <c r="CA25" s="239">
        <f t="shared" si="136"/>
        <v>77.232772202795829</v>
      </c>
      <c r="CB25" s="239">
        <f t="shared" si="136"/>
        <v>81.472496635861489</v>
      </c>
      <c r="CC25" s="239">
        <f t="shared" si="136"/>
        <v>85.944962465560366</v>
      </c>
      <c r="CD25" s="239">
        <f t="shared" si="136"/>
        <v>90.662946125493733</v>
      </c>
      <c r="CE25" s="239">
        <f t="shared" si="136"/>
        <v>95.639925416780343</v>
      </c>
      <c r="CF25" s="239">
        <f t="shared" si="136"/>
        <v>100.89011800991145</v>
      </c>
      <c r="CG25" s="239">
        <f t="shared" si="136"/>
        <v>106.42852206018085</v>
      </c>
      <c r="CH25" s="239">
        <f t="shared" si="136"/>
        <v>112.2709590527155</v>
      </c>
      <c r="CI25" s="239">
        <f t="shared" si="136"/>
        <v>118.43411899950141</v>
      </c>
      <c r="CJ25" s="239">
        <f t="shared" si="136"/>
        <v>124.93560811751877</v>
      </c>
      <c r="CK25" s="239">
        <f t="shared" si="136"/>
        <v>131.79399912418762</v>
      </c>
      <c r="CL25" s="239">
        <f t="shared" si="136"/>
        <v>139.02888429380249</v>
      </c>
      <c r="CM25" s="239">
        <f t="shared" si="12"/>
        <v>146.66093142652156</v>
      </c>
      <c r="CN25" s="239">
        <f t="shared" si="13"/>
        <v>154.71194288979621</v>
      </c>
      <c r="CO25" s="239">
        <f t="shared" si="13"/>
        <v>163.20491790090401</v>
      </c>
      <c r="CP25" s="239">
        <f t="shared" si="13"/>
        <v>172.16411822850651</v>
      </c>
      <c r="CQ25" s="239">
        <f t="shared" si="13"/>
        <v>181.61513750092075</v>
      </c>
      <c r="CR25" s="239">
        <f t="shared" si="13"/>
        <v>191.58497431909672</v>
      </c>
      <c r="CS25" s="239">
        <f t="shared" si="13"/>
        <v>202.10210938316121</v>
      </c>
      <c r="CT25" s="239">
        <f t="shared" si="13"/>
        <v>213.19658685285481</v>
      </c>
      <c r="CU25" s="239">
        <f t="shared" si="13"/>
        <v>224.90010017428304</v>
      </c>
      <c r="CV25" s="239">
        <f t="shared" si="13"/>
        <v>237.24608261816201</v>
      </c>
      <c r="CW25" s="239">
        <f t="shared" si="13"/>
        <v>250.26980278819784</v>
      </c>
      <c r="CX25" s="239">
        <f t="shared" si="13"/>
        <v>264.00846537243734</v>
      </c>
      <c r="CY25" s="239">
        <f t="shared" si="13"/>
        <v>278.5013174254052</v>
      </c>
      <c r="CZ25" s="239">
        <f t="shared" si="13"/>
        <v>293.78976048464216</v>
      </c>
      <c r="DA25" s="239">
        <f t="shared" si="13"/>
        <v>309.91746884192617</v>
      </c>
      <c r="DB25" s="239">
        <f t="shared" si="13"/>
        <v>326.93051430704043</v>
      </c>
      <c r="DC25" s="239">
        <f t="shared" ref="DC25:DR25" si="137">DB25*(1+$N25)</f>
        <v>344.877497820499</v>
      </c>
      <c r="DD25" s="239">
        <f t="shared" si="137"/>
        <v>363.80968829120678</v>
      </c>
      <c r="DE25" s="239">
        <f t="shared" si="137"/>
        <v>383.78116905566901</v>
      </c>
      <c r="DF25" s="239">
        <f t="shared" si="137"/>
        <v>404.84899237713876</v>
      </c>
      <c r="DG25" s="239">
        <f t="shared" si="137"/>
        <v>427.07334242605788</v>
      </c>
      <c r="DH25" s="239">
        <f t="shared" si="137"/>
        <v>450.51770720737574</v>
      </c>
      <c r="DI25" s="239">
        <f t="shared" si="137"/>
        <v>475.24905992588771</v>
      </c>
      <c r="DJ25" s="239">
        <f t="shared" si="137"/>
        <v>501.33805030769781</v>
      </c>
      <c r="DK25" s="239">
        <f t="shared" si="137"/>
        <v>528.85920642435087</v>
      </c>
      <c r="DL25" s="239">
        <f t="shared" si="137"/>
        <v>557.89114759618235</v>
      </c>
      <c r="DM25" s="239">
        <f t="shared" si="137"/>
        <v>588.5168089830845</v>
      </c>
      <c r="DN25" s="239">
        <f t="shared" si="137"/>
        <v>620.82367850427318</v>
      </c>
      <c r="DO25" s="239">
        <f t="shared" si="137"/>
        <v>654.90404676386265</v>
      </c>
      <c r="DP25" s="239">
        <f t="shared" si="137"/>
        <v>690.85527069620525</v>
      </c>
      <c r="DQ25" s="239">
        <f t="shared" si="137"/>
        <v>728.78005168415041</v>
      </c>
      <c r="DR25" s="239">
        <f t="shared" si="137"/>
        <v>768.78672894471742</v>
      </c>
      <c r="DS25" s="239">
        <f t="shared" si="14"/>
        <v>810.98958902029483</v>
      </c>
      <c r="DT25" s="239">
        <f t="shared" si="15"/>
        <v>855.50919225948485</v>
      </c>
      <c r="DU25" s="239">
        <f t="shared" si="15"/>
        <v>902.47271722024618</v>
      </c>
      <c r="DV25" s="239">
        <f t="shared" si="15"/>
        <v>952.01432397918779</v>
      </c>
      <c r="DW25" s="239">
        <f t="shared" si="15"/>
        <v>1004.2755373848738</v>
      </c>
      <c r="DX25" s="239">
        <f t="shared" si="15"/>
        <v>1059.4056513499745</v>
      </c>
      <c r="DY25" s="239">
        <f t="shared" si="15"/>
        <v>1117.5621553371993</v>
      </c>
      <c r="DZ25" s="239">
        <f t="shared" si="15"/>
        <v>1178.9111842573489</v>
      </c>
      <c r="EA25" s="239">
        <f t="shared" si="15"/>
        <v>1243.6279930647027</v>
      </c>
      <c r="EB25" s="239">
        <f t="shared" si="15"/>
        <v>1311.8974574055146</v>
      </c>
      <c r="EC25" s="239">
        <f t="shared" si="15"/>
        <v>1383.9146017498106</v>
      </c>
      <c r="ED25" s="239">
        <f t="shared" si="15"/>
        <v>1459.8851565151954</v>
      </c>
      <c r="EE25" s="239">
        <f t="shared" si="15"/>
        <v>1540.0261457741992</v>
      </c>
      <c r="EF25" s="239">
        <f t="shared" si="15"/>
        <v>1624.5665072240558</v>
      </c>
      <c r="EG25" s="239">
        <f t="shared" si="15"/>
        <v>1713.7477461899753</v>
      </c>
      <c r="EH25" s="239">
        <f t="shared" si="15"/>
        <v>1807.8246255301915</v>
      </c>
      <c r="EI25" s="239">
        <f t="shared" ref="EI25:EX25" si="138">EH25*(1+$N25)</f>
        <v>1907.0658934136284</v>
      </c>
      <c r="EJ25" s="239">
        <f t="shared" si="138"/>
        <v>2011.7550510492163</v>
      </c>
      <c r="EK25" s="239">
        <f t="shared" si="138"/>
        <v>2122.1911625600219</v>
      </c>
      <c r="EL25" s="239">
        <f t="shared" si="138"/>
        <v>2238.6897093157477</v>
      </c>
      <c r="EM25" s="239">
        <f t="shared" si="138"/>
        <v>2361.5834911641614</v>
      </c>
      <c r="EN25" s="239">
        <f t="shared" si="138"/>
        <v>2491.223577135991</v>
      </c>
      <c r="EO25" s="239">
        <f t="shared" si="138"/>
        <v>2627.9803083391516</v>
      </c>
      <c r="EP25" s="239">
        <f t="shared" si="138"/>
        <v>2772.2443559072585</v>
      </c>
      <c r="EQ25" s="239">
        <f t="shared" si="138"/>
        <v>2924.4278370246548</v>
      </c>
      <c r="ER25" s="239">
        <f t="shared" si="138"/>
        <v>3084.9654922160857</v>
      </c>
      <c r="ES25" s="239">
        <f t="shared" si="138"/>
        <v>3254.3159272641687</v>
      </c>
      <c r="ET25" s="239">
        <f t="shared" si="138"/>
        <v>3432.9629233024275</v>
      </c>
      <c r="EU25" s="239">
        <f t="shared" si="138"/>
        <v>3621.4168188264175</v>
      </c>
      <c r="EV25" s="239">
        <f t="shared" si="138"/>
        <v>3820.2159675709117</v>
      </c>
      <c r="EW25" s="239">
        <f t="shared" si="138"/>
        <v>4029.9282764178502</v>
      </c>
      <c r="EX25" s="239">
        <f t="shared" si="138"/>
        <v>4251.1528277283678</v>
      </c>
      <c r="EY25" s="239">
        <f t="shared" si="16"/>
        <v>4484.5215907334023</v>
      </c>
      <c r="EZ25" s="239">
        <f t="shared" si="17"/>
        <v>4730.7012268717845</v>
      </c>
      <c r="FA25" s="239">
        <f t="shared" si="17"/>
        <v>4990.3949942330955</v>
      </c>
      <c r="FB25" s="239">
        <f t="shared" si="17"/>
        <v>5264.3447565456891</v>
      </c>
      <c r="FC25" s="239">
        <f t="shared" si="17"/>
        <v>5553.3331024489307</v>
      </c>
      <c r="FD25" s="239">
        <f t="shared" si="17"/>
        <v>5858.1855811037458</v>
      </c>
      <c r="FE25" s="239">
        <f t="shared" si="17"/>
        <v>6179.7730605279194</v>
      </c>
      <c r="FF25" s="239">
        <f t="shared" si="17"/>
        <v>6519.0142153931683</v>
      </c>
      <c r="FG25" s="239">
        <f t="shared" si="17"/>
        <v>6876.8781513908489</v>
      </c>
      <c r="FH25" s="239">
        <f t="shared" si="17"/>
        <v>7254.3871736632836</v>
      </c>
      <c r="FI25" s="239">
        <f t="shared" si="17"/>
        <v>7652.6197072092555</v>
      </c>
      <c r="FJ25" s="239">
        <f t="shared" si="17"/>
        <v>8072.7133776063447</v>
      </c>
      <c r="FK25" s="239">
        <f t="shared" si="17"/>
        <v>8515.8682608507734</v>
      </c>
      <c r="FL25" s="239">
        <f t="shared" si="17"/>
        <v>8983.3503115985295</v>
      </c>
      <c r="FM25" s="239">
        <f t="shared" si="17"/>
        <v>9476.4949796011824</v>
      </c>
      <c r="FN25" s="239">
        <f t="shared" si="17"/>
        <v>9996.7110246674074</v>
      </c>
      <c r="FO25" s="239">
        <f t="shared" ref="FO25:GD26" si="139">FN25*(1+$N25)</f>
        <v>10545.484541048383</v>
      </c>
      <c r="FP25" s="239">
        <f t="shared" si="139"/>
        <v>11124.383202743456</v>
      </c>
      <c r="FQ25" s="239">
        <f t="shared" si="139"/>
        <v>11735.060741853586</v>
      </c>
      <c r="FR25" s="239">
        <f t="shared" si="139"/>
        <v>12379.261672775823</v>
      </c>
      <c r="FS25" s="239">
        <f t="shared" si="139"/>
        <v>13058.826275734371</v>
      </c>
      <c r="FT25" s="239">
        <f t="shared" si="139"/>
        <v>13775.695853884597</v>
      </c>
      <c r="FU25" s="239">
        <f t="shared" si="139"/>
        <v>14531.918279007925</v>
      </c>
      <c r="FV25" s="239">
        <f t="shared" si="139"/>
        <v>15329.653841639883</v>
      </c>
      <c r="FW25" s="239">
        <f t="shared" si="139"/>
        <v>16171.181422343332</v>
      </c>
      <c r="FX25" s="239">
        <f t="shared" si="139"/>
        <v>17058.905001756226</v>
      </c>
      <c r="FY25" s="239">
        <f t="shared" si="139"/>
        <v>17995.360528011097</v>
      </c>
      <c r="FZ25" s="239">
        <f t="shared" si="139"/>
        <v>18983.223161144342</v>
      </c>
      <c r="GA25" s="239">
        <f t="shared" si="139"/>
        <v>20025.314915190276</v>
      </c>
      <c r="GB25" s="239">
        <f t="shared" si="139"/>
        <v>21124.612719791065</v>
      </c>
      <c r="GC25" s="239">
        <f t="shared" si="139"/>
        <v>22284.256924352008</v>
      </c>
      <c r="GD25" s="239">
        <f t="shared" si="139"/>
        <v>23507.560269035879</v>
      </c>
      <c r="GE25" s="239">
        <f t="shared" si="18"/>
        <v>24798.017348223657</v>
      </c>
      <c r="GF25" s="239">
        <f t="shared" si="19"/>
        <v>26159.314593475767</v>
      </c>
      <c r="GG25" s="239">
        <f t="shared" si="19"/>
        <v>27595.34080451206</v>
      </c>
      <c r="GH25" s="239">
        <f t="shared" si="19"/>
        <v>29110.1982582942</v>
      </c>
      <c r="GI25" s="239">
        <f t="shared" si="19"/>
        <v>30708.214427945655</v>
      </c>
      <c r="GJ25" s="239">
        <f t="shared" si="19"/>
        <v>32393.954344986563</v>
      </c>
      <c r="GK25" s="239">
        <f t="shared" si="19"/>
        <v>34172.233640198516</v>
      </c>
      <c r="GL25" s="239">
        <f t="shared" si="19"/>
        <v>36048.132300372898</v>
      </c>
      <c r="GM25" s="239">
        <f t="shared" si="19"/>
        <v>38027.009180241541</v>
      </c>
      <c r="GN25" s="239">
        <f t="shared" si="19"/>
        <v>40114.517311045704</v>
      </c>
      <c r="GO25" s="239">
        <f t="shared" si="19"/>
        <v>42316.620049475168</v>
      </c>
      <c r="GP25" s="239">
        <f t="shared" si="19"/>
        <v>44639.608113109913</v>
      </c>
      <c r="GQ25" s="239">
        <f t="shared" si="19"/>
        <v>47090.117551029281</v>
      </c>
      <c r="GR25" s="239">
        <f t="shared" si="19"/>
        <v>49675.14870092507</v>
      </c>
      <c r="GS25" s="239">
        <f t="shared" si="19"/>
        <v>52402.086186873006</v>
      </c>
      <c r="GT25" s="239">
        <f t="shared" si="19"/>
        <v>55278.720014890059</v>
      </c>
      <c r="GU25" s="239">
        <f t="shared" ref="GU25:HI26" si="140">GT25*(1+$N25)</f>
        <v>58313.267826540934</v>
      </c>
      <c r="GV25" s="239">
        <f t="shared" si="140"/>
        <v>61514.398374165343</v>
      </c>
      <c r="GW25" s="239">
        <f t="shared" si="140"/>
        <v>64891.256284787407</v>
      </c>
      <c r="GX25" s="239">
        <f t="shared" si="140"/>
        <v>68453.488183449968</v>
      </c>
      <c r="GY25" s="239">
        <f t="shared" si="140"/>
        <v>72211.270250599919</v>
      </c>
      <c r="GZ25" s="239">
        <f t="shared" si="140"/>
        <v>76175.337292247466</v>
      </c>
      <c r="HA25" s="239">
        <f t="shared" si="140"/>
        <v>80357.013405943508</v>
      </c>
      <c r="HB25" s="239">
        <f t="shared" si="140"/>
        <v>84768.244330178408</v>
      </c>
      <c r="HC25" s="239">
        <f t="shared" si="140"/>
        <v>89421.631569614139</v>
      </c>
      <c r="HD25" s="239">
        <f t="shared" si="140"/>
        <v>94330.468393634859</v>
      </c>
      <c r="HE25" s="239">
        <f t="shared" si="140"/>
        <v>99508.777811052656</v>
      </c>
      <c r="HF25" s="239">
        <f t="shared" si="140"/>
        <v>104971.35262945014</v>
      </c>
      <c r="HG25" s="239">
        <f t="shared" si="140"/>
        <v>110733.79771359693</v>
      </c>
      <c r="HH25" s="239">
        <f t="shared" si="140"/>
        <v>116812.57456365917</v>
      </c>
      <c r="HI25" s="239">
        <f t="shared" si="140"/>
        <v>123225.0483405479</v>
      </c>
    </row>
    <row r="26" spans="1:217" s="278" customFormat="1" ht="12.75" customHeight="1">
      <c r="A26" s="10" t="str">
        <f>'JJR-4 Constant DCF'!A24</f>
        <v>Xcel Energy Inc.</v>
      </c>
      <c r="B26" s="389" t="str">
        <f>'JJR-4 Constant DCF'!B24</f>
        <v>XEL</v>
      </c>
      <c r="C26" s="239">
        <f>'JJR-4 Constant DCF'!D24</f>
        <v>62.439500000000002</v>
      </c>
      <c r="D26" s="239">
        <f>'JJR-4 Constant DCF'!C24</f>
        <v>1.83</v>
      </c>
      <c r="E26" s="3">
        <f>'JJR-4 Constant DCF'!G24</f>
        <v>0.06</v>
      </c>
      <c r="F26" s="3">
        <f>'JJR-4 Constant DCF'!H24</f>
        <v>6.3E-2</v>
      </c>
      <c r="G26" s="3">
        <f>'JJR-4 Constant DCF'!I24</f>
        <v>6.2E-2</v>
      </c>
      <c r="H26" s="3">
        <f t="shared" si="21"/>
        <v>6.3E-2</v>
      </c>
      <c r="I26" s="3">
        <f t="shared" ref="I26:M26" si="141">H26+($N26-$H26)/6</f>
        <v>6.1649234433652715E-2</v>
      </c>
      <c r="J26" s="3">
        <f t="shared" si="141"/>
        <v>6.029846886730543E-2</v>
      </c>
      <c r="K26" s="3">
        <f t="shared" si="141"/>
        <v>5.8947703300958144E-2</v>
      </c>
      <c r="L26" s="3">
        <f t="shared" si="141"/>
        <v>5.7596937734610859E-2</v>
      </c>
      <c r="M26" s="3">
        <f t="shared" si="141"/>
        <v>5.6246172168263574E-2</v>
      </c>
      <c r="N26" s="3">
        <f>'JJR-5.4 GDP Growth'!$D$25</f>
        <v>5.4895406601916275E-2</v>
      </c>
      <c r="O26" s="3">
        <f t="shared" si="22"/>
        <v>8.8743522763252244E-2</v>
      </c>
      <c r="Q26" s="239">
        <f t="shared" si="5"/>
        <v>-62.439500000000002</v>
      </c>
      <c r="R26" s="239">
        <f t="shared" si="6"/>
        <v>1.94529</v>
      </c>
      <c r="S26" s="239">
        <f t="shared" si="7"/>
        <v>2.06784327</v>
      </c>
      <c r="T26" s="239">
        <f t="shared" si="7"/>
        <v>2.1981173960099998</v>
      </c>
      <c r="U26" s="239">
        <f t="shared" si="7"/>
        <v>2.3365987919586297</v>
      </c>
      <c r="V26" s="239">
        <f t="shared" si="7"/>
        <v>2.4838045158520234</v>
      </c>
      <c r="W26" s="239">
        <f t="shared" si="8"/>
        <v>2.6369291627371503</v>
      </c>
      <c r="X26" s="239">
        <f t="shared" si="8"/>
        <v>2.795931953761746</v>
      </c>
      <c r="Y26" s="239">
        <f t="shared" si="8"/>
        <v>2.9607457210217616</v>
      </c>
      <c r="Z26" s="239">
        <f t="shared" si="8"/>
        <v>3.1312756079634676</v>
      </c>
      <c r="AA26" s="239">
        <f t="shared" si="8"/>
        <v>3.3073978749152655</v>
      </c>
      <c r="AB26" s="239">
        <f t="shared" ref="AB26:CM26" si="142">AA26*(1+$N26)</f>
        <v>3.4889588260530529</v>
      </c>
      <c r="AC26" s="239">
        <f t="shared" si="142"/>
        <v>3.6804866394265798</v>
      </c>
      <c r="AD26" s="239">
        <f t="shared" si="142"/>
        <v>3.8825284499908221</v>
      </c>
      <c r="AE26" s="239">
        <f t="shared" si="142"/>
        <v>4.0956614278965757</v>
      </c>
      <c r="AF26" s="239">
        <f t="shared" si="142"/>
        <v>4.3204944272847436</v>
      </c>
      <c r="AG26" s="239">
        <f t="shared" si="142"/>
        <v>4.557669725591853</v>
      </c>
      <c r="AH26" s="239">
        <f t="shared" si="142"/>
        <v>4.8078648583354617</v>
      </c>
      <c r="AI26" s="239">
        <f t="shared" si="142"/>
        <v>5.0717945546208512</v>
      </c>
      <c r="AJ26" s="239">
        <f t="shared" si="142"/>
        <v>5.3502127788981477</v>
      </c>
      <c r="AK26" s="239">
        <f t="shared" si="142"/>
        <v>5.6439148848025296</v>
      </c>
      <c r="AL26" s="239">
        <f t="shared" si="142"/>
        <v>5.9537398872303715</v>
      </c>
      <c r="AM26" s="239">
        <f t="shared" si="142"/>
        <v>6.2805728591419303</v>
      </c>
      <c r="AN26" s="239">
        <f t="shared" si="142"/>
        <v>6.625347459937486</v>
      </c>
      <c r="AO26" s="239">
        <f t="shared" si="142"/>
        <v>6.9890486026297278</v>
      </c>
      <c r="AP26" s="239">
        <f t="shared" si="142"/>
        <v>7.3727152674316416</v>
      </c>
      <c r="AQ26" s="239">
        <f t="shared" si="142"/>
        <v>7.7774434697974577</v>
      </c>
      <c r="AR26" s="239">
        <f t="shared" si="142"/>
        <v>8.2043893913954076</v>
      </c>
      <c r="AS26" s="239">
        <f t="shared" si="142"/>
        <v>8.6547726829565068</v>
      </c>
      <c r="AT26" s="239">
        <f t="shared" si="142"/>
        <v>9.1298799484345619</v>
      </c>
      <c r="AU26" s="239">
        <f t="shared" si="142"/>
        <v>9.6310684204305588</v>
      </c>
      <c r="AV26" s="239">
        <f t="shared" si="142"/>
        <v>10.159769837380971</v>
      </c>
      <c r="AW26" s="239">
        <f t="shared" si="142"/>
        <v>10.717494533585883</v>
      </c>
      <c r="AX26" s="239">
        <f t="shared" si="142"/>
        <v>11.305835753760896</v>
      </c>
      <c r="AY26" s="239">
        <f t="shared" si="142"/>
        <v>11.926474204438083</v>
      </c>
      <c r="AZ26" s="239">
        <f t="shared" si="142"/>
        <v>12.581182855217978</v>
      </c>
      <c r="BA26" s="239">
        <f t="shared" si="142"/>
        <v>13.271832003588226</v>
      </c>
      <c r="BB26" s="239">
        <f t="shared" si="142"/>
        <v>14.000394617777527</v>
      </c>
      <c r="BC26" s="239">
        <f t="shared" si="142"/>
        <v>14.768951972907704</v>
      </c>
      <c r="BD26" s="239">
        <f t="shared" si="142"/>
        <v>15.579699596544646</v>
      </c>
      <c r="BE26" s="239">
        <f t="shared" si="142"/>
        <v>16.434953540632677</v>
      </c>
      <c r="BF26" s="239">
        <f t="shared" si="142"/>
        <v>17.337156997729309</v>
      </c>
      <c r="BG26" s="239">
        <f t="shared" si="142"/>
        <v>18.288887280440917</v>
      </c>
      <c r="BH26" s="239">
        <f t="shared" si="142"/>
        <v>19.292863183997337</v>
      </c>
      <c r="BI26" s="239">
        <f t="shared" si="142"/>
        <v>20.351952752998013</v>
      </c>
      <c r="BJ26" s="239">
        <f t="shared" si="142"/>
        <v>21.469181474516827</v>
      </c>
      <c r="BK26" s="239">
        <f t="shared" si="142"/>
        <v>22.647740920970755</v>
      </c>
      <c r="BL26" s="239">
        <f t="shared" si="142"/>
        <v>23.890997867442302</v>
      </c>
      <c r="BM26" s="239">
        <f t="shared" si="142"/>
        <v>25.202503909501061</v>
      </c>
      <c r="BN26" s="239">
        <f t="shared" si="142"/>
        <v>26.586005608999507</v>
      </c>
      <c r="BO26" s="239">
        <f t="shared" si="142"/>
        <v>28.04545519682636</v>
      </c>
      <c r="BP26" s="239">
        <f t="shared" si="142"/>
        <v>29.585021863191969</v>
      </c>
      <c r="BQ26" s="239">
        <f t="shared" si="142"/>
        <v>31.209103667698475</v>
      </c>
      <c r="BR26" s="239">
        <f t="shared" si="142"/>
        <v>32.92234010321814</v>
      </c>
      <c r="BS26" s="239">
        <f t="shared" si="142"/>
        <v>34.729625349470872</v>
      </c>
      <c r="BT26" s="239">
        <f t="shared" si="142"/>
        <v>36.636122254162295</v>
      </c>
      <c r="BU26" s="239">
        <f t="shared" si="142"/>
        <v>38.64727708162205</v>
      </c>
      <c r="BV26" s="239">
        <f t="shared" si="142"/>
        <v>40.768835071074612</v>
      </c>
      <c r="BW26" s="239">
        <f t="shared" si="142"/>
        <v>43.006856848987717</v>
      </c>
      <c r="BX26" s="239">
        <f t="shared" si="142"/>
        <v>45.367735742383303</v>
      </c>
      <c r="BY26" s="239">
        <f t="shared" si="142"/>
        <v>47.858216042569723</v>
      </c>
      <c r="BZ26" s="239">
        <f t="shared" si="142"/>
        <v>50.485412271468938</v>
      </c>
      <c r="CA26" s="239">
        <f t="shared" si="142"/>
        <v>53.256829505576597</v>
      </c>
      <c r="CB26" s="239">
        <f t="shared" si="142"/>
        <v>56.180384815614154</v>
      </c>
      <c r="CC26" s="239">
        <f t="shared" si="142"/>
        <v>59.264429883119419</v>
      </c>
      <c r="CD26" s="239">
        <f t="shared" si="142"/>
        <v>62.517774858584019</v>
      </c>
      <c r="CE26" s="239">
        <f t="shared" si="142"/>
        <v>65.949713529293049</v>
      </c>
      <c r="CF26" s="239">
        <f t="shared" si="142"/>
        <v>69.570049868763491</v>
      </c>
      <c r="CG26" s="239">
        <f t="shared" si="142"/>
        <v>73.389126043624856</v>
      </c>
      <c r="CH26" s="239">
        <f t="shared" si="142"/>
        <v>77.417851957948926</v>
      </c>
      <c r="CI26" s="239">
        <f t="shared" si="142"/>
        <v>81.667736419427499</v>
      </c>
      <c r="CJ26" s="239">
        <f t="shared" si="142"/>
        <v>86.150920016430092</v>
      </c>
      <c r="CK26" s="239">
        <f t="shared" si="142"/>
        <v>90.880209799861191</v>
      </c>
      <c r="CL26" s="239">
        <f t="shared" si="142"/>
        <v>95.869115868892024</v>
      </c>
      <c r="CM26" s="239">
        <f t="shared" si="142"/>
        <v>101.13188996508107</v>
      </c>
      <c r="CN26" s="239">
        <f t="shared" ref="CN26:EY26" si="143">CM26*(1+$N26)</f>
        <v>106.68356618513445</v>
      </c>
      <c r="CO26" s="239">
        <f t="shared" si="143"/>
        <v>112.54000392860985</v>
      </c>
      <c r="CP26" s="239">
        <f t="shared" si="143"/>
        <v>118.71793320325214</v>
      </c>
      <c r="CQ26" s="239">
        <f t="shared" si="143"/>
        <v>125.23500241738381</v>
      </c>
      <c r="CR26" s="239">
        <f t="shared" si="143"/>
        <v>132.10982879587806</v>
      </c>
      <c r="CS26" s="239">
        <f t="shared" si="143"/>
        <v>139.36205156373734</v>
      </c>
      <c r="CT26" s="239">
        <f t="shared" si="143"/>
        <v>147.01238804920592</v>
      </c>
      <c r="CU26" s="239">
        <f t="shared" si="143"/>
        <v>155.08269286668579</v>
      </c>
      <c r="CV26" s="239">
        <f t="shared" si="143"/>
        <v>163.59602034852261</v>
      </c>
      <c r="CW26" s="239">
        <f t="shared" si="143"/>
        <v>172.57669040401012</v>
      </c>
      <c r="CX26" s="239">
        <f t="shared" si="143"/>
        <v>182.05035799375128</v>
      </c>
      <c r="CY26" s="239">
        <f t="shared" si="143"/>
        <v>192.04408641784266</v>
      </c>
      <c r="CZ26" s="239">
        <f t="shared" si="143"/>
        <v>202.58642462724367</v>
      </c>
      <c r="DA26" s="239">
        <f t="shared" si="143"/>
        <v>213.70748877918467</v>
      </c>
      <c r="DB26" s="239">
        <f t="shared" si="143"/>
        <v>225.43904826959246</v>
      </c>
      <c r="DC26" s="239">
        <f t="shared" si="143"/>
        <v>237.81461648830077</v>
      </c>
      <c r="DD26" s="239">
        <f t="shared" si="143"/>
        <v>250.86954655630481</v>
      </c>
      <c r="DE26" s="239">
        <f t="shared" si="143"/>
        <v>264.64113231855151</v>
      </c>
      <c r="DF26" s="239">
        <f t="shared" si="143"/>
        <v>279.16871488076993</v>
      </c>
      <c r="DG26" s="239">
        <f t="shared" si="143"/>
        <v>294.49379499468421</v>
      </c>
      <c r="DH26" s="239">
        <f t="shared" si="143"/>
        <v>310.66015161265875</v>
      </c>
      <c r="DI26" s="239">
        <f t="shared" si="143"/>
        <v>327.71396695044859</v>
      </c>
      <c r="DJ26" s="239">
        <f t="shared" si="143"/>
        <v>345.70395841532041</v>
      </c>
      <c r="DK26" s="239">
        <f t="shared" si="143"/>
        <v>364.6815177764214</v>
      </c>
      <c r="DL26" s="239">
        <f t="shared" si="143"/>
        <v>384.70085797496199</v>
      </c>
      <c r="DM26" s="239">
        <f t="shared" si="143"/>
        <v>405.81916799360357</v>
      </c>
      <c r="DN26" s="239">
        <f t="shared" si="143"/>
        <v>428.09677622746381</v>
      </c>
      <c r="DO26" s="239">
        <f t="shared" si="143"/>
        <v>451.59732282343998</v>
      </c>
      <c r="DP26" s="239">
        <f t="shared" si="143"/>
        <v>476.38794148016956</v>
      </c>
      <c r="DQ26" s="239">
        <f t="shared" si="143"/>
        <v>502.53945122797336</v>
      </c>
      <c r="DR26" s="239">
        <f t="shared" si="143"/>
        <v>530.12655873663687</v>
      </c>
      <c r="DS26" s="239">
        <f t="shared" si="143"/>
        <v>559.22807172895921</v>
      </c>
      <c r="DT26" s="239">
        <f t="shared" si="143"/>
        <v>589.92712410972604</v>
      </c>
      <c r="DU26" s="239">
        <f t="shared" si="143"/>
        <v>622.31141345322862</v>
      </c>
      <c r="DV26" s="239">
        <f t="shared" si="143"/>
        <v>656.47345152775688</v>
      </c>
      <c r="DW26" s="239">
        <f t="shared" si="143"/>
        <v>692.5108285727365</v>
      </c>
      <c r="DX26" s="239">
        <f t="shared" si="143"/>
        <v>730.52649208346679</v>
      </c>
      <c r="DY26" s="239">
        <f t="shared" si="143"/>
        <v>770.62904089986023</v>
      </c>
      <c r="DZ26" s="239">
        <f t="shared" si="143"/>
        <v>812.93303543930278</v>
      </c>
      <c r="EA26" s="239">
        <f t="shared" si="143"/>
        <v>857.55932495987338</v>
      </c>
      <c r="EB26" s="239">
        <f t="shared" si="143"/>
        <v>904.63539278881046</v>
      </c>
      <c r="EC26" s="239">
        <f t="shared" si="143"/>
        <v>954.29572050243644</v>
      </c>
      <c r="ED26" s="239">
        <f t="shared" si="143"/>
        <v>1006.6821720978863</v>
      </c>
      <c r="EE26" s="239">
        <f t="shared" si="143"/>
        <v>1061.9443992541001</v>
      </c>
      <c r="EF26" s="239">
        <f t="shared" si="143"/>
        <v>1120.2402688397815</v>
      </c>
      <c r="EG26" s="239">
        <f t="shared" si="143"/>
        <v>1181.7363138895812</v>
      </c>
      <c r="EH26" s="239">
        <f t="shared" si="143"/>
        <v>1246.6082093367995</v>
      </c>
      <c r="EI26" s="239">
        <f t="shared" si="143"/>
        <v>1315.0412738616299</v>
      </c>
      <c r="EJ26" s="239">
        <f t="shared" si="143"/>
        <v>1387.230999288566</v>
      </c>
      <c r="EK26" s="239">
        <f t="shared" si="143"/>
        <v>1463.3836090452944</v>
      </c>
      <c r="EL26" s="239">
        <f t="shared" si="143"/>
        <v>1543.7166472784156</v>
      </c>
      <c r="EM26" s="239">
        <f t="shared" si="143"/>
        <v>1628.4596003089111</v>
      </c>
      <c r="EN26" s="239">
        <f t="shared" si="143"/>
        <v>1717.8545522026629</v>
      </c>
      <c r="EO26" s="239">
        <f t="shared" si="143"/>
        <v>1812.156876328781</v>
      </c>
      <c r="EP26" s="239">
        <f t="shared" si="143"/>
        <v>1911.6359648813079</v>
      </c>
      <c r="EQ26" s="239">
        <f t="shared" si="143"/>
        <v>2016.5759984483138</v>
      </c>
      <c r="ER26" s="239">
        <f t="shared" si="143"/>
        <v>2127.2767578267994</v>
      </c>
      <c r="ES26" s="239">
        <f t="shared" si="143"/>
        <v>2244.0544804025076</v>
      </c>
      <c r="ET26" s="239">
        <f t="shared" si="143"/>
        <v>2367.2427635410554</v>
      </c>
      <c r="EU26" s="239">
        <f t="shared" si="143"/>
        <v>2497.1935175710855</v>
      </c>
      <c r="EV26" s="239">
        <f t="shared" si="143"/>
        <v>2634.2779710818199</v>
      </c>
      <c r="EW26" s="239">
        <f t="shared" si="143"/>
        <v>2778.8877314068277</v>
      </c>
      <c r="EX26" s="239">
        <f t="shared" si="143"/>
        <v>2931.4359033234823</v>
      </c>
      <c r="EY26" s="239">
        <f t="shared" si="143"/>
        <v>3092.3582691638808</v>
      </c>
      <c r="EZ26" s="239">
        <f t="shared" ref="EZ26:FO26" si="144">EY26*(1+$N26)</f>
        <v>3262.1145337084299</v>
      </c>
      <c r="FA26" s="239">
        <f t="shared" si="144"/>
        <v>3441.1896374183748</v>
      </c>
      <c r="FB26" s="239">
        <f t="shared" si="144"/>
        <v>3630.0951417587571</v>
      </c>
      <c r="FC26" s="239">
        <f t="shared" si="144"/>
        <v>3829.3706905692452</v>
      </c>
      <c r="FD26" s="239">
        <f t="shared" si="144"/>
        <v>4039.5855516575048</v>
      </c>
      <c r="FE26" s="239">
        <f t="shared" si="144"/>
        <v>4261.3402430189699</v>
      </c>
      <c r="FF26" s="239">
        <f t="shared" si="144"/>
        <v>4495.2682483286053</v>
      </c>
      <c r="FG26" s="239">
        <f t="shared" si="144"/>
        <v>4742.0378266052876</v>
      </c>
      <c r="FH26" s="239">
        <f t="shared" si="144"/>
        <v>5002.3539212184523</v>
      </c>
      <c r="FI26" s="239">
        <f t="shared" si="144"/>
        <v>5276.9601736904297</v>
      </c>
      <c r="FJ26" s="239">
        <f t="shared" si="144"/>
        <v>5566.6410480472841</v>
      </c>
      <c r="FK26" s="239">
        <f t="shared" si="144"/>
        <v>5872.2240717867571</v>
      </c>
      <c r="FL26" s="239">
        <f t="shared" si="144"/>
        <v>6194.5821998650517</v>
      </c>
      <c r="FM26" s="239">
        <f t="shared" si="144"/>
        <v>6534.6363084556369</v>
      </c>
      <c r="FN26" s="239">
        <f t="shared" si="144"/>
        <v>6893.3578256039546</v>
      </c>
      <c r="FO26" s="239">
        <f t="shared" si="144"/>
        <v>7271.7715062929847</v>
      </c>
      <c r="FP26" s="239">
        <f t="shared" si="139"/>
        <v>7670.9583598471672</v>
      </c>
      <c r="FQ26" s="239">
        <f t="shared" si="139"/>
        <v>8092.0587380373463</v>
      </c>
      <c r="FR26" s="239">
        <f t="shared" si="139"/>
        <v>8536.2755927084963</v>
      </c>
      <c r="FS26" s="239">
        <f t="shared" si="139"/>
        <v>9004.877912236243</v>
      </c>
      <c r="FT26" s="239">
        <f t="shared" si="139"/>
        <v>9499.204346629067</v>
      </c>
      <c r="FU26" s="239">
        <f t="shared" si="139"/>
        <v>10020.66703163196</v>
      </c>
      <c r="FV26" s="239">
        <f t="shared" si="139"/>
        <v>10570.755622755814</v>
      </c>
      <c r="FW26" s="239">
        <f t="shared" si="139"/>
        <v>11151.041550756487</v>
      </c>
      <c r="FX26" s="239">
        <f t="shared" si="139"/>
        <v>11763.182510720128</v>
      </c>
      <c r="FY26" s="239">
        <f t="shared" si="139"/>
        <v>12408.92719757866</v>
      </c>
      <c r="FZ26" s="239">
        <f t="shared" si="139"/>
        <v>13090.120301583318</v>
      </c>
      <c r="GA26" s="239">
        <f t="shared" si="139"/>
        <v>13808.707778006734</v>
      </c>
      <c r="GB26" s="239">
        <f t="shared" si="139"/>
        <v>14566.742406127458</v>
      </c>
      <c r="GC26" s="239">
        <f t="shared" si="139"/>
        <v>15366.3896533772</v>
      </c>
      <c r="GD26" s="239">
        <f t="shared" si="139"/>
        <v>16209.93386140282</v>
      </c>
      <c r="GE26" s="239">
        <f t="shared" ref="GE26:GT26" si="145">GD26*(1+$N26)</f>
        <v>17099.784771714698</v>
      </c>
      <c r="GF26" s="239">
        <f t="shared" si="145"/>
        <v>18038.484409563232</v>
      </c>
      <c r="GG26" s="239">
        <f t="shared" si="145"/>
        <v>19028.714345708533</v>
      </c>
      <c r="GH26" s="239">
        <f t="shared" si="145"/>
        <v>20073.303356827921</v>
      </c>
      <c r="GI26" s="239">
        <f t="shared" si="145"/>
        <v>21175.235506444602</v>
      </c>
      <c r="GJ26" s="239">
        <f t="shared" si="145"/>
        <v>22337.658669462213</v>
      </c>
      <c r="GK26" s="239">
        <f t="shared" si="145"/>
        <v>23563.89352465716</v>
      </c>
      <c r="GL26" s="239">
        <f t="shared" si="145"/>
        <v>24857.443040817478</v>
      </c>
      <c r="GM26" s="239">
        <f t="shared" si="145"/>
        <v>26222.002483627126</v>
      </c>
      <c r="GN26" s="239">
        <f t="shared" si="145"/>
        <v>27661.469971882296</v>
      </c>
      <c r="GO26" s="239">
        <f t="shared" si="145"/>
        <v>29179.957613195471</v>
      </c>
      <c r="GP26" s="239">
        <f t="shared" si="145"/>
        <v>30781.803250998517</v>
      </c>
      <c r="GQ26" s="239">
        <f t="shared" si="145"/>
        <v>32471.58285640227</v>
      </c>
      <c r="GR26" s="239">
        <f t="shared" si="145"/>
        <v>34254.12360031229</v>
      </c>
      <c r="GS26" s="239">
        <f t="shared" si="145"/>
        <v>36134.517643143728</v>
      </c>
      <c r="GT26" s="239">
        <f t="shared" si="145"/>
        <v>38118.136681528224</v>
      </c>
      <c r="GU26" s="239">
        <f t="shared" si="140"/>
        <v>40210.647293568138</v>
      </c>
      <c r="GV26" s="239">
        <f t="shared" si="140"/>
        <v>42418.027126474808</v>
      </c>
      <c r="GW26" s="239">
        <f t="shared" si="140"/>
        <v>44746.581972833759</v>
      </c>
      <c r="GX26" s="239">
        <f t="shared" si="140"/>
        <v>47202.963784278443</v>
      </c>
      <c r="GY26" s="239">
        <f t="shared" si="140"/>
        <v>49794.189674031935</v>
      </c>
      <c r="GZ26" s="239">
        <f t="shared" si="140"/>
        <v>52527.661962600861</v>
      </c>
      <c r="HA26" s="239">
        <f t="shared" si="140"/>
        <v>55411.189323885847</v>
      </c>
      <c r="HB26" s="239">
        <f t="shared" si="140"/>
        <v>58453.009092116321</v>
      </c>
      <c r="HC26" s="239">
        <f t="shared" si="140"/>
        <v>61661.810793333556</v>
      </c>
      <c r="HD26" s="239">
        <f t="shared" si="140"/>
        <v>65046.760968644034</v>
      </c>
      <c r="HE26" s="239">
        <f t="shared" si="140"/>
        <v>68617.5293601554</v>
      </c>
      <c r="HF26" s="239">
        <f t="shared" si="140"/>
        <v>72384.316534400059</v>
      </c>
      <c r="HG26" s="239">
        <f t="shared" si="140"/>
        <v>76357.883022157766</v>
      </c>
      <c r="HH26" s="239">
        <f t="shared" si="140"/>
        <v>80549.58005792067</v>
      </c>
      <c r="HI26" s="239">
        <f t="shared" si="140"/>
        <v>84971.38200681383</v>
      </c>
    </row>
    <row r="27" spans="1:217" s="293" customFormat="1" ht="12.75" customHeight="1">
      <c r="A27" s="290"/>
      <c r="B27" s="286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</row>
    <row r="28" spans="1:217" s="293" customFormat="1" ht="12.75" customHeight="1">
      <c r="A28" s="198" t="s">
        <v>3</v>
      </c>
      <c r="B28" s="390"/>
      <c r="C28"/>
      <c r="D28"/>
      <c r="E28"/>
      <c r="F28"/>
      <c r="G28"/>
      <c r="H28"/>
      <c r="I28"/>
      <c r="J28"/>
      <c r="K28"/>
      <c r="L28"/>
      <c r="M28"/>
      <c r="N28"/>
      <c r="O28" s="15">
        <f>AVERAGE(O9:O26)</f>
        <v>9.8812034560574427E-2</v>
      </c>
      <c r="P28" s="278"/>
    </row>
    <row r="29" spans="1:217" s="293" customFormat="1" ht="12.75" customHeight="1" thickBot="1">
      <c r="A29" s="294" t="s">
        <v>20</v>
      </c>
      <c r="B29" s="312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>
        <f>MEDIAN(O9:O26)</f>
        <v>9.8680996894836434E-2</v>
      </c>
      <c r="P29" s="278"/>
    </row>
    <row r="30" spans="1:217" s="293" customFormat="1" ht="12.75" customHeight="1" thickTop="1">
      <c r="A30" s="1"/>
      <c r="B30" s="390"/>
      <c r="C30"/>
      <c r="D30"/>
      <c r="E30"/>
      <c r="F30"/>
      <c r="G30"/>
      <c r="H30"/>
      <c r="I30"/>
      <c r="J30"/>
      <c r="K30"/>
      <c r="L30"/>
      <c r="M30"/>
      <c r="N30"/>
      <c r="O30" s="15"/>
      <c r="P30" s="278"/>
    </row>
    <row r="31" spans="1:217" s="293" customFormat="1" ht="12.75" customHeight="1">
      <c r="A31" s="1"/>
      <c r="B31" s="390"/>
      <c r="C31"/>
      <c r="D31"/>
      <c r="E31"/>
      <c r="F31"/>
      <c r="G31"/>
      <c r="H31"/>
      <c r="I31"/>
      <c r="J31"/>
      <c r="K31"/>
      <c r="L31"/>
      <c r="M31"/>
      <c r="N31"/>
      <c r="O31" s="15"/>
      <c r="P31" s="278"/>
    </row>
    <row r="32" spans="1:217" s="278" customFormat="1" ht="12.75" customHeight="1">
      <c r="A32" s="297" t="s">
        <v>109</v>
      </c>
      <c r="B32" s="313"/>
      <c r="C32" s="298"/>
      <c r="D32" s="298"/>
      <c r="E32" s="298"/>
      <c r="F32" s="298"/>
      <c r="G32" s="298"/>
      <c r="H32" s="298"/>
      <c r="I32" s="205"/>
      <c r="J32" s="10"/>
      <c r="K32" s="10"/>
      <c r="L32" s="10"/>
      <c r="M32" s="10"/>
      <c r="N32" s="10"/>
      <c r="O32" s="299"/>
      <c r="S32" s="293"/>
    </row>
    <row r="33" spans="1:19" s="278" customFormat="1" ht="12.75" customHeight="1">
      <c r="A33" s="300" t="str">
        <f>"["&amp;C4&amp;"] Source: Bloomberg Professional, equals 30-day average as of "&amp;TEXT(Q7, "mm/dd/yyyy")</f>
        <v>[1] Source: Bloomberg Professional, equals 30-day average as of 03/31/2021</v>
      </c>
      <c r="B33" s="313"/>
      <c r="C33" s="298"/>
      <c r="D33" s="298"/>
      <c r="E33" s="298"/>
      <c r="F33" s="298"/>
      <c r="G33" s="298"/>
      <c r="H33" s="298"/>
      <c r="I33" s="10"/>
      <c r="J33" s="10"/>
      <c r="K33" s="10"/>
      <c r="L33" s="10"/>
      <c r="M33" s="10"/>
      <c r="N33" s="10"/>
      <c r="O33" s="10"/>
      <c r="S33" s="293"/>
    </row>
    <row r="34" spans="1:19" s="278" customFormat="1" ht="12.75" customHeight="1">
      <c r="A34" s="300" t="str">
        <f>"["&amp;D4&amp;"] Source: Bloomberg Professional"</f>
        <v>[2] Source: Bloomberg Professional</v>
      </c>
      <c r="B34" s="313"/>
      <c r="C34" s="301"/>
      <c r="D34" s="298"/>
      <c r="E34" s="298"/>
      <c r="F34" s="298"/>
      <c r="G34" s="298"/>
      <c r="H34" s="302"/>
      <c r="I34" s="10"/>
      <c r="J34" s="10"/>
      <c r="K34" s="10"/>
      <c r="L34" s="10"/>
      <c r="M34" s="10"/>
      <c r="N34" s="10"/>
      <c r="O34" s="10"/>
      <c r="S34" s="293"/>
    </row>
    <row r="35" spans="1:19" s="278" customFormat="1" ht="12.75" customHeight="1">
      <c r="A35" s="300" t="str">
        <f>"["&amp;E4&amp;"] Source: Value Line"</f>
        <v>[3] Source: Value Line</v>
      </c>
      <c r="B35" s="313"/>
      <c r="C35" s="301"/>
      <c r="D35" s="298"/>
      <c r="E35" s="298"/>
      <c r="F35" s="298"/>
      <c r="G35" s="298"/>
      <c r="H35" s="303"/>
      <c r="I35" s="10"/>
      <c r="J35" s="10"/>
      <c r="K35" s="10"/>
      <c r="L35" s="10"/>
      <c r="M35" s="10"/>
      <c r="N35" s="10"/>
      <c r="O35" s="10"/>
      <c r="S35" s="293"/>
    </row>
    <row r="36" spans="1:19" s="278" customFormat="1" ht="12.75" customHeight="1">
      <c r="A36" s="300" t="str">
        <f>"["&amp;F4&amp;"] Source: Yahoo! Finance"</f>
        <v>[4] Source: Yahoo! Finance</v>
      </c>
      <c r="B36" s="313"/>
      <c r="C36" s="301"/>
      <c r="D36" s="298"/>
      <c r="E36" s="298"/>
      <c r="F36" s="298"/>
      <c r="G36" s="298"/>
      <c r="H36" s="302"/>
      <c r="I36" s="10"/>
      <c r="J36" s="10"/>
      <c r="K36" s="10"/>
      <c r="L36" s="10"/>
      <c r="M36" s="10"/>
      <c r="N36" s="10"/>
      <c r="O36" s="10"/>
      <c r="S36" s="293"/>
    </row>
    <row r="37" spans="1:19" s="278" customFormat="1" ht="12.75" customHeight="1">
      <c r="A37" s="300" t="str">
        <f>"["&amp;G4&amp;"] Source: Zacks"</f>
        <v>[5] Source: Zacks</v>
      </c>
      <c r="B37" s="313"/>
      <c r="C37" s="301"/>
      <c r="D37" s="298"/>
      <c r="E37" s="298"/>
      <c r="F37" s="298"/>
      <c r="G37" s="298"/>
      <c r="H37" s="302"/>
      <c r="I37" s="10"/>
      <c r="J37" s="10"/>
      <c r="K37" s="10"/>
      <c r="L37" s="10"/>
      <c r="M37" s="10"/>
      <c r="N37" s="10"/>
      <c r="O37" s="10"/>
      <c r="S37" s="293"/>
    </row>
    <row r="38" spans="1:19" s="278" customFormat="1" ht="12.75" customHeight="1">
      <c r="A38" s="300" t="str">
        <f>"["&amp;H4&amp;"] Equals Maximum ("&amp;"["&amp;E4&amp;"], "&amp;"["&amp;F4&amp;"], "&amp;"["&amp;G4&amp;"])"</f>
        <v>[6] Equals Maximum ([3], [4], [5])</v>
      </c>
      <c r="B38" s="313"/>
      <c r="C38" s="301"/>
      <c r="D38" s="298"/>
      <c r="E38" s="298"/>
      <c r="F38" s="298"/>
      <c r="G38" s="298"/>
      <c r="H38" s="302"/>
      <c r="I38" s="10"/>
      <c r="J38" s="10"/>
      <c r="K38" s="10"/>
      <c r="L38" s="10"/>
      <c r="M38" s="10"/>
      <c r="N38" s="10"/>
      <c r="O38" s="10"/>
      <c r="S38" s="293"/>
    </row>
    <row r="39" spans="1:19" s="278" customFormat="1" ht="12.75" customHeight="1">
      <c r="A39" s="300" t="str">
        <f>"["&amp;I4&amp;"] Equals "&amp;"["&amp;H4&amp;"] + ("&amp;"["&amp;N4&amp;"] - "&amp;"["&amp;H4&amp;"]) / 6"</f>
        <v>[7] Equals [6] + ([12] - [6]) / 6</v>
      </c>
      <c r="B39" s="313"/>
      <c r="C39" s="301"/>
      <c r="D39" s="298"/>
      <c r="E39" s="298"/>
      <c r="F39" s="298"/>
      <c r="G39" s="304"/>
      <c r="H39" s="304"/>
      <c r="I39" s="10"/>
      <c r="J39" s="10"/>
      <c r="K39" s="10"/>
      <c r="L39" s="10"/>
      <c r="M39" s="10"/>
      <c r="N39" s="10"/>
      <c r="O39" s="10"/>
      <c r="S39" s="293"/>
    </row>
    <row r="40" spans="1:19" s="278" customFormat="1" ht="12.75" customHeight="1">
      <c r="A40" s="300" t="str">
        <f>"["&amp;J4&amp;"] Equals "&amp;"["&amp;I4&amp;"] + ("&amp;"["&amp;N4&amp;"] - "&amp;"["&amp;H4&amp;"]) / 6"</f>
        <v>[8] Equals [7] + ([12] - [6]) / 6</v>
      </c>
      <c r="B40" s="313"/>
      <c r="C40" s="301"/>
      <c r="D40" s="298"/>
      <c r="E40" s="298"/>
      <c r="F40" s="298"/>
      <c r="G40" s="298"/>
      <c r="H40" s="302"/>
      <c r="I40" s="10"/>
      <c r="J40" s="10"/>
      <c r="K40" s="10"/>
      <c r="L40" s="10"/>
      <c r="M40" s="10"/>
      <c r="N40" s="10"/>
      <c r="O40" s="10"/>
      <c r="S40" s="293"/>
    </row>
    <row r="41" spans="1:19" s="278" customFormat="1" ht="12.75" customHeight="1">
      <c r="A41" s="300" t="str">
        <f>"["&amp;K4&amp;"] Equals "&amp;"["&amp;J4&amp;"] + ("&amp;"["&amp;N4&amp;"] - "&amp;"["&amp;H4&amp;"]) / 6"</f>
        <v>[9] Equals [8] + ([12] - [6]) / 6</v>
      </c>
      <c r="B41" s="313"/>
      <c r="C41" s="301"/>
      <c r="D41" s="298"/>
      <c r="E41" s="298"/>
      <c r="F41" s="298"/>
      <c r="G41" s="298"/>
      <c r="H41" s="302"/>
      <c r="I41" s="10"/>
      <c r="J41" s="10"/>
      <c r="K41" s="10"/>
      <c r="L41" s="10"/>
      <c r="M41" s="10"/>
      <c r="N41" s="10"/>
      <c r="O41" s="10"/>
      <c r="S41" s="293"/>
    </row>
    <row r="42" spans="1:19" s="278" customFormat="1" ht="12.75" customHeight="1">
      <c r="A42" s="300" t="str">
        <f>"["&amp;L4&amp;"] Equals "&amp;"["&amp;K4&amp;"] + ("&amp;"["&amp;N4&amp;"] - "&amp;"["&amp;H4&amp;"]) / 6"</f>
        <v>[10] Equals [9] + ([12] - [6]) / 6</v>
      </c>
      <c r="B42" s="313"/>
      <c r="C42" s="301"/>
      <c r="D42" s="298"/>
      <c r="E42" s="298"/>
      <c r="F42" s="298"/>
      <c r="G42" s="298"/>
      <c r="H42" s="302"/>
      <c r="I42" s="10"/>
      <c r="J42" s="10"/>
      <c r="K42" s="10"/>
      <c r="L42" s="10"/>
      <c r="M42" s="10"/>
      <c r="N42" s="10"/>
      <c r="O42" s="10"/>
      <c r="S42" s="293"/>
    </row>
    <row r="43" spans="1:19" s="278" customFormat="1" ht="12.75" customHeight="1">
      <c r="A43" s="300" t="str">
        <f>"["&amp;M4&amp;"] Equals "&amp;"["&amp;L4&amp;"] + ("&amp;"["&amp;N4&amp;"] - "&amp;"["&amp;H4&amp;"]) / 6"</f>
        <v>[11] Equals [10] + ([12] - [6]) / 6</v>
      </c>
      <c r="B43" s="313"/>
      <c r="C43" s="301"/>
      <c r="D43" s="298"/>
      <c r="E43" s="298"/>
      <c r="F43" s="298"/>
      <c r="G43" s="298"/>
      <c r="H43" s="302"/>
      <c r="I43" s="10"/>
      <c r="J43" s="10"/>
      <c r="K43" s="10"/>
      <c r="L43" s="10"/>
      <c r="M43" s="10"/>
      <c r="N43" s="10"/>
      <c r="O43" s="10"/>
      <c r="S43" s="293"/>
    </row>
    <row r="44" spans="1:19" s="278" customFormat="1" ht="12.75" customHeight="1">
      <c r="A44" s="305" t="str">
        <f>"["&amp;N4&amp;"] Source: Exhibit JJR-5.4 GDP Growth"</f>
        <v>[12] Source: Exhibit JJR-5.4 GDP Growth</v>
      </c>
      <c r="B44" s="313"/>
      <c r="C44" s="298"/>
      <c r="D44" s="298"/>
      <c r="E44" s="298"/>
      <c r="F44" s="298"/>
      <c r="G44" s="298"/>
      <c r="H44" s="298"/>
      <c r="I44" s="306"/>
      <c r="J44" s="307"/>
      <c r="K44" s="10"/>
      <c r="L44" s="10"/>
      <c r="M44" s="10"/>
      <c r="N44" s="10"/>
      <c r="O44" s="10"/>
      <c r="S44" s="293"/>
    </row>
    <row r="45" spans="1:19" s="278" customFormat="1" ht="12.75" customHeight="1">
      <c r="A45" s="308" t="str">
        <f>"["&amp;O4&amp;"] Equals internal rate of return of cash flows for Year 0 through Year 200"</f>
        <v>[13] Equals internal rate of return of cash flows for Year 0 through Year 200</v>
      </c>
      <c r="B45" s="313"/>
      <c r="C45" s="298"/>
      <c r="D45" s="298"/>
      <c r="E45" s="298"/>
      <c r="F45" s="298"/>
      <c r="G45" s="298"/>
      <c r="H45" s="298"/>
      <c r="I45" s="309"/>
      <c r="J45" s="301"/>
      <c r="K45" s="301"/>
      <c r="L45" s="301"/>
      <c r="M45" s="301"/>
      <c r="N45" s="301"/>
      <c r="O45" s="310"/>
      <c r="S45" s="293"/>
    </row>
    <row r="47" spans="1:19" s="278" customFormat="1" ht="12.75" customHeight="1">
      <c r="A47" s="434" t="s">
        <v>342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</row>
    <row r="48" spans="1:19" s="278" customFormat="1" ht="12.75" customHeight="1">
      <c r="B48" s="311"/>
    </row>
    <row r="49" spans="1:217" s="278" customFormat="1" ht="12.75" customHeight="1" thickBot="1">
      <c r="A49" s="279"/>
      <c r="B49" s="390"/>
      <c r="C49" s="280">
        <v>1</v>
      </c>
      <c r="D49" s="280">
        <v>2</v>
      </c>
      <c r="E49" s="280">
        <v>3</v>
      </c>
      <c r="F49" s="280">
        <v>4</v>
      </c>
      <c r="G49" s="280">
        <v>5</v>
      </c>
      <c r="H49" s="280">
        <v>6</v>
      </c>
      <c r="I49" s="280">
        <v>7</v>
      </c>
      <c r="J49" s="280">
        <v>8</v>
      </c>
      <c r="K49" s="280">
        <v>9</v>
      </c>
      <c r="L49" s="280">
        <v>10</v>
      </c>
      <c r="M49" s="280">
        <v>11</v>
      </c>
      <c r="N49" s="280">
        <v>12</v>
      </c>
      <c r="O49" s="280">
        <v>13</v>
      </c>
      <c r="Q49"/>
      <c r="R49" s="281" t="s">
        <v>122</v>
      </c>
      <c r="S49" s="282"/>
      <c r="T49" s="282"/>
      <c r="U49" s="282"/>
      <c r="V49" s="283"/>
      <c r="W49" s="281" t="s">
        <v>123</v>
      </c>
      <c r="X49" s="282"/>
      <c r="Y49" s="282"/>
      <c r="Z49" s="282"/>
      <c r="AA49" s="283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</row>
    <row r="50" spans="1:217" s="278" customFormat="1">
      <c r="A50" s="340"/>
      <c r="B50" s="341"/>
      <c r="C50" s="342"/>
      <c r="D50" s="342"/>
      <c r="E50" s="342"/>
      <c r="F50" s="342"/>
      <c r="G50" s="342"/>
      <c r="H50" s="343"/>
      <c r="I50" s="284" t="s">
        <v>124</v>
      </c>
      <c r="J50" s="285"/>
      <c r="K50" s="285"/>
      <c r="L50" s="285"/>
      <c r="M50" s="285"/>
      <c r="N50" s="343"/>
      <c r="O50" s="343"/>
      <c r="Q50" s="389" t="s">
        <v>125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</row>
    <row r="51" spans="1:217" s="278" customFormat="1" ht="12.75" customHeight="1">
      <c r="A51"/>
      <c r="B51" s="390"/>
      <c r="C51" s="389" t="s">
        <v>125</v>
      </c>
      <c r="D51" s="389" t="s">
        <v>126</v>
      </c>
      <c r="E51" s="390" t="s">
        <v>127</v>
      </c>
      <c r="F51" s="390" t="s">
        <v>128</v>
      </c>
      <c r="G51" s="390" t="s">
        <v>129</v>
      </c>
      <c r="H51" s="389" t="s">
        <v>122</v>
      </c>
      <c r="I51"/>
      <c r="J51"/>
      <c r="K51"/>
      <c r="L51"/>
      <c r="M51"/>
      <c r="N51" s="389" t="s">
        <v>130</v>
      </c>
      <c r="O51"/>
      <c r="Q51" s="389" t="s">
        <v>131</v>
      </c>
      <c r="R51" s="389" t="s">
        <v>132</v>
      </c>
      <c r="S51" s="389" t="s">
        <v>133</v>
      </c>
      <c r="T51" s="389" t="s">
        <v>134</v>
      </c>
      <c r="U51" s="389" t="s">
        <v>135</v>
      </c>
      <c r="V51" s="389" t="s">
        <v>136</v>
      </c>
      <c r="W51" s="389" t="s">
        <v>137</v>
      </c>
      <c r="X51" s="389" t="s">
        <v>138</v>
      </c>
      <c r="Y51" s="389" t="s">
        <v>139</v>
      </c>
      <c r="Z51" s="389" t="s">
        <v>140</v>
      </c>
      <c r="AA51" s="389" t="s">
        <v>141</v>
      </c>
      <c r="AB51" s="389" t="s">
        <v>142</v>
      </c>
      <c r="AC51" s="389" t="s">
        <v>143</v>
      </c>
      <c r="AD51" s="389" t="s">
        <v>144</v>
      </c>
      <c r="AE51" s="389" t="s">
        <v>145</v>
      </c>
      <c r="AF51" s="389" t="s">
        <v>146</v>
      </c>
      <c r="AG51" s="389" t="s">
        <v>147</v>
      </c>
      <c r="AH51" s="389" t="s">
        <v>148</v>
      </c>
      <c r="AI51" s="389" t="s">
        <v>149</v>
      </c>
      <c r="AJ51" s="389" t="s">
        <v>150</v>
      </c>
      <c r="AK51" s="389" t="s">
        <v>151</v>
      </c>
      <c r="AL51" s="389" t="s">
        <v>152</v>
      </c>
      <c r="AM51" s="389" t="s">
        <v>153</v>
      </c>
      <c r="AN51" s="389" t="s">
        <v>154</v>
      </c>
      <c r="AO51" s="389" t="s">
        <v>155</v>
      </c>
      <c r="AP51" s="389" t="s">
        <v>156</v>
      </c>
      <c r="AQ51" s="389" t="s">
        <v>157</v>
      </c>
      <c r="AR51" s="389" t="s">
        <v>158</v>
      </c>
      <c r="AS51" s="389" t="s">
        <v>159</v>
      </c>
      <c r="AT51" s="389" t="s">
        <v>160</v>
      </c>
      <c r="AU51" s="389" t="s">
        <v>161</v>
      </c>
      <c r="AV51" s="389" t="s">
        <v>162</v>
      </c>
      <c r="AW51" s="389" t="s">
        <v>163</v>
      </c>
      <c r="AX51" s="389" t="s">
        <v>164</v>
      </c>
      <c r="AY51" s="389" t="s">
        <v>165</v>
      </c>
      <c r="AZ51" s="389" t="s">
        <v>166</v>
      </c>
      <c r="BA51" s="389" t="s">
        <v>167</v>
      </c>
      <c r="BB51" s="389" t="s">
        <v>168</v>
      </c>
      <c r="BC51" s="389" t="s">
        <v>169</v>
      </c>
      <c r="BD51" s="389" t="s">
        <v>170</v>
      </c>
      <c r="BE51" s="389" t="s">
        <v>171</v>
      </c>
      <c r="BF51" s="389" t="s">
        <v>172</v>
      </c>
      <c r="BG51" s="389" t="s">
        <v>173</v>
      </c>
      <c r="BH51" s="389" t="s">
        <v>174</v>
      </c>
      <c r="BI51" s="389" t="s">
        <v>175</v>
      </c>
      <c r="BJ51" s="389" t="s">
        <v>176</v>
      </c>
      <c r="BK51" s="389" t="s">
        <v>177</v>
      </c>
      <c r="BL51" s="389" t="s">
        <v>178</v>
      </c>
      <c r="BM51" s="389" t="s">
        <v>179</v>
      </c>
      <c r="BN51" s="389" t="s">
        <v>180</v>
      </c>
      <c r="BO51" s="389" t="s">
        <v>181</v>
      </c>
      <c r="BP51" s="389" t="s">
        <v>182</v>
      </c>
      <c r="BQ51" s="389" t="s">
        <v>183</v>
      </c>
      <c r="BR51" s="389" t="s">
        <v>184</v>
      </c>
      <c r="BS51" s="389" t="s">
        <v>185</v>
      </c>
      <c r="BT51" s="389" t="s">
        <v>186</v>
      </c>
      <c r="BU51" s="389" t="s">
        <v>187</v>
      </c>
      <c r="BV51" s="389" t="s">
        <v>188</v>
      </c>
      <c r="BW51" s="389" t="s">
        <v>189</v>
      </c>
      <c r="BX51" s="389" t="s">
        <v>190</v>
      </c>
      <c r="BY51" s="389" t="s">
        <v>191</v>
      </c>
      <c r="BZ51" s="389" t="s">
        <v>192</v>
      </c>
      <c r="CA51" s="389" t="s">
        <v>193</v>
      </c>
      <c r="CB51" s="389" t="s">
        <v>194</v>
      </c>
      <c r="CC51" s="389" t="s">
        <v>195</v>
      </c>
      <c r="CD51" s="389" t="s">
        <v>196</v>
      </c>
      <c r="CE51" s="389" t="s">
        <v>197</v>
      </c>
      <c r="CF51" s="389" t="s">
        <v>198</v>
      </c>
      <c r="CG51" s="389" t="s">
        <v>199</v>
      </c>
      <c r="CH51" s="389" t="s">
        <v>200</v>
      </c>
      <c r="CI51" s="389" t="s">
        <v>201</v>
      </c>
      <c r="CJ51" s="389" t="s">
        <v>202</v>
      </c>
      <c r="CK51" s="389" t="s">
        <v>203</v>
      </c>
      <c r="CL51" s="389" t="s">
        <v>204</v>
      </c>
      <c r="CM51" s="389" t="s">
        <v>205</v>
      </c>
      <c r="CN51" s="389" t="s">
        <v>206</v>
      </c>
      <c r="CO51" s="389" t="s">
        <v>207</v>
      </c>
      <c r="CP51" s="389" t="s">
        <v>208</v>
      </c>
      <c r="CQ51" s="389" t="s">
        <v>209</v>
      </c>
      <c r="CR51" s="389" t="s">
        <v>210</v>
      </c>
      <c r="CS51" s="389" t="s">
        <v>211</v>
      </c>
      <c r="CT51" s="389" t="s">
        <v>212</v>
      </c>
      <c r="CU51" s="389" t="s">
        <v>213</v>
      </c>
      <c r="CV51" s="389" t="s">
        <v>214</v>
      </c>
      <c r="CW51" s="389" t="s">
        <v>215</v>
      </c>
      <c r="CX51" s="389" t="s">
        <v>216</v>
      </c>
      <c r="CY51" s="389" t="s">
        <v>217</v>
      </c>
      <c r="CZ51" s="389" t="s">
        <v>218</v>
      </c>
      <c r="DA51" s="389" t="s">
        <v>219</v>
      </c>
      <c r="DB51" s="389" t="s">
        <v>220</v>
      </c>
      <c r="DC51" s="389" t="s">
        <v>221</v>
      </c>
      <c r="DD51" s="389" t="s">
        <v>222</v>
      </c>
      <c r="DE51" s="389" t="s">
        <v>223</v>
      </c>
      <c r="DF51" s="389" t="s">
        <v>224</v>
      </c>
      <c r="DG51" s="389" t="s">
        <v>225</v>
      </c>
      <c r="DH51" s="389" t="s">
        <v>226</v>
      </c>
      <c r="DI51" s="389" t="s">
        <v>227</v>
      </c>
      <c r="DJ51" s="389" t="s">
        <v>228</v>
      </c>
      <c r="DK51" s="389" t="s">
        <v>229</v>
      </c>
      <c r="DL51" s="389" t="s">
        <v>230</v>
      </c>
      <c r="DM51" s="389" t="s">
        <v>231</v>
      </c>
      <c r="DN51" s="389" t="s">
        <v>232</v>
      </c>
      <c r="DO51" s="389" t="s">
        <v>233</v>
      </c>
      <c r="DP51" s="389" t="s">
        <v>234</v>
      </c>
      <c r="DQ51" s="389" t="s">
        <v>235</v>
      </c>
      <c r="DR51" s="389" t="s">
        <v>236</v>
      </c>
      <c r="DS51" s="389" t="s">
        <v>237</v>
      </c>
      <c r="DT51" s="389" t="s">
        <v>238</v>
      </c>
      <c r="DU51" s="389" t="s">
        <v>239</v>
      </c>
      <c r="DV51" s="389" t="s">
        <v>240</v>
      </c>
      <c r="DW51" s="389" t="s">
        <v>241</v>
      </c>
      <c r="DX51" s="389" t="s">
        <v>242</v>
      </c>
      <c r="DY51" s="389" t="s">
        <v>243</v>
      </c>
      <c r="DZ51" s="389" t="s">
        <v>244</v>
      </c>
      <c r="EA51" s="389" t="s">
        <v>245</v>
      </c>
      <c r="EB51" s="389" t="s">
        <v>246</v>
      </c>
      <c r="EC51" s="389" t="s">
        <v>247</v>
      </c>
      <c r="ED51" s="389" t="s">
        <v>248</v>
      </c>
      <c r="EE51" s="389" t="s">
        <v>249</v>
      </c>
      <c r="EF51" s="389" t="s">
        <v>250</v>
      </c>
      <c r="EG51" s="389" t="s">
        <v>251</v>
      </c>
      <c r="EH51" s="389" t="s">
        <v>252</v>
      </c>
      <c r="EI51" s="389" t="s">
        <v>253</v>
      </c>
      <c r="EJ51" s="389" t="s">
        <v>254</v>
      </c>
      <c r="EK51" s="389" t="s">
        <v>255</v>
      </c>
      <c r="EL51" s="389" t="s">
        <v>256</v>
      </c>
      <c r="EM51" s="389" t="s">
        <v>257</v>
      </c>
      <c r="EN51" s="389" t="s">
        <v>258</v>
      </c>
      <c r="EO51" s="389" t="s">
        <v>259</v>
      </c>
      <c r="EP51" s="389" t="s">
        <v>260</v>
      </c>
      <c r="EQ51" s="389" t="s">
        <v>261</v>
      </c>
      <c r="ER51" s="389" t="s">
        <v>262</v>
      </c>
      <c r="ES51" s="389" t="s">
        <v>263</v>
      </c>
      <c r="ET51" s="389" t="s">
        <v>264</v>
      </c>
      <c r="EU51" s="389" t="s">
        <v>265</v>
      </c>
      <c r="EV51" s="389" t="s">
        <v>266</v>
      </c>
      <c r="EW51" s="389" t="s">
        <v>267</v>
      </c>
      <c r="EX51" s="389" t="s">
        <v>268</v>
      </c>
      <c r="EY51" s="389" t="s">
        <v>269</v>
      </c>
      <c r="EZ51" s="389" t="s">
        <v>270</v>
      </c>
      <c r="FA51" s="389" t="s">
        <v>271</v>
      </c>
      <c r="FB51" s="389" t="s">
        <v>272</v>
      </c>
      <c r="FC51" s="389" t="s">
        <v>273</v>
      </c>
      <c r="FD51" s="389" t="s">
        <v>274</v>
      </c>
      <c r="FE51" s="389" t="s">
        <v>275</v>
      </c>
      <c r="FF51" s="389" t="s">
        <v>276</v>
      </c>
      <c r="FG51" s="389" t="s">
        <v>277</v>
      </c>
      <c r="FH51" s="389" t="s">
        <v>278</v>
      </c>
      <c r="FI51" s="389" t="s">
        <v>279</v>
      </c>
      <c r="FJ51" s="389" t="s">
        <v>280</v>
      </c>
      <c r="FK51" s="389" t="s">
        <v>281</v>
      </c>
      <c r="FL51" s="389" t="s">
        <v>282</v>
      </c>
      <c r="FM51" s="389" t="s">
        <v>283</v>
      </c>
      <c r="FN51" s="389" t="s">
        <v>284</v>
      </c>
      <c r="FO51" s="389" t="s">
        <v>285</v>
      </c>
      <c r="FP51" s="389" t="s">
        <v>286</v>
      </c>
      <c r="FQ51" s="389" t="s">
        <v>287</v>
      </c>
      <c r="FR51" s="389" t="s">
        <v>288</v>
      </c>
      <c r="FS51" s="389" t="s">
        <v>289</v>
      </c>
      <c r="FT51" s="389" t="s">
        <v>290</v>
      </c>
      <c r="FU51" s="389" t="s">
        <v>291</v>
      </c>
      <c r="FV51" s="389" t="s">
        <v>292</v>
      </c>
      <c r="FW51" s="389" t="s">
        <v>293</v>
      </c>
      <c r="FX51" s="389" t="s">
        <v>294</v>
      </c>
      <c r="FY51" s="389" t="s">
        <v>295</v>
      </c>
      <c r="FZ51" s="389" t="s">
        <v>296</v>
      </c>
      <c r="GA51" s="389" t="s">
        <v>297</v>
      </c>
      <c r="GB51" s="389" t="s">
        <v>298</v>
      </c>
      <c r="GC51" s="389" t="s">
        <v>299</v>
      </c>
      <c r="GD51" s="389" t="s">
        <v>300</v>
      </c>
      <c r="GE51" s="389" t="s">
        <v>301</v>
      </c>
      <c r="GF51" s="389" t="s">
        <v>302</v>
      </c>
      <c r="GG51" s="389" t="s">
        <v>303</v>
      </c>
      <c r="GH51" s="389" t="s">
        <v>304</v>
      </c>
      <c r="GI51" s="389" t="s">
        <v>305</v>
      </c>
      <c r="GJ51" s="389" t="s">
        <v>306</v>
      </c>
      <c r="GK51" s="389" t="s">
        <v>307</v>
      </c>
      <c r="GL51" s="389" t="s">
        <v>308</v>
      </c>
      <c r="GM51" s="389" t="s">
        <v>309</v>
      </c>
      <c r="GN51" s="389" t="s">
        <v>310</v>
      </c>
      <c r="GO51" s="389" t="s">
        <v>311</v>
      </c>
      <c r="GP51" s="389" t="s">
        <v>312</v>
      </c>
      <c r="GQ51" s="389" t="s">
        <v>313</v>
      </c>
      <c r="GR51" s="389" t="s">
        <v>314</v>
      </c>
      <c r="GS51" s="389" t="s">
        <v>315</v>
      </c>
      <c r="GT51" s="389" t="s">
        <v>316</v>
      </c>
      <c r="GU51" s="389" t="s">
        <v>317</v>
      </c>
      <c r="GV51" s="389" t="s">
        <v>318</v>
      </c>
      <c r="GW51" s="389" t="s">
        <v>319</v>
      </c>
      <c r="GX51" s="389" t="s">
        <v>320</v>
      </c>
      <c r="GY51" s="389" t="s">
        <v>321</v>
      </c>
      <c r="GZ51" s="389" t="s">
        <v>322</v>
      </c>
      <c r="HA51" s="389" t="s">
        <v>323</v>
      </c>
      <c r="HB51" s="389" t="s">
        <v>324</v>
      </c>
      <c r="HC51" s="389" t="s">
        <v>325</v>
      </c>
      <c r="HD51" s="389" t="s">
        <v>326</v>
      </c>
      <c r="HE51" s="389" t="s">
        <v>327</v>
      </c>
      <c r="HF51" s="389" t="s">
        <v>328</v>
      </c>
      <c r="HG51" s="389" t="s">
        <v>329</v>
      </c>
      <c r="HH51" s="389" t="s">
        <v>330</v>
      </c>
      <c r="HI51" s="389" t="s">
        <v>331</v>
      </c>
    </row>
    <row r="52" spans="1:217" s="278" customFormat="1" ht="12.75" customHeight="1">
      <c r="A52" s="286" t="s">
        <v>35</v>
      </c>
      <c r="B52" s="286" t="s">
        <v>36</v>
      </c>
      <c r="C52" s="286" t="s">
        <v>131</v>
      </c>
      <c r="D52" s="286" t="s">
        <v>332</v>
      </c>
      <c r="E52" s="287" t="s">
        <v>333</v>
      </c>
      <c r="F52" s="287" t="s">
        <v>333</v>
      </c>
      <c r="G52" s="287" t="s">
        <v>333</v>
      </c>
      <c r="H52" s="286" t="s">
        <v>334</v>
      </c>
      <c r="I52" s="286" t="s">
        <v>137</v>
      </c>
      <c r="J52" s="286" t="s">
        <v>138</v>
      </c>
      <c r="K52" s="286" t="s">
        <v>139</v>
      </c>
      <c r="L52" s="286" t="s">
        <v>140</v>
      </c>
      <c r="M52" s="286" t="s">
        <v>141</v>
      </c>
      <c r="N52" s="286" t="s">
        <v>334</v>
      </c>
      <c r="O52" s="286" t="s">
        <v>335</v>
      </c>
      <c r="Q52" s="288">
        <f>Q7</f>
        <v>44286</v>
      </c>
      <c r="R52" s="288">
        <f>DATE(YEAR(Q52),MONTH(Q52)+6,DAY(EOMONTH(Q52,6)))</f>
        <v>44469</v>
      </c>
      <c r="S52" s="289">
        <f>DATE(YEAR(R52)+1,MONTH(R52),DAY(R52))</f>
        <v>44834</v>
      </c>
      <c r="T52" s="289">
        <f t="shared" ref="T52" si="146">DATE(YEAR(S52)+1,MONTH(S52),DAY(S52))</f>
        <v>45199</v>
      </c>
      <c r="U52" s="289">
        <f t="shared" ref="U52" si="147">DATE(YEAR(T52)+1,MONTH(T52),DAY(T52))</f>
        <v>45565</v>
      </c>
      <c r="V52" s="289">
        <f t="shared" ref="V52" si="148">DATE(YEAR(U52)+1,MONTH(U52),DAY(U52))</f>
        <v>45930</v>
      </c>
      <c r="W52" s="289">
        <f t="shared" ref="W52" si="149">DATE(YEAR(V52)+1,MONTH(V52),DAY(V52))</f>
        <v>46295</v>
      </c>
      <c r="X52" s="289">
        <f t="shared" ref="X52" si="150">DATE(YEAR(W52)+1,MONTH(W52),DAY(W52))</f>
        <v>46660</v>
      </c>
      <c r="Y52" s="289">
        <f t="shared" ref="Y52" si="151">DATE(YEAR(X52)+1,MONTH(X52),DAY(X52))</f>
        <v>47026</v>
      </c>
      <c r="Z52" s="289">
        <f t="shared" ref="Z52" si="152">DATE(YEAR(Y52)+1,MONTH(Y52),DAY(Y52))</f>
        <v>47391</v>
      </c>
      <c r="AA52" s="289">
        <f t="shared" ref="AA52" si="153">DATE(YEAR(Z52)+1,MONTH(Z52),DAY(Z52))</f>
        <v>47756</v>
      </c>
      <c r="AB52" s="289">
        <f t="shared" ref="AB52" si="154">DATE(YEAR(AA52)+1,MONTH(AA52),DAY(AA52))</f>
        <v>48121</v>
      </c>
      <c r="AC52" s="289">
        <f t="shared" ref="AC52" si="155">DATE(YEAR(AB52)+1,MONTH(AB52),DAY(AB52))</f>
        <v>48487</v>
      </c>
      <c r="AD52" s="289">
        <f t="shared" ref="AD52" si="156">DATE(YEAR(AC52)+1,MONTH(AC52),DAY(AC52))</f>
        <v>48852</v>
      </c>
      <c r="AE52" s="289">
        <f t="shared" ref="AE52" si="157">DATE(YEAR(AD52)+1,MONTH(AD52),DAY(AD52))</f>
        <v>49217</v>
      </c>
      <c r="AF52" s="289">
        <f t="shared" ref="AF52" si="158">DATE(YEAR(AE52)+1,MONTH(AE52),DAY(AE52))</f>
        <v>49582</v>
      </c>
      <c r="AG52" s="289">
        <f t="shared" ref="AG52" si="159">DATE(YEAR(AF52)+1,MONTH(AF52),DAY(AF52))</f>
        <v>49948</v>
      </c>
      <c r="AH52" s="289">
        <f t="shared" ref="AH52" si="160">DATE(YEAR(AG52)+1,MONTH(AG52),DAY(AG52))</f>
        <v>50313</v>
      </c>
      <c r="AI52" s="289">
        <f t="shared" ref="AI52" si="161">DATE(YEAR(AH52)+1,MONTH(AH52),DAY(AH52))</f>
        <v>50678</v>
      </c>
      <c r="AJ52" s="289">
        <f t="shared" ref="AJ52" si="162">DATE(YEAR(AI52)+1,MONTH(AI52),DAY(AI52))</f>
        <v>51043</v>
      </c>
      <c r="AK52" s="289">
        <f t="shared" ref="AK52" si="163">DATE(YEAR(AJ52)+1,MONTH(AJ52),DAY(AJ52))</f>
        <v>51409</v>
      </c>
      <c r="AL52" s="289">
        <f t="shared" ref="AL52" si="164">DATE(YEAR(AK52)+1,MONTH(AK52),DAY(AK52))</f>
        <v>51774</v>
      </c>
      <c r="AM52" s="289">
        <f t="shared" ref="AM52" si="165">DATE(YEAR(AL52)+1,MONTH(AL52),DAY(AL52))</f>
        <v>52139</v>
      </c>
      <c r="AN52" s="289">
        <f t="shared" ref="AN52" si="166">DATE(YEAR(AM52)+1,MONTH(AM52),DAY(AM52))</f>
        <v>52504</v>
      </c>
      <c r="AO52" s="289">
        <f t="shared" ref="AO52" si="167">DATE(YEAR(AN52)+1,MONTH(AN52),DAY(AN52))</f>
        <v>52870</v>
      </c>
      <c r="AP52" s="289">
        <f t="shared" ref="AP52" si="168">DATE(YEAR(AO52)+1,MONTH(AO52),DAY(AO52))</f>
        <v>53235</v>
      </c>
      <c r="AQ52" s="289">
        <f t="shared" ref="AQ52" si="169">DATE(YEAR(AP52)+1,MONTH(AP52),DAY(AP52))</f>
        <v>53600</v>
      </c>
      <c r="AR52" s="289">
        <f t="shared" ref="AR52" si="170">DATE(YEAR(AQ52)+1,MONTH(AQ52),DAY(AQ52))</f>
        <v>53965</v>
      </c>
      <c r="AS52" s="289">
        <f t="shared" ref="AS52" si="171">DATE(YEAR(AR52)+1,MONTH(AR52),DAY(AR52))</f>
        <v>54331</v>
      </c>
      <c r="AT52" s="289">
        <f t="shared" ref="AT52" si="172">DATE(YEAR(AS52)+1,MONTH(AS52),DAY(AS52))</f>
        <v>54696</v>
      </c>
      <c r="AU52" s="289">
        <f t="shared" ref="AU52" si="173">DATE(YEAR(AT52)+1,MONTH(AT52),DAY(AT52))</f>
        <v>55061</v>
      </c>
      <c r="AV52" s="289">
        <f t="shared" ref="AV52" si="174">DATE(YEAR(AU52)+1,MONTH(AU52),DAY(AU52))</f>
        <v>55426</v>
      </c>
      <c r="AW52" s="289">
        <f t="shared" ref="AW52" si="175">DATE(YEAR(AV52)+1,MONTH(AV52),DAY(AV52))</f>
        <v>55792</v>
      </c>
      <c r="AX52" s="289">
        <f t="shared" ref="AX52" si="176">DATE(YEAR(AW52)+1,MONTH(AW52),DAY(AW52))</f>
        <v>56157</v>
      </c>
      <c r="AY52" s="289">
        <f t="shared" ref="AY52" si="177">DATE(YEAR(AX52)+1,MONTH(AX52),DAY(AX52))</f>
        <v>56522</v>
      </c>
      <c r="AZ52" s="289">
        <f t="shared" ref="AZ52" si="178">DATE(YEAR(AY52)+1,MONTH(AY52),DAY(AY52))</f>
        <v>56887</v>
      </c>
      <c r="BA52" s="289">
        <f t="shared" ref="BA52" si="179">DATE(YEAR(AZ52)+1,MONTH(AZ52),DAY(AZ52))</f>
        <v>57253</v>
      </c>
      <c r="BB52" s="289">
        <f t="shared" ref="BB52" si="180">DATE(YEAR(BA52)+1,MONTH(BA52),DAY(BA52))</f>
        <v>57618</v>
      </c>
      <c r="BC52" s="289">
        <f t="shared" ref="BC52" si="181">DATE(YEAR(BB52)+1,MONTH(BB52),DAY(BB52))</f>
        <v>57983</v>
      </c>
      <c r="BD52" s="289">
        <f t="shared" ref="BD52" si="182">DATE(YEAR(BC52)+1,MONTH(BC52),DAY(BC52))</f>
        <v>58348</v>
      </c>
      <c r="BE52" s="289">
        <f t="shared" ref="BE52" si="183">DATE(YEAR(BD52)+1,MONTH(BD52),DAY(BD52))</f>
        <v>58714</v>
      </c>
      <c r="BF52" s="289">
        <f t="shared" ref="BF52" si="184">DATE(YEAR(BE52)+1,MONTH(BE52),DAY(BE52))</f>
        <v>59079</v>
      </c>
      <c r="BG52" s="289">
        <f t="shared" ref="BG52" si="185">DATE(YEAR(BF52)+1,MONTH(BF52),DAY(BF52))</f>
        <v>59444</v>
      </c>
      <c r="BH52" s="289">
        <f t="shared" ref="BH52" si="186">DATE(YEAR(BG52)+1,MONTH(BG52),DAY(BG52))</f>
        <v>59809</v>
      </c>
      <c r="BI52" s="289">
        <f t="shared" ref="BI52" si="187">DATE(YEAR(BH52)+1,MONTH(BH52),DAY(BH52))</f>
        <v>60175</v>
      </c>
      <c r="BJ52" s="289">
        <f t="shared" ref="BJ52" si="188">DATE(YEAR(BI52)+1,MONTH(BI52),DAY(BI52))</f>
        <v>60540</v>
      </c>
      <c r="BK52" s="289">
        <f t="shared" ref="BK52" si="189">DATE(YEAR(BJ52)+1,MONTH(BJ52),DAY(BJ52))</f>
        <v>60905</v>
      </c>
      <c r="BL52" s="289">
        <f t="shared" ref="BL52" si="190">DATE(YEAR(BK52)+1,MONTH(BK52),DAY(BK52))</f>
        <v>61270</v>
      </c>
      <c r="BM52" s="289">
        <f t="shared" ref="BM52" si="191">DATE(YEAR(BL52)+1,MONTH(BL52),DAY(BL52))</f>
        <v>61636</v>
      </c>
      <c r="BN52" s="289">
        <f t="shared" ref="BN52" si="192">DATE(YEAR(BM52)+1,MONTH(BM52),DAY(BM52))</f>
        <v>62001</v>
      </c>
      <c r="BO52" s="289">
        <f t="shared" ref="BO52" si="193">DATE(YEAR(BN52)+1,MONTH(BN52),DAY(BN52))</f>
        <v>62366</v>
      </c>
      <c r="BP52" s="289">
        <f t="shared" ref="BP52" si="194">DATE(YEAR(BO52)+1,MONTH(BO52),DAY(BO52))</f>
        <v>62731</v>
      </c>
      <c r="BQ52" s="289">
        <f t="shared" ref="BQ52" si="195">DATE(YEAR(BP52)+1,MONTH(BP52),DAY(BP52))</f>
        <v>63097</v>
      </c>
      <c r="BR52" s="289">
        <f t="shared" ref="BR52" si="196">DATE(YEAR(BQ52)+1,MONTH(BQ52),DAY(BQ52))</f>
        <v>63462</v>
      </c>
      <c r="BS52" s="289">
        <f t="shared" ref="BS52" si="197">DATE(YEAR(BR52)+1,MONTH(BR52),DAY(BR52))</f>
        <v>63827</v>
      </c>
      <c r="BT52" s="289">
        <f t="shared" ref="BT52" si="198">DATE(YEAR(BS52)+1,MONTH(BS52),DAY(BS52))</f>
        <v>64192</v>
      </c>
      <c r="BU52" s="289">
        <f t="shared" ref="BU52" si="199">DATE(YEAR(BT52)+1,MONTH(BT52),DAY(BT52))</f>
        <v>64558</v>
      </c>
      <c r="BV52" s="289">
        <f t="shared" ref="BV52" si="200">DATE(YEAR(BU52)+1,MONTH(BU52),DAY(BU52))</f>
        <v>64923</v>
      </c>
      <c r="BW52" s="289">
        <f t="shared" ref="BW52" si="201">DATE(YEAR(BV52)+1,MONTH(BV52),DAY(BV52))</f>
        <v>65288</v>
      </c>
      <c r="BX52" s="289">
        <f t="shared" ref="BX52" si="202">DATE(YEAR(BW52)+1,MONTH(BW52),DAY(BW52))</f>
        <v>65653</v>
      </c>
      <c r="BY52" s="289">
        <f t="shared" ref="BY52" si="203">DATE(YEAR(BX52)+1,MONTH(BX52),DAY(BX52))</f>
        <v>66019</v>
      </c>
      <c r="BZ52" s="289">
        <f t="shared" ref="BZ52" si="204">DATE(YEAR(BY52)+1,MONTH(BY52),DAY(BY52))</f>
        <v>66384</v>
      </c>
      <c r="CA52" s="289">
        <f t="shared" ref="CA52" si="205">DATE(YEAR(BZ52)+1,MONTH(BZ52),DAY(BZ52))</f>
        <v>66749</v>
      </c>
      <c r="CB52" s="289">
        <f t="shared" ref="CB52" si="206">DATE(YEAR(CA52)+1,MONTH(CA52),DAY(CA52))</f>
        <v>67114</v>
      </c>
      <c r="CC52" s="289">
        <f t="shared" ref="CC52" si="207">DATE(YEAR(CB52)+1,MONTH(CB52),DAY(CB52))</f>
        <v>67480</v>
      </c>
      <c r="CD52" s="289">
        <f t="shared" ref="CD52" si="208">DATE(YEAR(CC52)+1,MONTH(CC52),DAY(CC52))</f>
        <v>67845</v>
      </c>
      <c r="CE52" s="289">
        <f t="shared" ref="CE52" si="209">DATE(YEAR(CD52)+1,MONTH(CD52),DAY(CD52))</f>
        <v>68210</v>
      </c>
      <c r="CF52" s="289">
        <f t="shared" ref="CF52" si="210">DATE(YEAR(CE52)+1,MONTH(CE52),DAY(CE52))</f>
        <v>68575</v>
      </c>
      <c r="CG52" s="289">
        <f t="shared" ref="CG52" si="211">DATE(YEAR(CF52)+1,MONTH(CF52),DAY(CF52))</f>
        <v>68941</v>
      </c>
      <c r="CH52" s="289">
        <f t="shared" ref="CH52" si="212">DATE(YEAR(CG52)+1,MONTH(CG52),DAY(CG52))</f>
        <v>69306</v>
      </c>
      <c r="CI52" s="289">
        <f t="shared" ref="CI52" si="213">DATE(YEAR(CH52)+1,MONTH(CH52),DAY(CH52))</f>
        <v>69671</v>
      </c>
      <c r="CJ52" s="289">
        <f t="shared" ref="CJ52" si="214">DATE(YEAR(CI52)+1,MONTH(CI52),DAY(CI52))</f>
        <v>70036</v>
      </c>
      <c r="CK52" s="289">
        <f t="shared" ref="CK52" si="215">DATE(YEAR(CJ52)+1,MONTH(CJ52),DAY(CJ52))</f>
        <v>70402</v>
      </c>
      <c r="CL52" s="289">
        <f t="shared" ref="CL52" si="216">DATE(YEAR(CK52)+1,MONTH(CK52),DAY(CK52))</f>
        <v>70767</v>
      </c>
      <c r="CM52" s="289">
        <f t="shared" ref="CM52" si="217">DATE(YEAR(CL52)+1,MONTH(CL52),DAY(CL52))</f>
        <v>71132</v>
      </c>
      <c r="CN52" s="289">
        <f t="shared" ref="CN52" si="218">DATE(YEAR(CM52)+1,MONTH(CM52),DAY(CM52))</f>
        <v>71497</v>
      </c>
      <c r="CO52" s="289">
        <f t="shared" ref="CO52" si="219">DATE(YEAR(CN52)+1,MONTH(CN52),DAY(CN52))</f>
        <v>71863</v>
      </c>
      <c r="CP52" s="289">
        <f t="shared" ref="CP52" si="220">DATE(YEAR(CO52)+1,MONTH(CO52),DAY(CO52))</f>
        <v>72228</v>
      </c>
      <c r="CQ52" s="289">
        <f t="shared" ref="CQ52" si="221">DATE(YEAR(CP52)+1,MONTH(CP52),DAY(CP52))</f>
        <v>72593</v>
      </c>
      <c r="CR52" s="289">
        <f t="shared" ref="CR52" si="222">DATE(YEAR(CQ52)+1,MONTH(CQ52),DAY(CQ52))</f>
        <v>72958</v>
      </c>
      <c r="CS52" s="289">
        <f t="shared" ref="CS52" si="223">DATE(YEAR(CR52)+1,MONTH(CR52),DAY(CR52))</f>
        <v>73323</v>
      </c>
      <c r="CT52" s="289">
        <f t="shared" ref="CT52" si="224">DATE(YEAR(CS52)+1,MONTH(CS52),DAY(CS52))</f>
        <v>73688</v>
      </c>
      <c r="CU52" s="289">
        <f t="shared" ref="CU52" si="225">DATE(YEAR(CT52)+1,MONTH(CT52),DAY(CT52))</f>
        <v>74053</v>
      </c>
      <c r="CV52" s="289">
        <f t="shared" ref="CV52" si="226">DATE(YEAR(CU52)+1,MONTH(CU52),DAY(CU52))</f>
        <v>74418</v>
      </c>
      <c r="CW52" s="289">
        <f t="shared" ref="CW52" si="227">DATE(YEAR(CV52)+1,MONTH(CV52),DAY(CV52))</f>
        <v>74784</v>
      </c>
      <c r="CX52" s="289">
        <f t="shared" ref="CX52" si="228">DATE(YEAR(CW52)+1,MONTH(CW52),DAY(CW52))</f>
        <v>75149</v>
      </c>
      <c r="CY52" s="289">
        <f t="shared" ref="CY52" si="229">DATE(YEAR(CX52)+1,MONTH(CX52),DAY(CX52))</f>
        <v>75514</v>
      </c>
      <c r="CZ52" s="289">
        <f t="shared" ref="CZ52" si="230">DATE(YEAR(CY52)+1,MONTH(CY52),DAY(CY52))</f>
        <v>75879</v>
      </c>
      <c r="DA52" s="289">
        <f t="shared" ref="DA52" si="231">DATE(YEAR(CZ52)+1,MONTH(CZ52),DAY(CZ52))</f>
        <v>76245</v>
      </c>
      <c r="DB52" s="289">
        <f t="shared" ref="DB52" si="232">DATE(YEAR(DA52)+1,MONTH(DA52),DAY(DA52))</f>
        <v>76610</v>
      </c>
      <c r="DC52" s="289">
        <f t="shared" ref="DC52" si="233">DATE(YEAR(DB52)+1,MONTH(DB52),DAY(DB52))</f>
        <v>76975</v>
      </c>
      <c r="DD52" s="289">
        <f t="shared" ref="DD52" si="234">DATE(YEAR(DC52)+1,MONTH(DC52),DAY(DC52))</f>
        <v>77340</v>
      </c>
      <c r="DE52" s="289">
        <f t="shared" ref="DE52" si="235">DATE(YEAR(DD52)+1,MONTH(DD52),DAY(DD52))</f>
        <v>77706</v>
      </c>
      <c r="DF52" s="289">
        <f t="shared" ref="DF52" si="236">DATE(YEAR(DE52)+1,MONTH(DE52),DAY(DE52))</f>
        <v>78071</v>
      </c>
      <c r="DG52" s="289">
        <f t="shared" ref="DG52" si="237">DATE(YEAR(DF52)+1,MONTH(DF52),DAY(DF52))</f>
        <v>78436</v>
      </c>
      <c r="DH52" s="289">
        <f t="shared" ref="DH52" si="238">DATE(YEAR(DG52)+1,MONTH(DG52),DAY(DG52))</f>
        <v>78801</v>
      </c>
      <c r="DI52" s="289">
        <f t="shared" ref="DI52" si="239">DATE(YEAR(DH52)+1,MONTH(DH52),DAY(DH52))</f>
        <v>79167</v>
      </c>
      <c r="DJ52" s="289">
        <f t="shared" ref="DJ52" si="240">DATE(YEAR(DI52)+1,MONTH(DI52),DAY(DI52))</f>
        <v>79532</v>
      </c>
      <c r="DK52" s="289">
        <f t="shared" ref="DK52" si="241">DATE(YEAR(DJ52)+1,MONTH(DJ52),DAY(DJ52))</f>
        <v>79897</v>
      </c>
      <c r="DL52" s="289">
        <f t="shared" ref="DL52" si="242">DATE(YEAR(DK52)+1,MONTH(DK52),DAY(DK52))</f>
        <v>80262</v>
      </c>
      <c r="DM52" s="289">
        <f t="shared" ref="DM52" si="243">DATE(YEAR(DL52)+1,MONTH(DL52),DAY(DL52))</f>
        <v>80628</v>
      </c>
      <c r="DN52" s="289">
        <f t="shared" ref="DN52" si="244">DATE(YEAR(DM52)+1,MONTH(DM52),DAY(DM52))</f>
        <v>80993</v>
      </c>
      <c r="DO52" s="289">
        <f t="shared" ref="DO52" si="245">DATE(YEAR(DN52)+1,MONTH(DN52),DAY(DN52))</f>
        <v>81358</v>
      </c>
      <c r="DP52" s="289">
        <f t="shared" ref="DP52" si="246">DATE(YEAR(DO52)+1,MONTH(DO52),DAY(DO52))</f>
        <v>81723</v>
      </c>
      <c r="DQ52" s="289">
        <f t="shared" ref="DQ52" si="247">DATE(YEAR(DP52)+1,MONTH(DP52),DAY(DP52))</f>
        <v>82089</v>
      </c>
      <c r="DR52" s="289">
        <f t="shared" ref="DR52" si="248">DATE(YEAR(DQ52)+1,MONTH(DQ52),DAY(DQ52))</f>
        <v>82454</v>
      </c>
      <c r="DS52" s="289">
        <f t="shared" ref="DS52" si="249">DATE(YEAR(DR52)+1,MONTH(DR52),DAY(DR52))</f>
        <v>82819</v>
      </c>
      <c r="DT52" s="289">
        <f t="shared" ref="DT52" si="250">DATE(YEAR(DS52)+1,MONTH(DS52),DAY(DS52))</f>
        <v>83184</v>
      </c>
      <c r="DU52" s="289">
        <f t="shared" ref="DU52" si="251">DATE(YEAR(DT52)+1,MONTH(DT52),DAY(DT52))</f>
        <v>83550</v>
      </c>
      <c r="DV52" s="289">
        <f t="shared" ref="DV52" si="252">DATE(YEAR(DU52)+1,MONTH(DU52),DAY(DU52))</f>
        <v>83915</v>
      </c>
      <c r="DW52" s="289">
        <f t="shared" ref="DW52" si="253">DATE(YEAR(DV52)+1,MONTH(DV52),DAY(DV52))</f>
        <v>84280</v>
      </c>
      <c r="DX52" s="289">
        <f t="shared" ref="DX52" si="254">DATE(YEAR(DW52)+1,MONTH(DW52),DAY(DW52))</f>
        <v>84645</v>
      </c>
      <c r="DY52" s="289">
        <f t="shared" ref="DY52" si="255">DATE(YEAR(DX52)+1,MONTH(DX52),DAY(DX52))</f>
        <v>85011</v>
      </c>
      <c r="DZ52" s="289">
        <f t="shared" ref="DZ52" si="256">DATE(YEAR(DY52)+1,MONTH(DY52),DAY(DY52))</f>
        <v>85376</v>
      </c>
      <c r="EA52" s="289">
        <f t="shared" ref="EA52" si="257">DATE(YEAR(DZ52)+1,MONTH(DZ52),DAY(DZ52))</f>
        <v>85741</v>
      </c>
      <c r="EB52" s="289">
        <f t="shared" ref="EB52" si="258">DATE(YEAR(EA52)+1,MONTH(EA52),DAY(EA52))</f>
        <v>86106</v>
      </c>
      <c r="EC52" s="289">
        <f t="shared" ref="EC52" si="259">DATE(YEAR(EB52)+1,MONTH(EB52),DAY(EB52))</f>
        <v>86472</v>
      </c>
      <c r="ED52" s="289">
        <f t="shared" ref="ED52" si="260">DATE(YEAR(EC52)+1,MONTH(EC52),DAY(EC52))</f>
        <v>86837</v>
      </c>
      <c r="EE52" s="289">
        <f t="shared" ref="EE52" si="261">DATE(YEAR(ED52)+1,MONTH(ED52),DAY(ED52))</f>
        <v>87202</v>
      </c>
      <c r="EF52" s="289">
        <f t="shared" ref="EF52" si="262">DATE(YEAR(EE52)+1,MONTH(EE52),DAY(EE52))</f>
        <v>87567</v>
      </c>
      <c r="EG52" s="289">
        <f t="shared" ref="EG52" si="263">DATE(YEAR(EF52)+1,MONTH(EF52),DAY(EF52))</f>
        <v>87933</v>
      </c>
      <c r="EH52" s="289">
        <f t="shared" ref="EH52" si="264">DATE(YEAR(EG52)+1,MONTH(EG52),DAY(EG52))</f>
        <v>88298</v>
      </c>
      <c r="EI52" s="289">
        <f t="shared" ref="EI52" si="265">DATE(YEAR(EH52)+1,MONTH(EH52),DAY(EH52))</f>
        <v>88663</v>
      </c>
      <c r="EJ52" s="289">
        <f t="shared" ref="EJ52" si="266">DATE(YEAR(EI52)+1,MONTH(EI52),DAY(EI52))</f>
        <v>89028</v>
      </c>
      <c r="EK52" s="289">
        <f t="shared" ref="EK52" si="267">DATE(YEAR(EJ52)+1,MONTH(EJ52),DAY(EJ52))</f>
        <v>89394</v>
      </c>
      <c r="EL52" s="289">
        <f t="shared" ref="EL52" si="268">DATE(YEAR(EK52)+1,MONTH(EK52),DAY(EK52))</f>
        <v>89759</v>
      </c>
      <c r="EM52" s="289">
        <f t="shared" ref="EM52" si="269">DATE(YEAR(EL52)+1,MONTH(EL52),DAY(EL52))</f>
        <v>90124</v>
      </c>
      <c r="EN52" s="289">
        <f t="shared" ref="EN52" si="270">DATE(YEAR(EM52)+1,MONTH(EM52),DAY(EM52))</f>
        <v>90489</v>
      </c>
      <c r="EO52" s="289">
        <f t="shared" ref="EO52" si="271">DATE(YEAR(EN52)+1,MONTH(EN52),DAY(EN52))</f>
        <v>90855</v>
      </c>
      <c r="EP52" s="289">
        <f t="shared" ref="EP52" si="272">DATE(YEAR(EO52)+1,MONTH(EO52),DAY(EO52))</f>
        <v>91220</v>
      </c>
      <c r="EQ52" s="289">
        <f t="shared" ref="EQ52" si="273">DATE(YEAR(EP52)+1,MONTH(EP52),DAY(EP52))</f>
        <v>91585</v>
      </c>
      <c r="ER52" s="289">
        <f t="shared" ref="ER52" si="274">DATE(YEAR(EQ52)+1,MONTH(EQ52),DAY(EQ52))</f>
        <v>91950</v>
      </c>
      <c r="ES52" s="289">
        <f t="shared" ref="ES52" si="275">DATE(YEAR(ER52)+1,MONTH(ER52),DAY(ER52))</f>
        <v>92316</v>
      </c>
      <c r="ET52" s="289">
        <f t="shared" ref="ET52" si="276">DATE(YEAR(ES52)+1,MONTH(ES52),DAY(ES52))</f>
        <v>92681</v>
      </c>
      <c r="EU52" s="289">
        <f t="shared" ref="EU52" si="277">DATE(YEAR(ET52)+1,MONTH(ET52),DAY(ET52))</f>
        <v>93046</v>
      </c>
      <c r="EV52" s="289">
        <f t="shared" ref="EV52" si="278">DATE(YEAR(EU52)+1,MONTH(EU52),DAY(EU52))</f>
        <v>93411</v>
      </c>
      <c r="EW52" s="289">
        <f t="shared" ref="EW52" si="279">DATE(YEAR(EV52)+1,MONTH(EV52),DAY(EV52))</f>
        <v>93777</v>
      </c>
      <c r="EX52" s="289">
        <f t="shared" ref="EX52" si="280">DATE(YEAR(EW52)+1,MONTH(EW52),DAY(EW52))</f>
        <v>94142</v>
      </c>
      <c r="EY52" s="289">
        <f t="shared" ref="EY52" si="281">DATE(YEAR(EX52)+1,MONTH(EX52),DAY(EX52))</f>
        <v>94507</v>
      </c>
      <c r="EZ52" s="289">
        <f t="shared" ref="EZ52" si="282">DATE(YEAR(EY52)+1,MONTH(EY52),DAY(EY52))</f>
        <v>94872</v>
      </c>
      <c r="FA52" s="289">
        <f t="shared" ref="FA52" si="283">DATE(YEAR(EZ52)+1,MONTH(EZ52),DAY(EZ52))</f>
        <v>95238</v>
      </c>
      <c r="FB52" s="289">
        <f t="shared" ref="FB52" si="284">DATE(YEAR(FA52)+1,MONTH(FA52),DAY(FA52))</f>
        <v>95603</v>
      </c>
      <c r="FC52" s="289">
        <f t="shared" ref="FC52" si="285">DATE(YEAR(FB52)+1,MONTH(FB52),DAY(FB52))</f>
        <v>95968</v>
      </c>
      <c r="FD52" s="289">
        <f t="shared" ref="FD52" si="286">DATE(YEAR(FC52)+1,MONTH(FC52),DAY(FC52))</f>
        <v>96333</v>
      </c>
      <c r="FE52" s="289">
        <f t="shared" ref="FE52" si="287">DATE(YEAR(FD52)+1,MONTH(FD52),DAY(FD52))</f>
        <v>96699</v>
      </c>
      <c r="FF52" s="289">
        <f t="shared" ref="FF52" si="288">DATE(YEAR(FE52)+1,MONTH(FE52),DAY(FE52))</f>
        <v>97064</v>
      </c>
      <c r="FG52" s="289">
        <f t="shared" ref="FG52" si="289">DATE(YEAR(FF52)+1,MONTH(FF52),DAY(FF52))</f>
        <v>97429</v>
      </c>
      <c r="FH52" s="289">
        <f t="shared" ref="FH52" si="290">DATE(YEAR(FG52)+1,MONTH(FG52),DAY(FG52))</f>
        <v>97794</v>
      </c>
      <c r="FI52" s="289">
        <f t="shared" ref="FI52" si="291">DATE(YEAR(FH52)+1,MONTH(FH52),DAY(FH52))</f>
        <v>98160</v>
      </c>
      <c r="FJ52" s="289">
        <f t="shared" ref="FJ52" si="292">DATE(YEAR(FI52)+1,MONTH(FI52),DAY(FI52))</f>
        <v>98525</v>
      </c>
      <c r="FK52" s="289">
        <f t="shared" ref="FK52" si="293">DATE(YEAR(FJ52)+1,MONTH(FJ52),DAY(FJ52))</f>
        <v>98890</v>
      </c>
      <c r="FL52" s="289">
        <f t="shared" ref="FL52" si="294">DATE(YEAR(FK52)+1,MONTH(FK52),DAY(FK52))</f>
        <v>99255</v>
      </c>
      <c r="FM52" s="289">
        <f t="shared" ref="FM52" si="295">DATE(YEAR(FL52)+1,MONTH(FL52),DAY(FL52))</f>
        <v>99621</v>
      </c>
      <c r="FN52" s="289">
        <f t="shared" ref="FN52" si="296">DATE(YEAR(FM52)+1,MONTH(FM52),DAY(FM52))</f>
        <v>99986</v>
      </c>
      <c r="FO52" s="289">
        <f t="shared" ref="FO52" si="297">DATE(YEAR(FN52)+1,MONTH(FN52),DAY(FN52))</f>
        <v>100351</v>
      </c>
      <c r="FP52" s="289">
        <f t="shared" ref="FP52" si="298">DATE(YEAR(FO52)+1,MONTH(FO52),DAY(FO52))</f>
        <v>100716</v>
      </c>
      <c r="FQ52" s="289">
        <f t="shared" ref="FQ52" si="299">DATE(YEAR(FP52)+1,MONTH(FP52),DAY(FP52))</f>
        <v>101082</v>
      </c>
      <c r="FR52" s="289">
        <f t="shared" ref="FR52" si="300">DATE(YEAR(FQ52)+1,MONTH(FQ52),DAY(FQ52))</f>
        <v>101447</v>
      </c>
      <c r="FS52" s="289">
        <f t="shared" ref="FS52" si="301">DATE(YEAR(FR52)+1,MONTH(FR52),DAY(FR52))</f>
        <v>101812</v>
      </c>
      <c r="FT52" s="289">
        <f t="shared" ref="FT52" si="302">DATE(YEAR(FS52)+1,MONTH(FS52),DAY(FS52))</f>
        <v>102177</v>
      </c>
      <c r="FU52" s="289">
        <f t="shared" ref="FU52" si="303">DATE(YEAR(FT52)+1,MONTH(FT52),DAY(FT52))</f>
        <v>102543</v>
      </c>
      <c r="FV52" s="289">
        <f t="shared" ref="FV52" si="304">DATE(YEAR(FU52)+1,MONTH(FU52),DAY(FU52))</f>
        <v>102908</v>
      </c>
      <c r="FW52" s="289">
        <f t="shared" ref="FW52" si="305">DATE(YEAR(FV52)+1,MONTH(FV52),DAY(FV52))</f>
        <v>103273</v>
      </c>
      <c r="FX52" s="289">
        <f t="shared" ref="FX52" si="306">DATE(YEAR(FW52)+1,MONTH(FW52),DAY(FW52))</f>
        <v>103638</v>
      </c>
      <c r="FY52" s="289">
        <f t="shared" ref="FY52" si="307">DATE(YEAR(FX52)+1,MONTH(FX52),DAY(FX52))</f>
        <v>104004</v>
      </c>
      <c r="FZ52" s="289">
        <f t="shared" ref="FZ52" si="308">DATE(YEAR(FY52)+1,MONTH(FY52),DAY(FY52))</f>
        <v>104369</v>
      </c>
      <c r="GA52" s="289">
        <f t="shared" ref="GA52" si="309">DATE(YEAR(FZ52)+1,MONTH(FZ52),DAY(FZ52))</f>
        <v>104734</v>
      </c>
      <c r="GB52" s="289">
        <f t="shared" ref="GB52" si="310">DATE(YEAR(GA52)+1,MONTH(GA52),DAY(GA52))</f>
        <v>105099</v>
      </c>
      <c r="GC52" s="289">
        <f t="shared" ref="GC52" si="311">DATE(YEAR(GB52)+1,MONTH(GB52),DAY(GB52))</f>
        <v>105465</v>
      </c>
      <c r="GD52" s="289">
        <f t="shared" ref="GD52" si="312">DATE(YEAR(GC52)+1,MONTH(GC52),DAY(GC52))</f>
        <v>105830</v>
      </c>
      <c r="GE52" s="289">
        <f t="shared" ref="GE52" si="313">DATE(YEAR(GD52)+1,MONTH(GD52),DAY(GD52))</f>
        <v>106195</v>
      </c>
      <c r="GF52" s="289">
        <f t="shared" ref="GF52" si="314">DATE(YEAR(GE52)+1,MONTH(GE52),DAY(GE52))</f>
        <v>106560</v>
      </c>
      <c r="GG52" s="289">
        <f t="shared" ref="GG52" si="315">DATE(YEAR(GF52)+1,MONTH(GF52),DAY(GF52))</f>
        <v>106926</v>
      </c>
      <c r="GH52" s="289">
        <f t="shared" ref="GH52" si="316">DATE(YEAR(GG52)+1,MONTH(GG52),DAY(GG52))</f>
        <v>107291</v>
      </c>
      <c r="GI52" s="289">
        <f t="shared" ref="GI52" si="317">DATE(YEAR(GH52)+1,MONTH(GH52),DAY(GH52))</f>
        <v>107656</v>
      </c>
      <c r="GJ52" s="289">
        <f t="shared" ref="GJ52" si="318">DATE(YEAR(GI52)+1,MONTH(GI52),DAY(GI52))</f>
        <v>108021</v>
      </c>
      <c r="GK52" s="289">
        <f t="shared" ref="GK52" si="319">DATE(YEAR(GJ52)+1,MONTH(GJ52),DAY(GJ52))</f>
        <v>108387</v>
      </c>
      <c r="GL52" s="289">
        <f t="shared" ref="GL52" si="320">DATE(YEAR(GK52)+1,MONTH(GK52),DAY(GK52))</f>
        <v>108752</v>
      </c>
      <c r="GM52" s="289">
        <f t="shared" ref="GM52" si="321">DATE(YEAR(GL52)+1,MONTH(GL52),DAY(GL52))</f>
        <v>109117</v>
      </c>
      <c r="GN52" s="289">
        <f t="shared" ref="GN52" si="322">DATE(YEAR(GM52)+1,MONTH(GM52),DAY(GM52))</f>
        <v>109482</v>
      </c>
      <c r="GO52" s="289">
        <f t="shared" ref="GO52" si="323">DATE(YEAR(GN52)+1,MONTH(GN52),DAY(GN52))</f>
        <v>109847</v>
      </c>
      <c r="GP52" s="289">
        <f t="shared" ref="GP52" si="324">DATE(YEAR(GO52)+1,MONTH(GO52),DAY(GO52))</f>
        <v>110212</v>
      </c>
      <c r="GQ52" s="289">
        <f t="shared" ref="GQ52" si="325">DATE(YEAR(GP52)+1,MONTH(GP52),DAY(GP52))</f>
        <v>110577</v>
      </c>
      <c r="GR52" s="289">
        <f t="shared" ref="GR52" si="326">DATE(YEAR(GQ52)+1,MONTH(GQ52),DAY(GQ52))</f>
        <v>110942</v>
      </c>
      <c r="GS52" s="289">
        <f t="shared" ref="GS52" si="327">DATE(YEAR(GR52)+1,MONTH(GR52),DAY(GR52))</f>
        <v>111308</v>
      </c>
      <c r="GT52" s="289">
        <f t="shared" ref="GT52" si="328">DATE(YEAR(GS52)+1,MONTH(GS52),DAY(GS52))</f>
        <v>111673</v>
      </c>
      <c r="GU52" s="289">
        <f t="shared" ref="GU52" si="329">DATE(YEAR(GT52)+1,MONTH(GT52),DAY(GT52))</f>
        <v>112038</v>
      </c>
      <c r="GV52" s="289">
        <f t="shared" ref="GV52" si="330">DATE(YEAR(GU52)+1,MONTH(GU52),DAY(GU52))</f>
        <v>112403</v>
      </c>
      <c r="GW52" s="289">
        <f t="shared" ref="GW52" si="331">DATE(YEAR(GV52)+1,MONTH(GV52),DAY(GV52))</f>
        <v>112769</v>
      </c>
      <c r="GX52" s="289">
        <f t="shared" ref="GX52" si="332">DATE(YEAR(GW52)+1,MONTH(GW52),DAY(GW52))</f>
        <v>113134</v>
      </c>
      <c r="GY52" s="289">
        <f t="shared" ref="GY52" si="333">DATE(YEAR(GX52)+1,MONTH(GX52),DAY(GX52))</f>
        <v>113499</v>
      </c>
      <c r="GZ52" s="289">
        <f t="shared" ref="GZ52" si="334">DATE(YEAR(GY52)+1,MONTH(GY52),DAY(GY52))</f>
        <v>113864</v>
      </c>
      <c r="HA52" s="289">
        <f t="shared" ref="HA52" si="335">DATE(YEAR(GZ52)+1,MONTH(GZ52),DAY(GZ52))</f>
        <v>114230</v>
      </c>
      <c r="HB52" s="289">
        <f t="shared" ref="HB52" si="336">DATE(YEAR(HA52)+1,MONTH(HA52),DAY(HA52))</f>
        <v>114595</v>
      </c>
      <c r="HC52" s="289">
        <f t="shared" ref="HC52" si="337">DATE(YEAR(HB52)+1,MONTH(HB52),DAY(HB52))</f>
        <v>114960</v>
      </c>
      <c r="HD52" s="289">
        <f t="shared" ref="HD52" si="338">DATE(YEAR(HC52)+1,MONTH(HC52),DAY(HC52))</f>
        <v>115325</v>
      </c>
      <c r="HE52" s="289">
        <f t="shared" ref="HE52" si="339">DATE(YEAR(HD52)+1,MONTH(HD52),DAY(HD52))</f>
        <v>115691</v>
      </c>
      <c r="HF52" s="289">
        <f t="shared" ref="HF52" si="340">DATE(YEAR(HE52)+1,MONTH(HE52),DAY(HE52))</f>
        <v>116056</v>
      </c>
      <c r="HG52" s="289">
        <f t="shared" ref="HG52" si="341">DATE(YEAR(HF52)+1,MONTH(HF52),DAY(HF52))</f>
        <v>116421</v>
      </c>
      <c r="HH52" s="289">
        <f t="shared" ref="HH52" si="342">DATE(YEAR(HG52)+1,MONTH(HG52),DAY(HG52))</f>
        <v>116786</v>
      </c>
      <c r="HI52" s="289">
        <f t="shared" ref="HI52" si="343">DATE(YEAR(HH52)+1,MONTH(HH52),DAY(HH52))</f>
        <v>117152</v>
      </c>
    </row>
    <row r="53" spans="1:217" s="278" customFormat="1" ht="12.75" customHeight="1">
      <c r="A53"/>
      <c r="B53" s="390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</row>
    <row r="54" spans="1:217" s="278" customFormat="1" ht="12.75" customHeight="1">
      <c r="A54" s="10" t="str">
        <f>'JJR-4 Constant DCF'!A48</f>
        <v>ALLETE, Inc.</v>
      </c>
      <c r="B54" s="389" t="str">
        <f>'JJR-4 Constant DCF'!B48</f>
        <v>ALE</v>
      </c>
      <c r="C54" s="239">
        <f>'JJR-4 Constant DCF'!D48</f>
        <v>63.450888888888912</v>
      </c>
      <c r="D54" s="10">
        <f>'JJR-4 Constant DCF'!C48</f>
        <v>2.52</v>
      </c>
      <c r="E54" s="3">
        <f>'JJR-4 Constant DCF'!G48</f>
        <v>0.06</v>
      </c>
      <c r="F54" s="3">
        <f>'JJR-4 Constant DCF'!H48</f>
        <v>7.0000000000000007E-2</v>
      </c>
      <c r="G54" s="3" t="str">
        <f>'JJR-4 Constant DCF'!I48</f>
        <v>NA%</v>
      </c>
      <c r="H54" s="3">
        <f>MAX(E54:G54)</f>
        <v>7.0000000000000007E-2</v>
      </c>
      <c r="I54" s="3">
        <f t="shared" ref="I54:I71" si="344">H54+($N54-$H54)/6</f>
        <v>6.7482567766986051E-2</v>
      </c>
      <c r="J54" s="3">
        <f t="shared" ref="J54:J71" si="345">I54+($N54-$H54)/6</f>
        <v>6.4965135533972096E-2</v>
      </c>
      <c r="K54" s="3">
        <f t="shared" ref="K54:K71" si="346">J54+($N54-$H54)/6</f>
        <v>6.2447703300958141E-2</v>
      </c>
      <c r="L54" s="3">
        <f t="shared" ref="L54:L71" si="347">K54+($N54-$H54)/6</f>
        <v>5.9930271067944185E-2</v>
      </c>
      <c r="M54" s="3">
        <f t="shared" ref="M54:M71" si="348">L54+($N54-$H54)/6</f>
        <v>5.741283883493023E-2</v>
      </c>
      <c r="N54" s="3">
        <f>'JJR-5.4 GDP Growth'!$D$25</f>
        <v>5.4895406601916275E-2</v>
      </c>
      <c r="O54" s="3">
        <f>IFERROR(XIRR($Q54:$HI54,$Q$7:$HI$7),"")</f>
        <v>0.10307496190071105</v>
      </c>
      <c r="Q54" s="239">
        <f t="shared" ref="Q54:Q71" si="349">-C54</f>
        <v>-63.450888888888912</v>
      </c>
      <c r="R54" s="239">
        <f t="shared" ref="R54:R71" si="350">D54*(1+$H54)</f>
        <v>2.6964000000000001</v>
      </c>
      <c r="S54" s="239">
        <f t="shared" ref="S54:S71" si="351">R54*(1+$H54)</f>
        <v>2.8851480000000005</v>
      </c>
      <c r="T54" s="239">
        <f t="shared" ref="T54:T71" si="352">S54*(1+$H54)</f>
        <v>3.0871083600000007</v>
      </c>
      <c r="U54" s="239">
        <f t="shared" ref="U54:U71" si="353">T54*(1+$H54)</f>
        <v>3.3032059452000011</v>
      </c>
      <c r="V54" s="239">
        <f t="shared" ref="V54:V71" si="354">U54*(1+$H54)</f>
        <v>3.5344303613640013</v>
      </c>
      <c r="W54" s="239">
        <f t="shared" ref="W54:W71" si="355">V54*(1+I54)</f>
        <v>3.772942797742441</v>
      </c>
      <c r="X54" s="239">
        <f t="shared" ref="X54:X71" si="356">W54*(1+J54)</f>
        <v>4.0180525379597025</v>
      </c>
      <c r="Y54" s="239">
        <f t="shared" ref="Y54:Y71" si="357">X54*(1+K54)</f>
        <v>4.2689706906978717</v>
      </c>
      <c r="Z54" s="239">
        <f t="shared" ref="Z54:Z71" si="358">Y54*(1+L54)</f>
        <v>4.5248112613725038</v>
      </c>
      <c r="AA54" s="239">
        <f t="shared" ref="AA54:AA71" si="359">Z54*(1+M54)</f>
        <v>4.7845935210801604</v>
      </c>
      <c r="AB54" s="239">
        <f t="shared" ref="AB54:AQ70" si="360">AA54*(1+$N54)</f>
        <v>5.04724572784475</v>
      </c>
      <c r="AC54" s="239">
        <f t="shared" si="360"/>
        <v>5.3243163342945721</v>
      </c>
      <c r="AD54" s="239">
        <f t="shared" si="360"/>
        <v>5.6165968443428973</v>
      </c>
      <c r="AE54" s="239">
        <f t="shared" si="360"/>
        <v>5.9249222118321407</v>
      </c>
      <c r="AF54" s="239">
        <f t="shared" si="360"/>
        <v>6.2501732257353915</v>
      </c>
      <c r="AG54" s="239">
        <f t="shared" si="360"/>
        <v>6.593279026294546</v>
      </c>
      <c r="AH54" s="239">
        <f t="shared" si="360"/>
        <v>6.9552197592828717</v>
      </c>
      <c r="AI54" s="239">
        <f t="shared" si="360"/>
        <v>7.337029375974387</v>
      </c>
      <c r="AJ54" s="239">
        <f t="shared" si="360"/>
        <v>7.7397985868187051</v>
      </c>
      <c r="AK54" s="239">
        <f t="shared" si="360"/>
        <v>8.1646779772590552</v>
      </c>
      <c r="AL54" s="239">
        <f t="shared" si="360"/>
        <v>8.612881294594402</v>
      </c>
      <c r="AM54" s="239">
        <f t="shared" si="360"/>
        <v>9.0856889152752007</v>
      </c>
      <c r="AN54" s="239">
        <f t="shared" si="360"/>
        <v>9.5844515025377568</v>
      </c>
      <c r="AO54" s="239">
        <f t="shared" si="360"/>
        <v>10.110593864825914</v>
      </c>
      <c r="AP54" s="239">
        <f t="shared" si="360"/>
        <v>10.665619026022373</v>
      </c>
      <c r="AQ54" s="239">
        <f t="shared" si="360"/>
        <v>11.251112519117006</v>
      </c>
      <c r="AR54" s="239">
        <f t="shared" ref="AR54:AR71" si="361">AQ54*(1+$N54)</f>
        <v>11.868746915577844</v>
      </c>
      <c r="AS54" s="239">
        <f t="shared" ref="AS54:AS71" si="362">AR54*(1+$N54)</f>
        <v>12.520286603363729</v>
      </c>
      <c r="AT54" s="239">
        <f t="shared" ref="AT54:AT71" si="363">AS54*(1+$N54)</f>
        <v>13.207592827227906</v>
      </c>
      <c r="AU54" s="239">
        <f t="shared" ref="AU54:AU71" si="364">AT54*(1+$N54)</f>
        <v>13.932629005711135</v>
      </c>
      <c r="AV54" s="239">
        <f t="shared" ref="AV54:AV71" si="365">AU54*(1+$N54)</f>
        <v>14.6974663400133</v>
      </c>
      <c r="AW54" s="239">
        <f t="shared" ref="AW54:AW71" si="366">AV54*(1+$N54)</f>
        <v>15.504289730766308</v>
      </c>
      <c r="AX54" s="239">
        <f t="shared" ref="AX54:AX71" si="367">AW54*(1+$N54)</f>
        <v>16.355404019610638</v>
      </c>
      <c r="AY54" s="239">
        <f t="shared" ref="AY54:AY71" si="368">AX54*(1+$N54)</f>
        <v>17.25324057340578</v>
      </c>
      <c r="AZ54" s="239">
        <f t="shared" ref="AZ54:AZ71" si="369">AY54*(1+$N54)</f>
        <v>18.200364229883569</v>
      </c>
      <c r="BA54" s="239">
        <f t="shared" ref="BA54:BA71" si="370">AZ54*(1+$N54)</f>
        <v>19.199480624585998</v>
      </c>
      <c r="BB54" s="239">
        <f t="shared" ref="BB54:BB71" si="371">BA54*(1+$N54)</f>
        <v>20.25344392001826</v>
      </c>
      <c r="BC54" s="239">
        <f t="shared" ref="BC54:BC71" si="372">BB54*(1+$N54)</f>
        <v>21.36526495909677</v>
      </c>
      <c r="BD54" s="239">
        <f t="shared" ref="BD54:BD71" si="373">BC54*(1+$N54)</f>
        <v>22.538119866184061</v>
      </c>
      <c r="BE54" s="239">
        <f t="shared" ref="BE54:BE71" si="374">BD54*(1+$N54)</f>
        <v>23.775359120280964</v>
      </c>
      <c r="BF54" s="239">
        <f t="shared" ref="BF54:BF71" si="375">BE54*(1+$N54)</f>
        <v>25.080517126295366</v>
      </c>
      <c r="BG54" s="239">
        <f t="shared" ref="BG54:BV70" si="376">BF54*(1+$N54)</f>
        <v>26.457322311729673</v>
      </c>
      <c r="BH54" s="239">
        <f t="shared" si="376"/>
        <v>27.909707777630025</v>
      </c>
      <c r="BI54" s="239">
        <f t="shared" si="376"/>
        <v>29.441822534223689</v>
      </c>
      <c r="BJ54" s="239">
        <f t="shared" si="376"/>
        <v>31.058043353341361</v>
      </c>
      <c r="BK54" s="239">
        <f t="shared" si="376"/>
        <v>32.762987271482977</v>
      </c>
      <c r="BL54" s="239">
        <f t="shared" si="376"/>
        <v>34.561524779244444</v>
      </c>
      <c r="BM54" s="239">
        <f t="shared" si="376"/>
        <v>36.458793734783271</v>
      </c>
      <c r="BN54" s="239">
        <f t="shared" si="376"/>
        <v>38.460214041069598</v>
      </c>
      <c r="BO54" s="239">
        <f t="shared" si="376"/>
        <v>40.571503128850843</v>
      </c>
      <c r="BP54" s="239">
        <f t="shared" si="376"/>
        <v>42.79869228956003</v>
      </c>
      <c r="BQ54" s="239">
        <f t="shared" si="376"/>
        <v>45.14814390482573</v>
      </c>
      <c r="BR54" s="239">
        <f t="shared" si="376"/>
        <v>47.626569621802965</v>
      </c>
      <c r="BS54" s="239">
        <f t="shared" si="376"/>
        <v>50.241049526246314</v>
      </c>
      <c r="BT54" s="239">
        <f t="shared" si="376"/>
        <v>52.999052368096621</v>
      </c>
      <c r="BU54" s="239">
        <f t="shared" si="376"/>
        <v>55.908456897359535</v>
      </c>
      <c r="BV54" s="239">
        <f t="shared" si="376"/>
        <v>58.977574371225799</v>
      </c>
      <c r="BW54" s="239">
        <f t="shared" ref="BH54:BW70" si="377">BV54*(1+$N54)</f>
        <v>62.215172296728994</v>
      </c>
      <c r="BX54" s="239">
        <f t="shared" ref="BX54:BX71" si="378">BW54*(1+$N54)</f>
        <v>65.630499476766204</v>
      </c>
      <c r="BY54" s="239">
        <f t="shared" ref="BY54:BY71" si="379">BX54*(1+$N54)</f>
        <v>69.233312431030143</v>
      </c>
      <c r="BZ54" s="239">
        <f t="shared" ref="BZ54:BZ71" si="380">BY54*(1+$N54)</f>
        <v>73.033903267329052</v>
      </c>
      <c r="CA54" s="239">
        <f t="shared" ref="CA54:CA71" si="381">BZ54*(1+$N54)</f>
        <v>77.043129082914106</v>
      </c>
      <c r="CB54" s="239">
        <f t="shared" ref="CB54:CB71" si="382">CA54*(1+$N54)</f>
        <v>81.272442979804595</v>
      </c>
      <c r="CC54" s="239">
        <f t="shared" ref="CC54:CC71" si="383">CB54*(1+$N54)</f>
        <v>85.733926782712018</v>
      </c>
      <c r="CD54" s="239">
        <f t="shared" ref="CD54:CD71" si="384">CC54*(1+$N54)</f>
        <v>90.440325553027918</v>
      </c>
      <c r="CE54" s="239">
        <f t="shared" ref="CE54:CE71" si="385">CD54*(1+$N54)</f>
        <v>95.405083997471067</v>
      </c>
      <c r="CF54" s="239">
        <f t="shared" ref="CF54:CF71" si="386">CE54*(1+$N54)</f>
        <v>100.64238487540221</v>
      </c>
      <c r="CG54" s="239">
        <f t="shared" ref="CG54:CG71" si="387">CF54*(1+$N54)</f>
        <v>106.16718951452397</v>
      </c>
      <c r="CH54" s="239">
        <f t="shared" ref="CH54:CH71" si="388">CG54*(1+$N54)</f>
        <v>111.99528055070647</v>
      </c>
      <c r="CI54" s="239">
        <f t="shared" ref="CI54:CI71" si="389">CH54*(1+$N54)</f>
        <v>118.14330701403318</v>
      </c>
      <c r="CJ54" s="239">
        <f t="shared" ref="CJ54:CJ71" si="390">CI54*(1+$N54)</f>
        <v>124.62883188986356</v>
      </c>
      <c r="CK54" s="239">
        <f t="shared" ref="CK54:CK71" si="391">CJ54*(1+$N54)</f>
        <v>131.4703822907795</v>
      </c>
      <c r="CL54" s="239">
        <f t="shared" ref="CL54:CL71" si="392">CK54*(1+$N54)</f>
        <v>138.6875023827412</v>
      </c>
      <c r="CM54" s="239">
        <f t="shared" ref="CM54:DB70" si="393">CL54*(1+$N54)</f>
        <v>146.300809216646</v>
      </c>
      <c r="CN54" s="239">
        <f t="shared" si="393"/>
        <v>154.33205162478316</v>
      </c>
      <c r="CO54" s="239">
        <f t="shared" si="393"/>
        <v>162.80417235043356</v>
      </c>
      <c r="CP54" s="239">
        <f t="shared" si="393"/>
        <v>171.74137358809907</v>
      </c>
      <c r="CQ54" s="239">
        <f t="shared" si="393"/>
        <v>181.16918612158938</v>
      </c>
      <c r="CR54" s="239">
        <f t="shared" si="393"/>
        <v>191.11454225747227</v>
      </c>
      <c r="CS54" s="239">
        <f t="shared" si="393"/>
        <v>201.60585276223532</v>
      </c>
      <c r="CT54" s="239">
        <f t="shared" si="393"/>
        <v>212.67308802294428</v>
      </c>
      <c r="CU54" s="239">
        <f t="shared" si="393"/>
        <v>224.34786366324894</v>
      </c>
      <c r="CV54" s="239">
        <f t="shared" si="393"/>
        <v>236.66353085931428</v>
      </c>
      <c r="CW54" s="239">
        <f t="shared" si="393"/>
        <v>249.65527161368149</v>
      </c>
      <c r="CX54" s="239">
        <f t="shared" si="393"/>
        <v>263.36019925922636</v>
      </c>
      <c r="CY54" s="239">
        <f t="shared" si="393"/>
        <v>277.81746448032328</v>
      </c>
      <c r="CZ54" s="239">
        <f t="shared" si="393"/>
        <v>293.06836715408406</v>
      </c>
      <c r="DA54" s="239">
        <f t="shared" si="393"/>
        <v>309.1564743311672</v>
      </c>
      <c r="DB54" s="239">
        <f t="shared" si="393"/>
        <v>326.12774469319152</v>
      </c>
      <c r="DC54" s="239">
        <f t="shared" ref="CN54:DC70" si="394">DB54*(1+$N54)</f>
        <v>344.03065984229022</v>
      </c>
      <c r="DD54" s="239">
        <f t="shared" ref="DD54:DD71" si="395">DC54*(1+$N54)</f>
        <v>362.91636279785831</v>
      </c>
      <c r="DE54" s="239">
        <f t="shared" ref="DE54:DE71" si="396">DD54*(1+$N54)</f>
        <v>382.83880409613528</v>
      </c>
      <c r="DF54" s="239">
        <f t="shared" ref="DF54:DF71" si="397">DE54*(1+$N54)</f>
        <v>403.85489590998401</v>
      </c>
      <c r="DG54" s="239">
        <f t="shared" ref="DG54:DG71" si="398">DF54*(1+$N54)</f>
        <v>426.02467462913717</v>
      </c>
      <c r="DH54" s="239">
        <f t="shared" ref="DH54:DH71" si="399">DG54*(1+$N54)</f>
        <v>449.41147236535272</v>
      </c>
      <c r="DI54" s="239">
        <f t="shared" ref="DI54:DI71" si="400">DH54*(1+$N54)</f>
        <v>474.08209787241464</v>
      </c>
      <c r="DJ54" s="239">
        <f t="shared" ref="DJ54:DJ71" si="401">DI54*(1+$N54)</f>
        <v>500.10702739781033</v>
      </c>
      <c r="DK54" s="239">
        <f t="shared" ref="DK54:DK71" si="402">DJ54*(1+$N54)</f>
        <v>527.56060601128877</v>
      </c>
      <c r="DL54" s="239">
        <f t="shared" ref="DL54:DL71" si="403">DK54*(1+$N54)</f>
        <v>556.52125998543181</v>
      </c>
      <c r="DM54" s="239">
        <f t="shared" ref="DM54:DM71" si="404">DL54*(1+$N54)</f>
        <v>587.07172083494288</v>
      </c>
      <c r="DN54" s="239">
        <f t="shared" ref="DN54:DN71" si="405">DM54*(1+$N54)</f>
        <v>619.29926165466372</v>
      </c>
      <c r="DO54" s="239">
        <f t="shared" ref="DO54:DO71" si="406">DN54*(1+$N54)</f>
        <v>653.29594643146299</v>
      </c>
      <c r="DP54" s="239">
        <f t="shared" ref="DP54:DP71" si="407">DO54*(1+$N54)</f>
        <v>689.15889304220184</v>
      </c>
      <c r="DQ54" s="239">
        <f t="shared" ref="DQ54:DQ71" si="408">DP54*(1+$N54)</f>
        <v>726.99055068908001</v>
      </c>
      <c r="DR54" s="239">
        <f t="shared" ref="DR54:DR71" si="409">DQ54*(1+$N54)</f>
        <v>766.8989925649081</v>
      </c>
      <c r="DS54" s="239">
        <f t="shared" ref="DS54:EH70" si="410">DR54*(1+$N54)</f>
        <v>808.9982245843587</v>
      </c>
      <c r="DT54" s="239">
        <f t="shared" si="410"/>
        <v>853.4085110631454</v>
      </c>
      <c r="DU54" s="239">
        <f t="shared" si="410"/>
        <v>900.25671827549274</v>
      </c>
      <c r="DV54" s="239">
        <f t="shared" si="410"/>
        <v>949.67667687133269</v>
      </c>
      <c r="DW54" s="239">
        <f t="shared" si="410"/>
        <v>1001.8095641885411</v>
      </c>
      <c r="DX54" s="239">
        <f t="shared" si="410"/>
        <v>1056.8043075523597</v>
      </c>
      <c r="DY54" s="239">
        <f t="shared" si="410"/>
        <v>1114.818009714103</v>
      </c>
      <c r="DZ54" s="239">
        <f t="shared" si="410"/>
        <v>1176.0163976444978</v>
      </c>
      <c r="EA54" s="239">
        <f t="shared" si="410"/>
        <v>1240.5742959637134</v>
      </c>
      <c r="EB54" s="239">
        <f t="shared" si="410"/>
        <v>1308.6761263605274</v>
      </c>
      <c r="EC54" s="239">
        <f t="shared" si="410"/>
        <v>1380.5164344273094</v>
      </c>
      <c r="ED54" s="239">
        <f t="shared" si="410"/>
        <v>1456.3004454158242</v>
      </c>
      <c r="EE54" s="239">
        <f t="shared" si="410"/>
        <v>1536.2446505014777</v>
      </c>
      <c r="EF54" s="239">
        <f t="shared" si="410"/>
        <v>1620.5774252307751</v>
      </c>
      <c r="EG54" s="239">
        <f t="shared" si="410"/>
        <v>1709.5396819187051</v>
      </c>
      <c r="EH54" s="239">
        <f t="shared" si="410"/>
        <v>1803.3855578597431</v>
      </c>
      <c r="EI54" s="239">
        <f t="shared" ref="DT54:EI70" si="411">EH54*(1+$N54)</f>
        <v>1902.3831413184773</v>
      </c>
      <c r="EJ54" s="239">
        <f t="shared" ref="EJ54:EJ71" si="412">EI54*(1+$N54)</f>
        <v>2006.815237373786</v>
      </c>
      <c r="EK54" s="239">
        <f t="shared" ref="EK54:EK71" si="413">EJ54*(1+$N54)</f>
        <v>2116.9801758043409</v>
      </c>
      <c r="EL54" s="239">
        <f t="shared" ref="EL54:EL71" si="414">EK54*(1+$N54)</f>
        <v>2233.1926633233165</v>
      </c>
      <c r="EM54" s="239">
        <f t="shared" ref="EM54:EM71" si="415">EL54*(1+$N54)</f>
        <v>2355.7846825968663</v>
      </c>
      <c r="EN54" s="239">
        <f t="shared" ref="EN54:EN71" si="416">EM54*(1+$N54)</f>
        <v>2485.1064406145874</v>
      </c>
      <c r="EO54" s="239">
        <f t="shared" ref="EO54:EO71" si="417">EN54*(1+$N54)</f>
        <v>2621.527369121166</v>
      </c>
      <c r="EP54" s="239">
        <f t="shared" ref="EP54:EP71" si="418">EO54*(1+$N54)</f>
        <v>2765.4371799671244</v>
      </c>
      <c r="EQ54" s="239">
        <f t="shared" ref="EQ54:EQ71" si="419">EP54*(1+$N54)</f>
        <v>2917.2469783934762</v>
      </c>
      <c r="ER54" s="239">
        <f t="shared" ref="ER54:ER71" si="420">EQ54*(1+$N54)</f>
        <v>3077.3904374305976</v>
      </c>
      <c r="ES54" s="239">
        <f t="shared" ref="ES54:ES71" si="421">ER54*(1+$N54)</f>
        <v>3246.325036766199</v>
      </c>
      <c r="ET54" s="239">
        <f t="shared" ref="ET54:ET71" si="422">ES54*(1+$N54)</f>
        <v>3424.5333696214602</v>
      </c>
      <c r="EU54" s="239">
        <f t="shared" ref="EU54:EU71" si="423">ET54*(1+$N54)</f>
        <v>3612.5245213686608</v>
      </c>
      <c r="EV54" s="239">
        <f t="shared" ref="EV54:EV71" si="424">EU54*(1+$N54)</f>
        <v>3810.8355238285862</v>
      </c>
      <c r="EW54" s="239">
        <f t="shared" ref="EW54:EW71" si="425">EV54*(1+$N54)</f>
        <v>4020.0328894021832</v>
      </c>
      <c r="EX54" s="239">
        <f t="shared" ref="EX54:EX71" si="426">EW54*(1+$N54)</f>
        <v>4240.7142294189925</v>
      </c>
      <c r="EY54" s="239">
        <f t="shared" ref="EY54:FN70" si="427">EX54*(1+$N54)</f>
        <v>4473.5099613254806</v>
      </c>
      <c r="EZ54" s="239">
        <f t="shared" si="427"/>
        <v>4719.0851095901653</v>
      </c>
      <c r="FA54" s="239">
        <f t="shared" si="427"/>
        <v>4978.1412054701659</v>
      </c>
      <c r="FB54" s="239">
        <f t="shared" si="427"/>
        <v>5251.4182910662039</v>
      </c>
      <c r="FC54" s="239">
        <f t="shared" si="427"/>
        <v>5539.6970333910231</v>
      </c>
      <c r="FD54" s="239">
        <f t="shared" si="427"/>
        <v>5843.8009544904526</v>
      </c>
      <c r="FE54" s="239">
        <f t="shared" si="427"/>
        <v>6164.5987839878726</v>
      </c>
      <c r="FF54" s="239">
        <f t="shared" si="427"/>
        <v>6503.0069407725659</v>
      </c>
      <c r="FG54" s="239">
        <f t="shared" si="427"/>
        <v>6859.99215092136</v>
      </c>
      <c r="FH54" s="239">
        <f t="shared" si="427"/>
        <v>7236.5742093321423</v>
      </c>
      <c r="FI54" s="239">
        <f t="shared" si="427"/>
        <v>7633.8288929583714</v>
      </c>
      <c r="FJ54" s="239">
        <f t="shared" si="427"/>
        <v>8052.8910339667773</v>
      </c>
      <c r="FK54" s="239">
        <f t="shared" si="427"/>
        <v>8494.9577615973103</v>
      </c>
      <c r="FL54" s="239">
        <f t="shared" si="427"/>
        <v>8961.2919219862997</v>
      </c>
      <c r="FM54" s="239">
        <f t="shared" si="427"/>
        <v>9453.2256857222055</v>
      </c>
      <c r="FN54" s="239">
        <f t="shared" si="427"/>
        <v>9972.1643534396044</v>
      </c>
      <c r="FO54" s="239">
        <f t="shared" ref="EZ54:FO70" si="428">FN54*(1+$N54)</f>
        <v>10519.590370322807</v>
      </c>
      <c r="FP54" s="239">
        <f t="shared" ref="FP54:FP71" si="429">FO54*(1+$N54)</f>
        <v>11097.06756098728</v>
      </c>
      <c r="FQ54" s="239">
        <f t="shared" ref="FQ54:FQ71" si="430">FP54*(1+$N54)</f>
        <v>11706.245596836612</v>
      </c>
      <c r="FR54" s="239">
        <f t="shared" ref="FR54:FR71" si="431">FQ54*(1+$N54)</f>
        <v>12348.864708656851</v>
      </c>
      <c r="FS54" s="239">
        <f t="shared" ref="FS54:FS71" si="432">FR54*(1+$N54)</f>
        <v>13026.760657910623</v>
      </c>
      <c r="FT54" s="239">
        <f t="shared" ref="FT54:FT71" si="433">FS54*(1+$N54)</f>
        <v>13741.869980932473</v>
      </c>
      <c r="FU54" s="239">
        <f t="shared" ref="FU54:FU71" si="434">FT54*(1+$N54)</f>
        <v>14496.235521006429</v>
      </c>
      <c r="FV54" s="239">
        <f t="shared" ref="FV54:FV71" si="435">FU54*(1+$N54)</f>
        <v>15292.012264129218</v>
      </c>
      <c r="FW54" s="239">
        <f t="shared" ref="FW54:FW71" si="436">FV54*(1+$N54)</f>
        <v>16131.473495130082</v>
      </c>
      <c r="FX54" s="239">
        <f t="shared" ref="FX54:FX71" si="437">FW54*(1+$N54)</f>
        <v>17017.017291733282</v>
      </c>
      <c r="FY54" s="239">
        <f t="shared" ref="FY54:FY71" si="438">FX54*(1+$N54)</f>
        <v>17951.17337511482</v>
      </c>
      <c r="FZ54" s="239">
        <f t="shared" ref="FZ54:FZ71" si="439">FY54*(1+$N54)</f>
        <v>18936.610336523241</v>
      </c>
      <c r="GA54" s="239">
        <f t="shared" ref="GA54:GA71" si="440">FZ54*(1+$N54)</f>
        <v>19976.143260608736</v>
      </c>
      <c r="GB54" s="239">
        <f t="shared" ref="GB54:GB71" si="441">GA54*(1+$N54)</f>
        <v>21072.741767237982</v>
      </c>
      <c r="GC54" s="239">
        <f t="shared" ref="GC54:GC71" si="442">GB54*(1+$N54)</f>
        <v>22229.538494767694</v>
      </c>
      <c r="GD54" s="239">
        <f t="shared" ref="GD54:GD71" si="443">GC54*(1+$N54)</f>
        <v>23449.838049010916</v>
      </c>
      <c r="GE54" s="239">
        <f t="shared" ref="GE54:GT70" si="444">GD54*(1+$N54)</f>
        <v>24737.126443460456</v>
      </c>
      <c r="GF54" s="239">
        <f t="shared" si="444"/>
        <v>26095.081057737232</v>
      </c>
      <c r="GG54" s="239">
        <f t="shared" si="444"/>
        <v>27527.581142711682</v>
      </c>
      <c r="GH54" s="239">
        <f t="shared" si="444"/>
        <v>29038.718902308083</v>
      </c>
      <c r="GI54" s="239">
        <f t="shared" si="444"/>
        <v>30632.811183649035</v>
      </c>
      <c r="GJ54" s="239">
        <f t="shared" si="444"/>
        <v>32314.411808935176</v>
      </c>
      <c r="GK54" s="239">
        <f t="shared" si="444"/>
        <v>34088.324584288435</v>
      </c>
      <c r="GL54" s="239">
        <f t="shared" si="444"/>
        <v>35959.617022721046</v>
      </c>
      <c r="GM54" s="239">
        <f t="shared" si="444"/>
        <v>37933.634820432504</v>
      </c>
      <c r="GN54" s="239">
        <f t="shared" si="444"/>
        <v>40016.017127788757</v>
      </c>
      <c r="GO54" s="239">
        <f t="shared" si="444"/>
        <v>42212.712658607968</v>
      </c>
      <c r="GP54" s="239">
        <f t="shared" si="444"/>
        <v>44529.996683772108</v>
      </c>
      <c r="GQ54" s="239">
        <f t="shared" si="444"/>
        <v>46974.488957709764</v>
      </c>
      <c r="GR54" s="239">
        <f t="shared" si="444"/>
        <v>49553.17262896047</v>
      </c>
      <c r="GS54" s="239">
        <f t="shared" si="444"/>
        <v>52273.414188842202</v>
      </c>
      <c r="GT54" s="239">
        <f t="shared" si="444"/>
        <v>55142.984515209071</v>
      </c>
      <c r="GU54" s="239">
        <f t="shared" ref="GF54:GU70" si="445">GT54*(1+$N54)</f>
        <v>58170.081071414643</v>
      </c>
      <c r="GV54" s="239">
        <f t="shared" ref="GV54:GV71" si="446">GU54*(1+$N54)</f>
        <v>61363.351323896386</v>
      </c>
      <c r="GW54" s="239">
        <f t="shared" ref="GW54:GW71" si="447">GV54*(1+$N54)</f>
        <v>64731.917445277919</v>
      </c>
      <c r="GX54" s="239">
        <f t="shared" ref="GX54:GX71" si="448">GW54*(1+$N54)</f>
        <v>68285.402373558129</v>
      </c>
      <c r="GY54" s="239">
        <f t="shared" ref="GY54:GY71" si="449">GX54*(1+$N54)</f>
        <v>72033.957301830058</v>
      </c>
      <c r="GZ54" s="239">
        <f t="shared" ref="GZ54:GZ71" si="450">GY54*(1+$N54)</f>
        <v>75988.290677059093</v>
      </c>
      <c r="HA54" s="239">
        <f t="shared" ref="HA54:HA71" si="451">GZ54*(1+$N54)</f>
        <v>80159.698790760856</v>
      </c>
      <c r="HB54" s="239">
        <f t="shared" ref="HB54:HB71" si="452">HA54*(1+$N54)</f>
        <v>84560.098048966815</v>
      </c>
      <c r="HC54" s="239">
        <f t="shared" ref="HC54:HC71" si="453">HB54*(1+$N54)</f>
        <v>89202.059013662758</v>
      </c>
      <c r="HD54" s="239">
        <f t="shared" ref="HD54:HD71" si="454">HC54*(1+$N54)</f>
        <v>94098.842312945912</v>
      </c>
      <c r="HE54" s="239">
        <f t="shared" ref="HE54:HE71" si="455">HD54*(1+$N54)</f>
        <v>99264.436522484684</v>
      </c>
      <c r="HF54" s="239">
        <f t="shared" ref="HF54:HF71" si="456">HE54*(1+$N54)</f>
        <v>104713.5981264966</v>
      </c>
      <c r="HG54" s="239">
        <f t="shared" ref="HG54:HG71" si="457">HF54*(1+$N54)</f>
        <v>110461.89367240029</v>
      </c>
      <c r="HH54" s="239">
        <f t="shared" ref="HH54:HH71" si="458">HG54*(1+$N54)</f>
        <v>116525.74423956434</v>
      </c>
      <c r="HI54" s="239">
        <f t="shared" ref="HI54:HI71" si="459">HH54*(1+$N54)</f>
        <v>122922.47234918614</v>
      </c>
    </row>
    <row r="55" spans="1:217" s="278" customFormat="1" ht="12.75" customHeight="1">
      <c r="A55" s="10" t="str">
        <f>'JJR-4 Constant DCF'!A49</f>
        <v>Alliant Energy Corporation</v>
      </c>
      <c r="B55" s="389" t="str">
        <f>'JJR-4 Constant DCF'!B49</f>
        <v>LNT</v>
      </c>
      <c r="C55" s="239">
        <f>'JJR-4 Constant DCF'!D49</f>
        <v>50.463277777777797</v>
      </c>
      <c r="D55" s="10">
        <f>'JJR-4 Constant DCF'!C49</f>
        <v>1.61</v>
      </c>
      <c r="E55" s="3">
        <f>'JJR-4 Constant DCF'!G49</f>
        <v>5.5E-2</v>
      </c>
      <c r="F55" s="3">
        <f>'JJR-4 Constant DCF'!H49</f>
        <v>5.7000000000000002E-2</v>
      </c>
      <c r="G55" s="3">
        <f>'JJR-4 Constant DCF'!I49</f>
        <v>5.8000000000000003E-2</v>
      </c>
      <c r="H55" s="3">
        <f t="shared" ref="H55:H71" si="460">MAX(E55:G55)</f>
        <v>5.8000000000000003E-2</v>
      </c>
      <c r="I55" s="3">
        <f t="shared" si="344"/>
        <v>5.7482567766986049E-2</v>
      </c>
      <c r="J55" s="3">
        <f t="shared" si="345"/>
        <v>5.6965135533972096E-2</v>
      </c>
      <c r="K55" s="3">
        <f t="shared" si="346"/>
        <v>5.6447703300958142E-2</v>
      </c>
      <c r="L55" s="3">
        <f t="shared" si="347"/>
        <v>5.5930271067944189E-2</v>
      </c>
      <c r="M55" s="3">
        <f t="shared" si="348"/>
        <v>5.5412838834930235E-2</v>
      </c>
      <c r="N55" s="3">
        <f>'JJR-5.4 GDP Growth'!$D$25</f>
        <v>5.4895406601916275E-2</v>
      </c>
      <c r="O55" s="3">
        <f t="shared" ref="O55:O71" si="461">IFERROR(XIRR($Q55:$HI55,$Q$7:$HI$7),"")</f>
        <v>9.0632995963096624E-2</v>
      </c>
      <c r="Q55" s="239">
        <f t="shared" si="349"/>
        <v>-50.463277777777797</v>
      </c>
      <c r="R55" s="239">
        <f t="shared" si="350"/>
        <v>1.7033800000000001</v>
      </c>
      <c r="S55" s="239">
        <f t="shared" si="351"/>
        <v>1.8021760400000002</v>
      </c>
      <c r="T55" s="239">
        <f t="shared" si="352"/>
        <v>1.9067022503200004</v>
      </c>
      <c r="U55" s="239">
        <f t="shared" si="353"/>
        <v>2.0172909808385606</v>
      </c>
      <c r="V55" s="239">
        <f t="shared" si="354"/>
        <v>2.1342938577271973</v>
      </c>
      <c r="W55" s="239">
        <f t="shared" si="355"/>
        <v>2.2569785490386631</v>
      </c>
      <c r="X55" s="239">
        <f t="shared" si="356"/>
        <v>2.3855476379819187</v>
      </c>
      <c r="Y55" s="239">
        <f t="shared" si="357"/>
        <v>2.5202063232610232</v>
      </c>
      <c r="Z55" s="239">
        <f t="shared" si="358"/>
        <v>2.6611621460681589</v>
      </c>
      <c r="AA55" s="239">
        <f t="shared" si="359"/>
        <v>2.8086246951818508</v>
      </c>
      <c r="AB55" s="239">
        <f t="shared" si="360"/>
        <v>2.9628052898160417</v>
      </c>
      <c r="AC55" s="239">
        <f t="shared" si="360"/>
        <v>3.1254496908828018</v>
      </c>
      <c r="AD55" s="239">
        <f t="shared" si="360"/>
        <v>3.2970225224776466</v>
      </c>
      <c r="AE55" s="239">
        <f t="shared" si="360"/>
        <v>3.4780139144247326</v>
      </c>
      <c r="AF55" s="239">
        <f t="shared" si="360"/>
        <v>3.6689409024242008</v>
      </c>
      <c r="AG55" s="239">
        <f t="shared" si="360"/>
        <v>3.8703489050611788</v>
      </c>
      <c r="AH55" s="239">
        <f t="shared" si="360"/>
        <v>4.0828132818957936</v>
      </c>
      <c r="AI55" s="239">
        <f t="shared" si="360"/>
        <v>4.3069409770851674</v>
      </c>
      <c r="AJ55" s="239">
        <f t="shared" si="360"/>
        <v>4.5433722532327119</v>
      </c>
      <c r="AK55" s="239">
        <f t="shared" si="360"/>
        <v>4.7927825204177861</v>
      </c>
      <c r="AL55" s="239">
        <f t="shared" si="360"/>
        <v>5.0558842656306773</v>
      </c>
      <c r="AM55" s="239">
        <f t="shared" si="360"/>
        <v>5.3334290881247037</v>
      </c>
      <c r="AN55" s="239">
        <f t="shared" si="360"/>
        <v>5.6262098464997967</v>
      </c>
      <c r="AO55" s="239">
        <f t="shared" si="360"/>
        <v>5.9350629236511079</v>
      </c>
      <c r="AP55" s="239">
        <f t="shared" si="360"/>
        <v>6.2608706160528937</v>
      </c>
      <c r="AQ55" s="239">
        <f t="shared" si="360"/>
        <v>6.6045636542031074</v>
      </c>
      <c r="AR55" s="239">
        <f t="shared" si="361"/>
        <v>6.9671238614288251</v>
      </c>
      <c r="AS55" s="239">
        <f t="shared" si="362"/>
        <v>7.3495869586478735</v>
      </c>
      <c r="AT55" s="239">
        <f t="shared" si="363"/>
        <v>7.7530455230989901</v>
      </c>
      <c r="AU55" s="239">
        <f t="shared" si="364"/>
        <v>8.1786521094926758</v>
      </c>
      <c r="AV55" s="239">
        <f t="shared" si="365"/>
        <v>8.6276225424988962</v>
      </c>
      <c r="AW55" s="239">
        <f t="shared" si="366"/>
        <v>9.1012393899772324</v>
      </c>
      <c r="AX55" s="239">
        <f t="shared" si="367"/>
        <v>9.6008556268714091</v>
      </c>
      <c r="AY55" s="239">
        <f t="shared" si="368"/>
        <v>10.12789850023481</v>
      </c>
      <c r="AZ55" s="239">
        <f t="shared" si="369"/>
        <v>10.683873606428138</v>
      </c>
      <c r="BA55" s="239">
        <f t="shared" si="370"/>
        <v>11.270369192136492</v>
      </c>
      <c r="BB55" s="239">
        <f t="shared" si="371"/>
        <v>11.889060691492535</v>
      </c>
      <c r="BC55" s="239">
        <f t="shared" si="372"/>
        <v>12.541715512266878</v>
      </c>
      <c r="BD55" s="239">
        <f t="shared" si="373"/>
        <v>13.230198084798328</v>
      </c>
      <c r="BE55" s="239">
        <f t="shared" si="374"/>
        <v>13.956475188087227</v>
      </c>
      <c r="BF55" s="239">
        <f t="shared" si="375"/>
        <v>14.722621568266831</v>
      </c>
      <c r="BG55" s="239">
        <f t="shared" si="376"/>
        <v>15.530825865502981</v>
      </c>
      <c r="BH55" s="239">
        <f t="shared" si="377"/>
        <v>16.383396866253324</v>
      </c>
      <c r="BI55" s="239">
        <f t="shared" si="377"/>
        <v>17.282770098746862</v>
      </c>
      <c r="BJ55" s="239">
        <f t="shared" si="377"/>
        <v>18.231514790525011</v>
      </c>
      <c r="BK55" s="239">
        <f t="shared" si="377"/>
        <v>19.232341207919731</v>
      </c>
      <c r="BL55" s="239">
        <f t="shared" si="377"/>
        <v>20.288108398435273</v>
      </c>
      <c r="BM55" s="239">
        <f t="shared" si="377"/>
        <v>21.401832358151129</v>
      </c>
      <c r="BN55" s="239">
        <f t="shared" si="377"/>
        <v>22.576694647477883</v>
      </c>
      <c r="BO55" s="239">
        <f t="shared" si="377"/>
        <v>23.816051479878489</v>
      </c>
      <c r="BP55" s="239">
        <f t="shared" si="377"/>
        <v>25.123443309518589</v>
      </c>
      <c r="BQ55" s="239">
        <f t="shared" si="377"/>
        <v>26.502604945234804</v>
      </c>
      <c r="BR55" s="239">
        <f t="shared" si="377"/>
        <v>27.957476219713424</v>
      </c>
      <c r="BS55" s="239">
        <f t="shared" si="377"/>
        <v>29.492213244357998</v>
      </c>
      <c r="BT55" s="239">
        <f t="shared" si="377"/>
        <v>31.111200281997451</v>
      </c>
      <c r="BU55" s="239">
        <f t="shared" si="377"/>
        <v>32.819062271351356</v>
      </c>
      <c r="BV55" s="239">
        <f t="shared" si="377"/>
        <v>34.6206780390308</v>
      </c>
      <c r="BW55" s="239">
        <f t="shared" si="377"/>
        <v>36.521194236817429</v>
      </c>
      <c r="BX55" s="239">
        <f t="shared" si="378"/>
        <v>38.526040044035085</v>
      </c>
      <c r="BY55" s="239">
        <f t="shared" si="379"/>
        <v>40.640942677014102</v>
      </c>
      <c r="BZ55" s="239">
        <f t="shared" si="380"/>
        <v>42.871943749953964</v>
      </c>
      <c r="CA55" s="239">
        <f t="shared" si="381"/>
        <v>45.225416533922171</v>
      </c>
      <c r="CB55" s="239">
        <f t="shared" si="382"/>
        <v>47.708084163292853</v>
      </c>
      <c r="CC55" s="239">
        <f t="shared" si="383"/>
        <v>50.327038841635257</v>
      </c>
      <c r="CD55" s="239">
        <f t="shared" si="384"/>
        <v>53.089762101917259</v>
      </c>
      <c r="CE55" s="239">
        <f t="shared" si="385"/>
        <v>56.00414617890101</v>
      </c>
      <c r="CF55" s="239">
        <f t="shared" si="386"/>
        <v>59.078516554784933</v>
      </c>
      <c r="CG55" s="239">
        <f t="shared" si="387"/>
        <v>62.321655742497896</v>
      </c>
      <c r="CH55" s="239">
        <f t="shared" si="388"/>
        <v>65.742828374586963</v>
      </c>
      <c r="CI55" s="239">
        <f t="shared" si="389"/>
        <v>69.351807669369919</v>
      </c>
      <c r="CJ55" s="239">
        <f t="shared" si="390"/>
        <v>73.158903349957882</v>
      </c>
      <c r="CK55" s="239">
        <f t="shared" si="391"/>
        <v>77.174991095904119</v>
      </c>
      <c r="CL55" s="239">
        <f t="shared" si="392"/>
        <v>81.411543611613041</v>
      </c>
      <c r="CM55" s="239">
        <f t="shared" si="393"/>
        <v>85.880663400262179</v>
      </c>
      <c r="CN55" s="239">
        <f t="shared" si="394"/>
        <v>90.595117336861875</v>
      </c>
      <c r="CO55" s="239">
        <f t="shared" si="394"/>
        <v>95.568373139217229</v>
      </c>
      <c r="CP55" s="239">
        <f t="shared" si="394"/>
        <v>100.81463784097821</v>
      </c>
      <c r="CQ55" s="239">
        <f t="shared" si="394"/>
        <v>106.34889837668364</v>
      </c>
      <c r="CR55" s="239">
        <f t="shared" si="394"/>
        <v>112.18696439473756</v>
      </c>
      <c r="CS55" s="239">
        <f t="shared" si="394"/>
        <v>118.34551342062139</v>
      </c>
      <c r="CT55" s="239">
        <f t="shared" si="394"/>
        <v>124.84213849935894</v>
      </c>
      <c r="CU55" s="239">
        <f t="shared" si="394"/>
        <v>131.69539845333398</v>
      </c>
      <c r="CV55" s="239">
        <f t="shared" si="394"/>
        <v>138.92487089903113</v>
      </c>
      <c r="CW55" s="239">
        <f t="shared" si="394"/>
        <v>146.55120817415218</v>
      </c>
      <c r="CX55" s="239">
        <f t="shared" si="394"/>
        <v>154.59619633487435</v>
      </c>
      <c r="CY55" s="239">
        <f t="shared" si="394"/>
        <v>163.08281739178696</v>
      </c>
      <c r="CZ55" s="239">
        <f t="shared" si="394"/>
        <v>172.03531496229516</v>
      </c>
      <c r="DA55" s="239">
        <f t="shared" si="394"/>
        <v>181.47926352703908</v>
      </c>
      <c r="DB55" s="239">
        <f t="shared" si="394"/>
        <v>191.44164148817219</v>
      </c>
      <c r="DC55" s="239">
        <f t="shared" si="394"/>
        <v>201.95090823820368</v>
      </c>
      <c r="DD55" s="239">
        <f t="shared" si="395"/>
        <v>213.03708545956616</v>
      </c>
      <c r="DE55" s="239">
        <f t="shared" si="396"/>
        <v>224.73184288715623</v>
      </c>
      <c r="DF55" s="239">
        <f t="shared" si="397"/>
        <v>237.06858877884463</v>
      </c>
      <c r="DG55" s="239">
        <f t="shared" si="398"/>
        <v>250.08256535240179</v>
      </c>
      <c r="DH55" s="239">
        <f t="shared" si="399"/>
        <v>263.81094946147221</v>
      </c>
      <c r="DI55" s="239">
        <f t="shared" si="400"/>
        <v>278.29295879819733</v>
      </c>
      <c r="DJ55" s="239">
        <f t="shared" si="401"/>
        <v>293.56996392587473</v>
      </c>
      <c r="DK55" s="239">
        <f t="shared" si="402"/>
        <v>309.6856064616955</v>
      </c>
      <c r="DL55" s="239">
        <f t="shared" si="403"/>
        <v>326.68592374717133</v>
      </c>
      <c r="DM55" s="239">
        <f t="shared" si="404"/>
        <v>344.61948036239494</v>
      </c>
      <c r="DN55" s="239">
        <f t="shared" si="405"/>
        <v>363.5375068598297</v>
      </c>
      <c r="DO55" s="239">
        <f t="shared" si="406"/>
        <v>383.49404611394698</v>
      </c>
      <c r="DP55" s="239">
        <f t="shared" si="407"/>
        <v>404.54610770478615</v>
      </c>
      <c r="DQ55" s="239">
        <f t="shared" si="408"/>
        <v>426.75383077646302</v>
      </c>
      <c r="DR55" s="239">
        <f t="shared" si="409"/>
        <v>450.18065583586235</v>
      </c>
      <c r="DS55" s="239">
        <f t="shared" si="410"/>
        <v>474.89350598228935</v>
      </c>
      <c r="DT55" s="239">
        <f t="shared" si="411"/>
        <v>500.96297808579669</v>
      </c>
      <c r="DU55" s="239">
        <f t="shared" si="411"/>
        <v>528.46354446032342</v>
      </c>
      <c r="DV55" s="239">
        <f t="shared" si="411"/>
        <v>557.47376560776274</v>
      </c>
      <c r="DW55" s="239">
        <f t="shared" si="411"/>
        <v>588.07651464070227</v>
      </c>
      <c r="DX55" s="239">
        <f t="shared" si="411"/>
        <v>620.35921402494137</v>
      </c>
      <c r="DY55" s="239">
        <f t="shared" si="411"/>
        <v>654.41408531808577</v>
      </c>
      <c r="DZ55" s="239">
        <f t="shared" si="411"/>
        <v>690.33841261764326</v>
      </c>
      <c r="EA55" s="239">
        <f t="shared" si="411"/>
        <v>728.23482047121024</v>
      </c>
      <c r="EB55" s="239">
        <f t="shared" si="411"/>
        <v>768.21156704265081</v>
      </c>
      <c r="EC55" s="239">
        <f t="shared" si="411"/>
        <v>810.38285337175239</v>
      </c>
      <c r="ED55" s="239">
        <f t="shared" si="411"/>
        <v>854.86914961081584</v>
      </c>
      <c r="EE55" s="239">
        <f t="shared" si="411"/>
        <v>901.79753917013602</v>
      </c>
      <c r="EF55" s="239">
        <f t="shared" si="411"/>
        <v>951.30208175548819</v>
      </c>
      <c r="EG55" s="239">
        <f t="shared" si="411"/>
        <v>1003.5241963347052</v>
      </c>
      <c r="EH55" s="239">
        <f t="shared" si="411"/>
        <v>1058.61306512736</v>
      </c>
      <c r="EI55" s="239">
        <f t="shared" si="411"/>
        <v>1116.7260597716272</v>
      </c>
      <c r="EJ55" s="239">
        <f t="shared" si="412"/>
        <v>1178.0291908857466</v>
      </c>
      <c r="EK55" s="239">
        <f t="shared" si="413"/>
        <v>1242.6975823083462</v>
      </c>
      <c r="EL55" s="239">
        <f t="shared" si="414"/>
        <v>1310.9159713723811</v>
      </c>
      <c r="EM55" s="239">
        <f t="shared" si="415"/>
        <v>1382.879236641814</v>
      </c>
      <c r="EN55" s="239">
        <f t="shared" si="416"/>
        <v>1458.792954618614</v>
      </c>
      <c r="EO55" s="239">
        <f t="shared" si="417"/>
        <v>1538.8739870104137</v>
      </c>
      <c r="EP55" s="239">
        <f t="shared" si="418"/>
        <v>1623.3511002364623</v>
      </c>
      <c r="EQ55" s="239">
        <f t="shared" si="419"/>
        <v>1712.4656189416112</v>
      </c>
      <c r="ER55" s="239">
        <f t="shared" si="420"/>
        <v>1806.4721153852131</v>
      </c>
      <c r="ES55" s="239">
        <f t="shared" si="421"/>
        <v>1905.6391366743082</v>
      </c>
      <c r="ET55" s="239">
        <f t="shared" si="422"/>
        <v>2010.2499719185691</v>
      </c>
      <c r="EU55" s="239">
        <f t="shared" si="423"/>
        <v>2120.6034614985297</v>
      </c>
      <c r="EV55" s="239">
        <f t="shared" si="424"/>
        <v>2237.0148507589224</v>
      </c>
      <c r="EW55" s="239">
        <f t="shared" si="425"/>
        <v>2359.8166905658586</v>
      </c>
      <c r="EX55" s="239">
        <f t="shared" si="426"/>
        <v>2489.3597873004596</v>
      </c>
      <c r="EY55" s="239">
        <f t="shared" si="427"/>
        <v>2626.014205002778</v>
      </c>
      <c r="EZ55" s="239">
        <f t="shared" si="428"/>
        <v>2770.1703225288134</v>
      </c>
      <c r="FA55" s="239">
        <f t="shared" si="428"/>
        <v>2922.2399487405942</v>
      </c>
      <c r="FB55" s="239">
        <f t="shared" si="428"/>
        <v>3082.6574989150722</v>
      </c>
      <c r="FC55" s="239">
        <f t="shared" si="428"/>
        <v>3251.8812357324614</v>
      </c>
      <c r="FD55" s="239">
        <f t="shared" si="428"/>
        <v>3430.3945783891368</v>
      </c>
      <c r="FE55" s="239">
        <f t="shared" si="428"/>
        <v>3618.7074835748176</v>
      </c>
      <c r="FF55" s="239">
        <f t="shared" si="428"/>
        <v>3817.3579022590543</v>
      </c>
      <c r="FG55" s="239">
        <f t="shared" si="428"/>
        <v>4026.9133164486034</v>
      </c>
      <c r="FH55" s="239">
        <f t="shared" si="428"/>
        <v>4247.9723603057209</v>
      </c>
      <c r="FI55" s="239">
        <f t="shared" si="428"/>
        <v>4481.1665302584051</v>
      </c>
      <c r="FJ55" s="239">
        <f t="shared" si="428"/>
        <v>4727.1619889878384</v>
      </c>
      <c r="FK55" s="239">
        <f t="shared" si="428"/>
        <v>4986.6614684464494</v>
      </c>
      <c r="FL55" s="239">
        <f t="shared" si="428"/>
        <v>5260.4062773429259</v>
      </c>
      <c r="FM55" s="239">
        <f t="shared" si="428"/>
        <v>5549.1784188289384</v>
      </c>
      <c r="FN55" s="239">
        <f t="shared" si="428"/>
        <v>5853.8028244371317</v>
      </c>
      <c r="FO55" s="239">
        <f t="shared" si="428"/>
        <v>6175.1497106520537</v>
      </c>
      <c r="FP55" s="239">
        <f t="shared" si="429"/>
        <v>6514.1370648460043</v>
      </c>
      <c r="FQ55" s="239">
        <f t="shared" si="430"/>
        <v>6871.7332676813394</v>
      </c>
      <c r="FR55" s="239">
        <f t="shared" si="431"/>
        <v>7248.9598594706213</v>
      </c>
      <c r="FS55" s="239">
        <f t="shared" si="432"/>
        <v>7646.8944583972307</v>
      </c>
      <c r="FT55" s="239">
        <f t="shared" si="433"/>
        <v>8066.6738389328866</v>
      </c>
      <c r="FU55" s="239">
        <f t="shared" si="434"/>
        <v>8509.4971792461474</v>
      </c>
      <c r="FV55" s="239">
        <f t="shared" si="435"/>
        <v>8976.6294868787245</v>
      </c>
      <c r="FW55" s="239">
        <f t="shared" si="436"/>
        <v>9469.4052124756836</v>
      </c>
      <c r="FX55" s="239">
        <f t="shared" si="437"/>
        <v>9989.2320618928425</v>
      </c>
      <c r="FY55" s="239">
        <f t="shared" si="438"/>
        <v>10537.595017571348</v>
      </c>
      <c r="FZ55" s="239">
        <f t="shared" si="439"/>
        <v>11116.060580667254</v>
      </c>
      <c r="GA55" s="239">
        <f t="shared" si="440"/>
        <v>11726.281246054516</v>
      </c>
      <c r="GB55" s="239">
        <f t="shared" si="441"/>
        <v>12370.000222985103</v>
      </c>
      <c r="GC55" s="239">
        <f t="shared" si="442"/>
        <v>13049.056414891666</v>
      </c>
      <c r="GD55" s="239">
        <f t="shared" si="443"/>
        <v>13765.389672558487</v>
      </c>
      <c r="GE55" s="239">
        <f t="shared" si="444"/>
        <v>14521.046335667404</v>
      </c>
      <c r="GF55" s="239">
        <f t="shared" si="445"/>
        <v>15318.185078549133</v>
      </c>
      <c r="GG55" s="239">
        <f t="shared" si="445"/>
        <v>16159.083076839495</v>
      </c>
      <c r="GH55" s="239">
        <f t="shared" si="445"/>
        <v>17046.142512656745</v>
      </c>
      <c r="GI55" s="239">
        <f t="shared" si="445"/>
        <v>17981.897436883246</v>
      </c>
      <c r="GJ55" s="239">
        <f t="shared" si="445"/>
        <v>18969.021008154908</v>
      </c>
      <c r="GK55" s="239">
        <f t="shared" si="445"/>
        <v>20010.333129237864</v>
      </c>
      <c r="GL55" s="239">
        <f t="shared" si="445"/>
        <v>21108.808502607171</v>
      </c>
      <c r="GM55" s="239">
        <f t="shared" si="445"/>
        <v>22267.585128239778</v>
      </c>
      <c r="GN55" s="239">
        <f t="shared" si="445"/>
        <v>23489.973267897283</v>
      </c>
      <c r="GO55" s="239">
        <f t="shared" si="445"/>
        <v>24779.46490150665</v>
      </c>
      <c r="GP55" s="239">
        <f t="shared" si="445"/>
        <v>26139.74370265277</v>
      </c>
      <c r="GQ55" s="239">
        <f t="shared" si="445"/>
        <v>27574.695561679775</v>
      </c>
      <c r="GR55" s="239">
        <f t="shared" si="445"/>
        <v>29088.419686462243</v>
      </c>
      <c r="GS55" s="239">
        <f t="shared" si="445"/>
        <v>30685.240312557773</v>
      </c>
      <c r="GT55" s="239">
        <f t="shared" si="445"/>
        <v>32369.719056193146</v>
      </c>
      <c r="GU55" s="239">
        <f t="shared" si="445"/>
        <v>34146.667945372668</v>
      </c>
      <c r="GV55" s="239">
        <f t="shared" si="446"/>
        <v>36021.163166334525</v>
      </c>
      <c r="GW55" s="239">
        <f t="shared" si="447"/>
        <v>37998.559564624426</v>
      </c>
      <c r="GX55" s="239">
        <f t="shared" si="448"/>
        <v>40084.505942211617</v>
      </c>
      <c r="GY55" s="239">
        <f t="shared" si="449"/>
        <v>42284.961194346251</v>
      </c>
      <c r="GZ55" s="239">
        <f t="shared" si="450"/>
        <v>44606.211332256142</v>
      </c>
      <c r="HA55" s="239">
        <f t="shared" si="451"/>
        <v>47054.887440311351</v>
      </c>
      <c r="HB55" s="239">
        <f t="shared" si="452"/>
        <v>49637.984618954644</v>
      </c>
      <c r="HC55" s="239">
        <f t="shared" si="453"/>
        <v>52362.881967511828</v>
      </c>
      <c r="HD55" s="239">
        <f t="shared" si="454"/>
        <v>55237.363663966542</v>
      </c>
      <c r="HE55" s="239">
        <f t="shared" si="455"/>
        <v>58269.641201917904</v>
      </c>
      <c r="HF55" s="239">
        <f t="shared" si="456"/>
        <v>61468.37684824496</v>
      </c>
      <c r="HG55" s="239">
        <f t="shared" si="457"/>
        <v>64842.708388489184</v>
      </c>
      <c r="HH55" s="239">
        <f t="shared" si="458"/>
        <v>68402.27523064478</v>
      </c>
      <c r="HI55" s="239">
        <f t="shared" si="459"/>
        <v>72157.245941927205</v>
      </c>
    </row>
    <row r="56" spans="1:217" s="278" customFormat="1" ht="12.75" customHeight="1">
      <c r="A56" s="10" t="str">
        <f>'JJR-4 Constant DCF'!A50</f>
        <v>Ameren Corporation</v>
      </c>
      <c r="B56" s="389" t="str">
        <f>'JJR-4 Constant DCF'!B50</f>
        <v>AEE</v>
      </c>
      <c r="C56" s="239">
        <f>'JJR-4 Constant DCF'!D50</f>
        <v>75.86933333333333</v>
      </c>
      <c r="D56" s="10">
        <f>'JJR-4 Constant DCF'!C50</f>
        <v>2.2000000000000002</v>
      </c>
      <c r="E56" s="3">
        <f>'JJR-4 Constant DCF'!G50</f>
        <v>0.06</v>
      </c>
      <c r="F56" s="3">
        <f>'JJR-4 Constant DCF'!H50</f>
        <v>7.4999999999999997E-2</v>
      </c>
      <c r="G56" s="3">
        <f>'JJR-4 Constant DCF'!I50</f>
        <v>7.2999999999999995E-2</v>
      </c>
      <c r="H56" s="3">
        <f t="shared" si="460"/>
        <v>7.4999999999999997E-2</v>
      </c>
      <c r="I56" s="3">
        <f t="shared" si="344"/>
        <v>7.1649234433652703E-2</v>
      </c>
      <c r="J56" s="3">
        <f t="shared" si="345"/>
        <v>6.8298468867305423E-2</v>
      </c>
      <c r="K56" s="3">
        <f t="shared" si="346"/>
        <v>6.4947703300958143E-2</v>
      </c>
      <c r="L56" s="3">
        <f t="shared" si="347"/>
        <v>6.1596937734610856E-2</v>
      </c>
      <c r="M56" s="3">
        <f t="shared" si="348"/>
        <v>5.8246172168263569E-2</v>
      </c>
      <c r="N56" s="3">
        <f>'JJR-5.4 GDP Growth'!$D$25</f>
        <v>5.4895406601916275E-2</v>
      </c>
      <c r="O56" s="3">
        <f t="shared" si="461"/>
        <v>9.107022583484653E-2</v>
      </c>
      <c r="Q56" s="239">
        <f t="shared" si="349"/>
        <v>-75.86933333333333</v>
      </c>
      <c r="R56" s="239">
        <f t="shared" si="350"/>
        <v>2.3650000000000002</v>
      </c>
      <c r="S56" s="239">
        <f t="shared" si="351"/>
        <v>2.5423750000000003</v>
      </c>
      <c r="T56" s="239">
        <f t="shared" si="352"/>
        <v>2.7330531250000001</v>
      </c>
      <c r="U56" s="239">
        <f t="shared" si="353"/>
        <v>2.9380321093749999</v>
      </c>
      <c r="V56" s="239">
        <f t="shared" si="354"/>
        <v>3.1583845175781247</v>
      </c>
      <c r="W56" s="239">
        <f t="shared" si="355"/>
        <v>3.3846803503096989</v>
      </c>
      <c r="X56" s="239">
        <f t="shared" si="356"/>
        <v>3.6158488358411063</v>
      </c>
      <c r="Y56" s="239">
        <f t="shared" si="357"/>
        <v>3.8506899132124297</v>
      </c>
      <c r="Z56" s="239">
        <f t="shared" si="358"/>
        <v>4.0878806200318696</v>
      </c>
      <c r="AA56" s="239">
        <f t="shared" si="359"/>
        <v>4.3259840184295539</v>
      </c>
      <c r="AB56" s="239">
        <f t="shared" si="360"/>
        <v>4.5634606700746358</v>
      </c>
      <c r="AC56" s="239">
        <f t="shared" si="360"/>
        <v>4.8139736990702362</v>
      </c>
      <c r="AD56" s="239">
        <f t="shared" si="360"/>
        <v>5.078238742651628</v>
      </c>
      <c r="AE56" s="239">
        <f t="shared" si="360"/>
        <v>5.3570107232510935</v>
      </c>
      <c r="AF56" s="239">
        <f t="shared" si="360"/>
        <v>5.651086005074788</v>
      </c>
      <c r="AG56" s="239">
        <f t="shared" si="360"/>
        <v>5.9613046690657674</v>
      </c>
      <c r="AH56" s="239">
        <f t="shared" si="360"/>
        <v>6.288552912752035</v>
      </c>
      <c r="AI56" s="239">
        <f t="shared" si="360"/>
        <v>6.633765581835223</v>
      </c>
      <c r="AJ56" s="239">
        <f t="shared" si="360"/>
        <v>6.9979288407518654</v>
      </c>
      <c r="AK56" s="239">
        <f t="shared" si="360"/>
        <v>7.3820829898362152</v>
      </c>
      <c r="AL56" s="239">
        <f t="shared" si="360"/>
        <v>7.7873254371323641</v>
      </c>
      <c r="AM56" s="239">
        <f t="shared" si="360"/>
        <v>8.2148138333451914</v>
      </c>
      <c r="AN56" s="239">
        <f t="shared" si="360"/>
        <v>8.665769378885722</v>
      </c>
      <c r="AO56" s="239">
        <f t="shared" si="360"/>
        <v>9.1414803124580892</v>
      </c>
      <c r="AP56" s="239">
        <f t="shared" si="360"/>
        <v>9.6433055911538883</v>
      </c>
      <c r="AQ56" s="239">
        <f t="shared" si="360"/>
        <v>10.172678772566814</v>
      </c>
      <c r="AR56" s="239">
        <f t="shared" si="361"/>
        <v>10.731112110017552</v>
      </c>
      <c r="AS56" s="239">
        <f t="shared" si="362"/>
        <v>11.320200872587714</v>
      </c>
      <c r="AT56" s="239">
        <f t="shared" si="363"/>
        <v>11.941627902303784</v>
      </c>
      <c r="AU56" s="239">
        <f t="shared" si="364"/>
        <v>12.597168421489538</v>
      </c>
      <c r="AV56" s="239">
        <f t="shared" si="365"/>
        <v>13.288695104020027</v>
      </c>
      <c r="AW56" s="239">
        <f t="shared" si="366"/>
        <v>14.0181834249641</v>
      </c>
      <c r="AX56" s="239">
        <f t="shared" si="367"/>
        <v>14.787717303897747</v>
      </c>
      <c r="AY56" s="239">
        <f t="shared" si="368"/>
        <v>15.599495058009406</v>
      </c>
      <c r="AZ56" s="239">
        <f t="shared" si="369"/>
        <v>16.455835682003418</v>
      </c>
      <c r="BA56" s="239">
        <f t="shared" si="370"/>
        <v>17.359185472741316</v>
      </c>
      <c r="BB56" s="239">
        <f t="shared" si="371"/>
        <v>18.312125017545529</v>
      </c>
      <c r="BC56" s="239">
        <f t="shared" si="372"/>
        <v>19.317376566128814</v>
      </c>
      <c r="BD56" s="239">
        <f t="shared" si="373"/>
        <v>20.377811807208786</v>
      </c>
      <c r="BE56" s="239">
        <f t="shared" si="374"/>
        <v>21.496460072022842</v>
      </c>
      <c r="BF56" s="239">
        <f t="shared" si="375"/>
        <v>22.676516988178395</v>
      </c>
      <c r="BG56" s="239">
        <f t="shared" si="376"/>
        <v>23.921353608559709</v>
      </c>
      <c r="BH56" s="239">
        <f t="shared" si="377"/>
        <v>25.234526041369811</v>
      </c>
      <c r="BI56" s="239">
        <f t="shared" si="377"/>
        <v>26.619785608817452</v>
      </c>
      <c r="BJ56" s="239">
        <f t="shared" si="377"/>
        <v>28.081089563469327</v>
      </c>
      <c r="BK56" s="239">
        <f t="shared" si="377"/>
        <v>29.622612392880804</v>
      </c>
      <c r="BL56" s="239">
        <f t="shared" si="377"/>
        <v>31.248757744798958</v>
      </c>
      <c r="BM56" s="239">
        <f t="shared" si="377"/>
        <v>32.964171007004474</v>
      </c>
      <c r="BN56" s="239">
        <f t="shared" si="377"/>
        <v>34.773752577729084</v>
      </c>
      <c r="BO56" s="239">
        <f t="shared" si="377"/>
        <v>36.682671864557953</v>
      </c>
      <c r="BP56" s="239">
        <f t="shared" si="377"/>
        <v>38.696382051807539</v>
      </c>
      <c r="BQ56" s="239">
        <f t="shared" si="377"/>
        <v>40.820635678564607</v>
      </c>
      <c r="BR56" s="239">
        <f t="shared" si="377"/>
        <v>43.061501071888102</v>
      </c>
      <c r="BS56" s="239">
        <f t="shared" si="377"/>
        <v>45.425379682118255</v>
      </c>
      <c r="BT56" s="239">
        <f t="shared" si="377"/>
        <v>47.919024369814565</v>
      </c>
      <c r="BU56" s="239">
        <f t="shared" si="377"/>
        <v>50.54955869656267</v>
      </c>
      <c r="BV56" s="239">
        <f t="shared" si="377"/>
        <v>53.32449727475791</v>
      </c>
      <c r="BW56" s="239">
        <f t="shared" si="377"/>
        <v>56.251767234498523</v>
      </c>
      <c r="BX56" s="239">
        <f t="shared" si="378"/>
        <v>59.339730868912667</v>
      </c>
      <c r="BY56" s="239">
        <f t="shared" si="379"/>
        <v>62.597209522609909</v>
      </c>
      <c r="BZ56" s="239">
        <f t="shared" si="380"/>
        <v>66.033508791498932</v>
      </c>
      <c r="CA56" s="239">
        <f t="shared" si="381"/>
        <v>69.658445105959473</v>
      </c>
      <c r="CB56" s="239">
        <f t="shared" si="382"/>
        <v>73.482373773308382</v>
      </c>
      <c r="CC56" s="239">
        <f t="shared" si="383"/>
        <v>77.516218559668133</v>
      </c>
      <c r="CD56" s="239">
        <f t="shared" si="384"/>
        <v>81.771502895744121</v>
      </c>
      <c r="CE56" s="239">
        <f t="shared" si="385"/>
        <v>86.260382795655772</v>
      </c>
      <c r="CF56" s="239">
        <f t="shared" si="386"/>
        <v>90.995681582860243</v>
      </c>
      <c r="CG56" s="239">
        <f t="shared" si="387"/>
        <v>95.990926522369861</v>
      </c>
      <c r="CH56" s="239">
        <f t="shared" si="388"/>
        <v>101.26038746391002</v>
      </c>
      <c r="CI56" s="239">
        <f t="shared" si="389"/>
        <v>106.81911760640895</v>
      </c>
      <c r="CJ56" s="239">
        <f t="shared" si="390"/>
        <v>112.68299650027069</v>
      </c>
      <c r="CK56" s="239">
        <f t="shared" si="391"/>
        <v>118.86877541027536</v>
      </c>
      <c r="CL56" s="239">
        <f t="shared" si="392"/>
        <v>125.39412516869429</v>
      </c>
      <c r="CM56" s="239">
        <f t="shared" si="393"/>
        <v>132.27768665532133</v>
      </c>
      <c r="CN56" s="239">
        <f t="shared" si="394"/>
        <v>139.53912404862606</v>
      </c>
      <c r="CO56" s="239">
        <f t="shared" si="394"/>
        <v>147.19918100015062</v>
      </c>
      <c r="CP56" s="239">
        <f t="shared" si="394"/>
        <v>155.27973989262296</v>
      </c>
      <c r="CQ56" s="239">
        <f t="shared" si="394"/>
        <v>163.80388435106829</v>
      </c>
      <c r="CR56" s="239">
        <f t="shared" si="394"/>
        <v>172.79596518549346</v>
      </c>
      <c r="CS56" s="239">
        <f t="shared" si="394"/>
        <v>182.28166995352169</v>
      </c>
      <c r="CT56" s="239">
        <f t="shared" si="394"/>
        <v>192.28809634169656</v>
      </c>
      <c r="CU56" s="239">
        <f t="shared" si="394"/>
        <v>202.84382957508245</v>
      </c>
      <c r="CV56" s="239">
        <f t="shared" si="394"/>
        <v>213.97902407629641</v>
      </c>
      <c r="CW56" s="239">
        <f t="shared" si="394"/>
        <v>225.72548960724595</v>
      </c>
      <c r="CX56" s="239">
        <f t="shared" si="394"/>
        <v>238.11678213965234</v>
      </c>
      <c r="CY56" s="239">
        <f t="shared" si="394"/>
        <v>251.18829971394848</v>
      </c>
      <c r="CZ56" s="239">
        <f t="shared" si="394"/>
        <v>264.97738356038968</v>
      </c>
      <c r="DA56" s="239">
        <f t="shared" si="394"/>
        <v>279.52342477124921</v>
      </c>
      <c r="DB56" s="239">
        <f t="shared" si="394"/>
        <v>294.86797682882707</v>
      </c>
      <c r="DC56" s="239">
        <f t="shared" si="394"/>
        <v>311.05487431072993</v>
      </c>
      <c r="DD56" s="239">
        <f t="shared" si="395"/>
        <v>328.13035811152542</v>
      </c>
      <c r="DE56" s="239">
        <f t="shared" si="396"/>
        <v>346.14320753849</v>
      </c>
      <c r="DF56" s="239">
        <f t="shared" si="397"/>
        <v>365.14487965880693</v>
      </c>
      <c r="DG56" s="239">
        <f t="shared" si="398"/>
        <v>385.18965629628491</v>
      </c>
      <c r="DH56" s="239">
        <f t="shared" si="399"/>
        <v>406.33479909752185</v>
      </c>
      <c r="DI56" s="239">
        <f t="shared" si="400"/>
        <v>428.64071311048826</v>
      </c>
      <c r="DJ56" s="239">
        <f t="shared" si="401"/>
        <v>452.17111934282389</v>
      </c>
      <c r="DK56" s="239">
        <f t="shared" si="402"/>
        <v>476.99323679279183</v>
      </c>
      <c r="DL56" s="239">
        <f t="shared" si="403"/>
        <v>503.17797447289627</v>
      </c>
      <c r="DM56" s="239">
        <f t="shared" si="404"/>
        <v>530.80013397471453</v>
      </c>
      <c r="DN56" s="239">
        <f t="shared" si="405"/>
        <v>559.93862315360809</v>
      </c>
      <c r="DO56" s="239">
        <f t="shared" si="406"/>
        <v>590.67668154374257</v>
      </c>
      <c r="DP56" s="239">
        <f t="shared" si="407"/>
        <v>623.10211814735692</v>
      </c>
      <c r="DQ56" s="239">
        <f t="shared" si="408"/>
        <v>657.30756227757138</v>
      </c>
      <c r="DR56" s="239">
        <f t="shared" si="409"/>
        <v>693.39072817131307</v>
      </c>
      <c r="DS56" s="239">
        <f t="shared" si="410"/>
        <v>731.45469412827606</v>
      </c>
      <c r="DT56" s="239">
        <f t="shared" si="411"/>
        <v>771.60819697332806</v>
      </c>
      <c r="DU56" s="239">
        <f t="shared" si="411"/>
        <v>813.96594268355045</v>
      </c>
      <c r="DV56" s="239">
        <f t="shared" si="411"/>
        <v>858.64893406727606</v>
      </c>
      <c r="DW56" s="239">
        <f t="shared" si="411"/>
        <v>905.78481643120119</v>
      </c>
      <c r="DX56" s="239">
        <f t="shared" si="411"/>
        <v>955.50824222303413</v>
      </c>
      <c r="DY56" s="239">
        <f t="shared" si="411"/>
        <v>1007.9612556913499</v>
      </c>
      <c r="DZ56" s="239">
        <f t="shared" si="411"/>
        <v>1063.2936986615048</v>
      </c>
      <c r="EA56" s="239">
        <f t="shared" si="411"/>
        <v>1121.6636385867835</v>
      </c>
      <c r="EB56" s="239">
        <f t="shared" si="411"/>
        <v>1183.2378200975897</v>
      </c>
      <c r="EC56" s="239">
        <f t="shared" si="411"/>
        <v>1248.1921413386119</v>
      </c>
      <c r="ED56" s="239">
        <f t="shared" si="411"/>
        <v>1316.7121564547115</v>
      </c>
      <c r="EE56" s="239">
        <f t="shared" si="411"/>
        <v>1388.9936056609788</v>
      </c>
      <c r="EF56" s="239">
        <f t="shared" si="411"/>
        <v>1465.2429744112001</v>
      </c>
      <c r="EG56" s="239">
        <f t="shared" si="411"/>
        <v>1545.6780832621041</v>
      </c>
      <c r="EH56" s="239">
        <f t="shared" si="411"/>
        <v>1630.5287101184479</v>
      </c>
      <c r="EI56" s="239">
        <f t="shared" si="411"/>
        <v>1720.0372466364981</v>
      </c>
      <c r="EJ56" s="239">
        <f t="shared" si="412"/>
        <v>1814.4593906610492</v>
      </c>
      <c r="EK56" s="239">
        <f t="shared" si="413"/>
        <v>1914.0648766740526</v>
      </c>
      <c r="EL56" s="239">
        <f t="shared" si="414"/>
        <v>2019.1382463415214</v>
      </c>
      <c r="EM56" s="239">
        <f t="shared" si="415"/>
        <v>2129.9796613599192</v>
      </c>
      <c r="EN56" s="239">
        <f t="shared" si="416"/>
        <v>2246.905760924084</v>
      </c>
      <c r="EO56" s="239">
        <f t="shared" si="417"/>
        <v>2370.2505662661997</v>
      </c>
      <c r="EP56" s="239">
        <f t="shared" si="418"/>
        <v>2500.366434849805</v>
      </c>
      <c r="EQ56" s="239">
        <f t="shared" si="419"/>
        <v>2637.625066944669</v>
      </c>
      <c r="ER56" s="239">
        <f t="shared" si="420"/>
        <v>2782.4185674580031</v>
      </c>
      <c r="ES56" s="239">
        <f t="shared" si="421"/>
        <v>2935.1605660553314</v>
      </c>
      <c r="ET56" s="239">
        <f t="shared" si="422"/>
        <v>3096.2873987708494</v>
      </c>
      <c r="EU56" s="239">
        <f t="shared" si="423"/>
        <v>3266.259354482765</v>
      </c>
      <c r="EV56" s="239">
        <f t="shared" si="424"/>
        <v>3445.5619898144091</v>
      </c>
      <c r="EW56" s="239">
        <f t="shared" si="425"/>
        <v>3634.7075162173787</v>
      </c>
      <c r="EX56" s="239">
        <f t="shared" si="426"/>
        <v>3834.2362631991728</v>
      </c>
      <c r="EY56" s="239">
        <f t="shared" si="427"/>
        <v>4044.7182218753032</v>
      </c>
      <c r="EZ56" s="239">
        <f t="shared" si="428"/>
        <v>4266.7546732553283</v>
      </c>
      <c r="FA56" s="239">
        <f t="shared" si="428"/>
        <v>4500.9799059143061</v>
      </c>
      <c r="FB56" s="239">
        <f t="shared" si="428"/>
        <v>4748.0630279565266</v>
      </c>
      <c r="FC56" s="239">
        <f t="shared" si="428"/>
        <v>5008.7098784477257</v>
      </c>
      <c r="FD56" s="239">
        <f t="shared" si="428"/>
        <v>5283.6650437761482</v>
      </c>
      <c r="FE56" s="239">
        <f t="shared" si="428"/>
        <v>5573.7139847025719</v>
      </c>
      <c r="FF56" s="239">
        <f t="shared" si="428"/>
        <v>5879.6852801756067</v>
      </c>
      <c r="FG56" s="239">
        <f t="shared" si="428"/>
        <v>6202.4529943221487</v>
      </c>
      <c r="FH56" s="239">
        <f t="shared" si="428"/>
        <v>6542.9391733747361</v>
      </c>
      <c r="FI56" s="239">
        <f t="shared" si="428"/>
        <v>6902.1164796687481</v>
      </c>
      <c r="FJ56" s="239">
        <f t="shared" si="428"/>
        <v>7281.0109702339514</v>
      </c>
      <c r="FK56" s="239">
        <f t="shared" si="428"/>
        <v>7680.7050279179575</v>
      </c>
      <c r="FL56" s="239">
        <f t="shared" si="428"/>
        <v>8102.3404534148967</v>
      </c>
      <c r="FM56" s="239">
        <f t="shared" si="428"/>
        <v>8547.1217270322613</v>
      </c>
      <c r="FN56" s="239">
        <f t="shared" si="428"/>
        <v>9016.3194495137705</v>
      </c>
      <c r="FO56" s="239">
        <f t="shared" si="428"/>
        <v>9511.2739717475943</v>
      </c>
      <c r="FP56" s="239">
        <f t="shared" si="429"/>
        <v>10033.399223728902</v>
      </c>
      <c r="FQ56" s="239">
        <f t="shared" si="430"/>
        <v>10584.186753714852</v>
      </c>
      <c r="FR56" s="239">
        <f t="shared" si="431"/>
        <v>11165.209989110645</v>
      </c>
      <c r="FS56" s="239">
        <f t="shared" si="432"/>
        <v>11778.12873125865</v>
      </c>
      <c r="FT56" s="239">
        <f t="shared" si="433"/>
        <v>12424.693896970806</v>
      </c>
      <c r="FU56" s="239">
        <f t="shared" si="434"/>
        <v>13106.752520349366</v>
      </c>
      <c r="FV56" s="239">
        <f t="shared" si="435"/>
        <v>13826.253029184636</v>
      </c>
      <c r="FW56" s="239">
        <f t="shared" si="436"/>
        <v>14585.250811002703</v>
      </c>
      <c r="FX56" s="239">
        <f t="shared" si="437"/>
        <v>15385.914084663626</v>
      </c>
      <c r="FY56" s="239">
        <f t="shared" si="438"/>
        <v>16230.530094283386</v>
      </c>
      <c r="FZ56" s="239">
        <f t="shared" si="439"/>
        <v>17121.511643173711</v>
      </c>
      <c r="GA56" s="239">
        <f t="shared" si="440"/>
        <v>18061.403986465175</v>
      </c>
      <c r="GB56" s="239">
        <f t="shared" si="441"/>
        <v>19052.892102103651</v>
      </c>
      <c r="GC56" s="239">
        <f t="shared" si="442"/>
        <v>20098.808360991072</v>
      </c>
      <c r="GD56" s="239">
        <f t="shared" si="443"/>
        <v>21202.140618181671</v>
      </c>
      <c r="GE56" s="239">
        <f t="shared" si="444"/>
        <v>22366.040748247757</v>
      </c>
      <c r="GF56" s="239">
        <f t="shared" si="445"/>
        <v>23593.833649197844</v>
      </c>
      <c r="GG56" s="239">
        <f t="shared" si="445"/>
        <v>24889.026740668534</v>
      </c>
      <c r="GH56" s="239">
        <f t="shared" si="445"/>
        <v>26255.319983523499</v>
      </c>
      <c r="GI56" s="239">
        <f t="shared" si="445"/>
        <v>27696.616449482441</v>
      </c>
      <c r="GJ56" s="239">
        <f t="shared" si="445"/>
        <v>29217.033470974104</v>
      </c>
      <c r="GK56" s="239">
        <f t="shared" si="445"/>
        <v>30820.914403065024</v>
      </c>
      <c r="GL56" s="239">
        <f t="shared" si="445"/>
        <v>32512.841031064137</v>
      </c>
      <c r="GM56" s="239">
        <f t="shared" si="445"/>
        <v>34297.646659247868</v>
      </c>
      <c r="GN56" s="239">
        <f t="shared" si="445"/>
        <v>36180.429918096139</v>
      </c>
      <c r="GO56" s="239">
        <f t="shared" si="445"/>
        <v>38166.569329482161</v>
      </c>
      <c r="GP56" s="239">
        <f t="shared" si="445"/>
        <v>40261.738671424311</v>
      </c>
      <c r="GQ56" s="239">
        <f t="shared" si="445"/>
        <v>42471.923186292246</v>
      </c>
      <c r="GR56" s="239">
        <f t="shared" si="445"/>
        <v>44803.436678769118</v>
      </c>
      <c r="GS56" s="239">
        <f t="shared" si="445"/>
        <v>47262.939552413358</v>
      </c>
      <c r="GT56" s="239">
        <f t="shared" si="445"/>
        <v>49857.457836344882</v>
      </c>
      <c r="GU56" s="239">
        <f t="shared" si="445"/>
        <v>52594.403256408928</v>
      </c>
      <c r="GV56" s="239">
        <f t="shared" si="446"/>
        <v>55481.594408154648</v>
      </c>
      <c r="GW56" s="239">
        <f t="shared" si="447"/>
        <v>58527.279092112898</v>
      </c>
      <c r="GX56" s="239">
        <f t="shared" si="448"/>
        <v>61740.157875178265</v>
      </c>
      <c r="GY56" s="239">
        <f t="shared" si="449"/>
        <v>65129.408945402676</v>
      </c>
      <c r="GZ56" s="239">
        <f t="shared" si="450"/>
        <v>68704.714331203038</v>
      </c>
      <c r="HA56" s="239">
        <f t="shared" si="451"/>
        <v>72476.287559882927</v>
      </c>
      <c r="HB56" s="239">
        <f t="shared" si="452"/>
        <v>76454.902834480105</v>
      </c>
      <c r="HC56" s="239">
        <f t="shared" si="453"/>
        <v>80651.925812288886</v>
      </c>
      <c r="HD56" s="239">
        <f t="shared" si="454"/>
        <v>85079.346072982065</v>
      </c>
      <c r="HE56" s="239">
        <f t="shared" si="455"/>
        <v>89749.81136908356</v>
      </c>
      <c r="HF56" s="239">
        <f t="shared" si="456"/>
        <v>94676.663756634691</v>
      </c>
      <c r="HG56" s="239">
        <f t="shared" si="457"/>
        <v>99873.97770926806</v>
      </c>
      <c r="HH56" s="239">
        <f t="shared" si="458"/>
        <v>105356.60032456905</v>
      </c>
      <c r="HI56" s="239">
        <f t="shared" si="459"/>
        <v>111140.19373758185</v>
      </c>
    </row>
    <row r="57" spans="1:217" s="278" customFormat="1" ht="12.75" customHeight="1">
      <c r="A57" s="10" t="str">
        <f>'JJR-4 Constant DCF'!A51</f>
        <v>American Electric Power Company, Inc.</v>
      </c>
      <c r="B57" s="389" t="str">
        <f>'JJR-4 Constant DCF'!B51</f>
        <v>AEP</v>
      </c>
      <c r="C57" s="239">
        <f>'JJR-4 Constant DCF'!D51</f>
        <v>81.44661111111111</v>
      </c>
      <c r="D57" s="10">
        <f>'JJR-4 Constant DCF'!C51</f>
        <v>2.96</v>
      </c>
      <c r="E57" s="3">
        <f>'JJR-4 Constant DCF'!G51</f>
        <v>6.5000000000000002E-2</v>
      </c>
      <c r="F57" s="3">
        <f>'JJR-4 Constant DCF'!H51</f>
        <v>6.1499999999999999E-2</v>
      </c>
      <c r="G57" s="3">
        <f>'JJR-4 Constant DCF'!I51</f>
        <v>5.7000000000000002E-2</v>
      </c>
      <c r="H57" s="3">
        <f t="shared" si="460"/>
        <v>6.5000000000000002E-2</v>
      </c>
      <c r="I57" s="3">
        <f t="shared" si="344"/>
        <v>6.3315901100319386E-2</v>
      </c>
      <c r="J57" s="3">
        <f t="shared" si="345"/>
        <v>6.1631802200638762E-2</v>
      </c>
      <c r="K57" s="3">
        <f t="shared" si="346"/>
        <v>5.9947703300958138E-2</v>
      </c>
      <c r="L57" s="3">
        <f t="shared" si="347"/>
        <v>5.8263604401277515E-2</v>
      </c>
      <c r="M57" s="3">
        <f t="shared" si="348"/>
        <v>5.6579505501596891E-2</v>
      </c>
      <c r="N57" s="3">
        <f>'JJR-5.4 GDP Growth'!$D$25</f>
        <v>5.4895406601916275E-2</v>
      </c>
      <c r="O57" s="3">
        <f t="shared" si="461"/>
        <v>9.7578829526901251E-2</v>
      </c>
      <c r="Q57" s="239">
        <f t="shared" si="349"/>
        <v>-81.44661111111111</v>
      </c>
      <c r="R57" s="239">
        <f t="shared" si="350"/>
        <v>3.1523999999999996</v>
      </c>
      <c r="S57" s="239">
        <f t="shared" si="351"/>
        <v>3.3573059999999995</v>
      </c>
      <c r="T57" s="239">
        <f t="shared" si="352"/>
        <v>3.5755308899999991</v>
      </c>
      <c r="U57" s="239">
        <f t="shared" si="353"/>
        <v>3.807940397849999</v>
      </c>
      <c r="V57" s="239">
        <f t="shared" si="354"/>
        <v>4.0554565237102489</v>
      </c>
      <c r="W57" s="239">
        <f t="shared" si="355"/>
        <v>4.3122314078821322</v>
      </c>
      <c r="X57" s="239">
        <f t="shared" si="356"/>
        <v>4.578002001056106</v>
      </c>
      <c r="Y57" s="239">
        <f t="shared" si="357"/>
        <v>4.8524427067266096</v>
      </c>
      <c r="Z57" s="239">
        <f t="shared" si="358"/>
        <v>5.1351635089711927</v>
      </c>
      <c r="AA57" s="239">
        <f t="shared" si="359"/>
        <v>5.4257085209786284</v>
      </c>
      <c r="AB57" s="239">
        <f t="shared" si="360"/>
        <v>5.7235549963412318</v>
      </c>
      <c r="AC57" s="239">
        <f t="shared" si="360"/>
        <v>6.0377518750738135</v>
      </c>
      <c r="AD57" s="239">
        <f t="shared" si="360"/>
        <v>6.3691967192174728</v>
      </c>
      <c r="AE57" s="239">
        <f t="shared" si="360"/>
        <v>6.7188363628465071</v>
      </c>
      <c r="AF57" s="239">
        <f t="shared" si="360"/>
        <v>7.0876696168767062</v>
      </c>
      <c r="AG57" s="239">
        <f t="shared" si="360"/>
        <v>7.4767501223552006</v>
      </c>
      <c r="AH57" s="239">
        <f t="shared" si="360"/>
        <v>7.8871893603828163</v>
      </c>
      <c r="AI57" s="239">
        <f t="shared" si="360"/>
        <v>8.3201598272673394</v>
      </c>
      <c r="AJ57" s="239">
        <f t="shared" si="360"/>
        <v>8.776898383978109</v>
      </c>
      <c r="AK57" s="239">
        <f t="shared" si="360"/>
        <v>9.2587097894702897</v>
      </c>
      <c r="AL57" s="239">
        <f t="shared" si="360"/>
        <v>9.766970427972403</v>
      </c>
      <c r="AM57" s="239">
        <f t="shared" si="360"/>
        <v>10.303132240884841</v>
      </c>
      <c r="AN57" s="239">
        <f t="shared" si="360"/>
        <v>10.868726874521526</v>
      </c>
      <c r="AO57" s="239">
        <f t="shared" si="360"/>
        <v>11.465370055543559</v>
      </c>
      <c r="AP57" s="239">
        <f t="shared" si="360"/>
        <v>12.094766206584058</v>
      </c>
      <c r="AQ57" s="239">
        <f t="shared" si="360"/>
        <v>12.758713315249606</v>
      </c>
      <c r="AR57" s="239">
        <f t="shared" si="361"/>
        <v>13.459108070407517</v>
      </c>
      <c r="AS57" s="239">
        <f t="shared" si="362"/>
        <v>14.197951280431671</v>
      </c>
      <c r="AT57" s="239">
        <f t="shared" si="363"/>
        <v>14.977353588885165</v>
      </c>
      <c r="AU57" s="239">
        <f t="shared" si="364"/>
        <v>15.799541503967687</v>
      </c>
      <c r="AV57" s="239">
        <f t="shared" si="365"/>
        <v>16.666863758951845</v>
      </c>
      <c r="AW57" s="239">
        <f t="shared" si="366"/>
        <v>17.581798021778248</v>
      </c>
      <c r="AX57" s="239">
        <f t="shared" si="367"/>
        <v>18.546957972976532</v>
      </c>
      <c r="AY57" s="239">
        <f t="shared" si="368"/>
        <v>19.565100772131732</v>
      </c>
      <c r="AZ57" s="239">
        <f t="shared" si="369"/>
        <v>20.639134934225371</v>
      </c>
      <c r="BA57" s="239">
        <f t="shared" si="370"/>
        <v>21.772128638351486</v>
      </c>
      <c r="BB57" s="239">
        <f t="shared" si="371"/>
        <v>22.967318492543015</v>
      </c>
      <c r="BC57" s="239">
        <f t="shared" si="372"/>
        <v>24.228118779746875</v>
      </c>
      <c r="BD57" s="239">
        <f t="shared" si="373"/>
        <v>25.558131211360603</v>
      </c>
      <c r="BE57" s="239">
        <f t="shared" si="374"/>
        <v>26.961155216193369</v>
      </c>
      <c r="BF57" s="239">
        <f t="shared" si="375"/>
        <v>28.441198794243679</v>
      </c>
      <c r="BG57" s="239">
        <f t="shared" si="376"/>
        <v>30.002489966299617</v>
      </c>
      <c r="BH57" s="239">
        <f t="shared" si="377"/>
        <v>31.649488852069549</v>
      </c>
      <c r="BI57" s="239">
        <f t="shared" si="377"/>
        <v>33.386900411346723</v>
      </c>
      <c r="BJ57" s="239">
        <f t="shared" si="377"/>
        <v>35.219687884605285</v>
      </c>
      <c r="BK57" s="239">
        <f t="shared" si="377"/>
        <v>37.153086971423278</v>
      </c>
      <c r="BL57" s="239">
        <f t="shared" si="377"/>
        <v>39.192620787235917</v>
      </c>
      <c r="BM57" s="239">
        <f t="shared" si="377"/>
        <v>41.344115641145947</v>
      </c>
      <c r="BN57" s="239">
        <f t="shared" si="377"/>
        <v>43.613717679863299</v>
      </c>
      <c r="BO57" s="239">
        <f t="shared" si="377"/>
        <v>46.007910445320583</v>
      </c>
      <c r="BP57" s="239">
        <f t="shared" si="377"/>
        <v>48.533533396121008</v>
      </c>
      <c r="BQ57" s="239">
        <f t="shared" si="377"/>
        <v>51.19780144572875</v>
      </c>
      <c r="BR57" s="239">
        <f t="shared" si="377"/>
        <v>54.008325573216204</v>
      </c>
      <c r="BS57" s="239">
        <f t="shared" si="377"/>
        <v>56.973134565446578</v>
      </c>
      <c r="BT57" s="239">
        <f t="shared" si="377"/>
        <v>60.100697952802456</v>
      </c>
      <c r="BU57" s="239">
        <f t="shared" si="377"/>
        <v>63.399950203980502</v>
      </c>
      <c r="BV57" s="239">
        <f t="shared" si="377"/>
        <v>66.880316248969251</v>
      </c>
      <c r="BW57" s="239">
        <f t="shared" si="377"/>
        <v>70.551738403121163</v>
      </c>
      <c r="BX57" s="239">
        <f t="shared" si="378"/>
        <v>74.424704769232534</v>
      </c>
      <c r="BY57" s="239">
        <f t="shared" si="379"/>
        <v>78.510279198767137</v>
      </c>
      <c r="BZ57" s="239">
        <f t="shared" si="380"/>
        <v>82.820132897813423</v>
      </c>
      <c r="CA57" s="239">
        <f t="shared" si="381"/>
        <v>87.366577768063635</v>
      </c>
      <c r="CB57" s="239">
        <f t="shared" si="382"/>
        <v>92.162601578059423</v>
      </c>
      <c r="CC57" s="239">
        <f t="shared" si="383"/>
        <v>97.22190506517741</v>
      </c>
      <c r="CD57" s="239">
        <f t="shared" si="384"/>
        <v>102.55894107434322</v>
      </c>
      <c r="CE57" s="239">
        <f t="shared" si="385"/>
        <v>108.18895584528127</v>
      </c>
      <c r="CF57" s="239">
        <f t="shared" si="386"/>
        <v>114.12803256624476</v>
      </c>
      <c r="CG57" s="239">
        <f t="shared" si="387"/>
        <v>120.3931373186455</v>
      </c>
      <c r="CH57" s="239">
        <f t="shared" si="388"/>
        <v>127.00216754383288</v>
      </c>
      <c r="CI57" s="239">
        <f t="shared" si="389"/>
        <v>133.97400317047629</v>
      </c>
      <c r="CJ57" s="239">
        <f t="shared" si="390"/>
        <v>141.32856054860602</v>
      </c>
      <c r="CK57" s="239">
        <f t="shared" si="391"/>
        <v>149.08684934438529</v>
      </c>
      <c r="CL57" s="239">
        <f t="shared" si="392"/>
        <v>157.27103255814396</v>
      </c>
      <c r="CM57" s="239">
        <f t="shared" si="393"/>
        <v>165.90448983712648</v>
      </c>
      <c r="CN57" s="239">
        <f t="shared" si="394"/>
        <v>175.01188426381901</v>
      </c>
      <c r="CO57" s="239">
        <f t="shared" si="394"/>
        <v>184.61923281064887</v>
      </c>
      <c r="CP57" s="239">
        <f t="shared" si="394"/>
        <v>194.75398066232327</v>
      </c>
      <c r="CQ57" s="239">
        <f t="shared" si="394"/>
        <v>205.44507961812326</v>
      </c>
      <c r="CR57" s="239">
        <f t="shared" si="394"/>
        <v>216.72307079812319</v>
      </c>
      <c r="CS57" s="239">
        <f t="shared" si="394"/>
        <v>228.62017188960206</v>
      </c>
      <c r="CT57" s="239">
        <f t="shared" si="394"/>
        <v>241.17036918288176</v>
      </c>
      <c r="CU57" s="239">
        <f t="shared" si="394"/>
        <v>254.40951465951031</v>
      </c>
      <c r="CV57" s="239">
        <f t="shared" si="394"/>
        <v>268.37542841014033</v>
      </c>
      <c r="CW57" s="239">
        <f t="shared" si="394"/>
        <v>283.10800667467845</v>
      </c>
      <c r="CX57" s="239">
        <f t="shared" si="394"/>
        <v>298.64933581334293</v>
      </c>
      <c r="CY57" s="239">
        <f t="shared" si="394"/>
        <v>315.0438125342086</v>
      </c>
      <c r="CZ57" s="239">
        <f t="shared" si="394"/>
        <v>332.33827072069187</v>
      </c>
      <c r="DA57" s="239">
        <f t="shared" si="394"/>
        <v>350.58211522128198</v>
      </c>
      <c r="DB57" s="239">
        <f t="shared" si="394"/>
        <v>369.8274629837141</v>
      </c>
      <c r="DC57" s="239">
        <f t="shared" si="394"/>
        <v>390.12929193676024</v>
      </c>
      <c r="DD57" s="239">
        <f t="shared" si="395"/>
        <v>411.54559804494642</v>
      </c>
      <c r="DE57" s="239">
        <f t="shared" si="396"/>
        <v>434.13756098485254</v>
      </c>
      <c r="DF57" s="239">
        <f t="shared" si="397"/>
        <v>457.96971891628027</v>
      </c>
      <c r="DG57" s="239">
        <f t="shared" si="398"/>
        <v>483.11015284755479</v>
      </c>
      <c r="DH57" s="239">
        <f t="shared" si="399"/>
        <v>509.63068112163523</v>
      </c>
      <c r="DI57" s="239">
        <f t="shared" si="400"/>
        <v>537.60706457861897</v>
      </c>
      <c r="DJ57" s="239">
        <f t="shared" si="401"/>
        <v>567.11922298072489</v>
      </c>
      <c r="DK57" s="239">
        <f t="shared" si="402"/>
        <v>598.25146331801454</v>
      </c>
      <c r="DL57" s="239">
        <f t="shared" si="403"/>
        <v>631.0927206470484</v>
      </c>
      <c r="DM57" s="239">
        <f t="shared" si="404"/>
        <v>665.7368121504777</v>
      </c>
      <c r="DN57" s="239">
        <f t="shared" si="405"/>
        <v>702.28270514334179</v>
      </c>
      <c r="DO57" s="239">
        <f t="shared" si="406"/>
        <v>740.83479979167919</v>
      </c>
      <c r="DP57" s="239">
        <f t="shared" si="407"/>
        <v>781.50322735109262</v>
      </c>
      <c r="DQ57" s="239">
        <f t="shared" si="408"/>
        <v>824.40416477724068</v>
      </c>
      <c r="DR57" s="239">
        <f t="shared" si="409"/>
        <v>869.66016660700052</v>
      </c>
      <c r="DS57" s="239">
        <f t="shared" si="410"/>
        <v>917.4005150583821</v>
      </c>
      <c r="DT57" s="239">
        <f t="shared" si="411"/>
        <v>967.76158934931937</v>
      </c>
      <c r="DU57" s="239">
        <f t="shared" si="411"/>
        <v>1020.887255290367</v>
      </c>
      <c r="DV57" s="239">
        <f t="shared" si="411"/>
        <v>1076.929276264246</v>
      </c>
      <c r="DW57" s="239">
        <f t="shared" si="411"/>
        <v>1136.0477467662793</v>
      </c>
      <c r="DX57" s="239">
        <f t="shared" si="411"/>
        <v>1198.4115497442049</v>
      </c>
      <c r="DY57" s="239">
        <f t="shared" si="411"/>
        <v>1264.1988390438455</v>
      </c>
      <c r="DZ57" s="239">
        <f t="shared" si="411"/>
        <v>1333.5975483388279</v>
      </c>
      <c r="EA57" s="239">
        <f t="shared" si="411"/>
        <v>1406.8059279982065</v>
      </c>
      <c r="EB57" s="239">
        <f t="shared" si="411"/>
        <v>1484.0331114256542</v>
      </c>
      <c r="EC57" s="239">
        <f t="shared" si="411"/>
        <v>1565.4997124880724</v>
      </c>
      <c r="ED57" s="239">
        <f t="shared" si="411"/>
        <v>1651.4384557402882</v>
      </c>
      <c r="EE57" s="239">
        <f t="shared" si="411"/>
        <v>1742.0948412461921</v>
      </c>
      <c r="EF57" s="239">
        <f t="shared" si="411"/>
        <v>1837.7278458955027</v>
      </c>
      <c r="EG57" s="239">
        <f t="shared" si="411"/>
        <v>1938.6106632196002</v>
      </c>
      <c r="EH57" s="239">
        <f t="shared" si="411"/>
        <v>2045.0314838198508</v>
      </c>
      <c r="EI57" s="239">
        <f t="shared" si="411"/>
        <v>2157.2943186378616</v>
      </c>
      <c r="EJ57" s="239">
        <f t="shared" si="412"/>
        <v>2275.719867419491</v>
      </c>
      <c r="EK57" s="239">
        <f t="shared" si="413"/>
        <v>2400.6464348535428</v>
      </c>
      <c r="EL57" s="239">
        <f t="shared" si="414"/>
        <v>2532.4308970022689</v>
      </c>
      <c r="EM57" s="239">
        <f t="shared" si="415"/>
        <v>2671.4497207844638</v>
      </c>
      <c r="EN57" s="239">
        <f t="shared" si="416"/>
        <v>2818.1000394235025</v>
      </c>
      <c r="EO57" s="239">
        <f t="shared" si="417"/>
        <v>2972.800786932532</v>
      </c>
      <c r="EP57" s="239">
        <f t="shared" si="418"/>
        <v>3135.9938948776899</v>
      </c>
      <c r="EQ57" s="239">
        <f t="shared" si="419"/>
        <v>3308.1455548381277</v>
      </c>
      <c r="ER57" s="239">
        <f t="shared" si="420"/>
        <v>3489.7475501692888</v>
      </c>
      <c r="ES57" s="239">
        <f t="shared" si="421"/>
        <v>3681.3186608738733</v>
      </c>
      <c r="ET57" s="239">
        <f t="shared" si="422"/>
        <v>3883.4061455937667</v>
      </c>
      <c r="EU57" s="239">
        <f t="shared" si="423"/>
        <v>4096.5873049565171</v>
      </c>
      <c r="EV57" s="239">
        <f t="shared" si="424"/>
        <v>4321.4711307423531</v>
      </c>
      <c r="EW57" s="239">
        <f t="shared" si="425"/>
        <v>4558.7000455828975</v>
      </c>
      <c r="EX57" s="239">
        <f t="shared" si="426"/>
        <v>4808.951738161345</v>
      </c>
      <c r="EY57" s="239">
        <f t="shared" si="427"/>
        <v>5072.9410991567038</v>
      </c>
      <c r="EZ57" s="239">
        <f t="shared" si="428"/>
        <v>5351.422263462483</v>
      </c>
      <c r="FA57" s="239">
        <f t="shared" si="428"/>
        <v>5645.1907645138035</v>
      </c>
      <c r="FB57" s="239">
        <f t="shared" si="428"/>
        <v>5955.0858068771713</v>
      </c>
      <c r="FC57" s="239">
        <f t="shared" si="428"/>
        <v>6281.9926635949942</v>
      </c>
      <c r="FD57" s="239">
        <f t="shared" si="428"/>
        <v>6626.8452051332961</v>
      </c>
      <c r="FE57" s="239">
        <f t="shared" si="428"/>
        <v>6990.6285671570477</v>
      </c>
      <c r="FF57" s="239">
        <f t="shared" si="428"/>
        <v>7374.381964754105</v>
      </c>
      <c r="FG57" s="239">
        <f t="shared" si="428"/>
        <v>7779.2016611471199</v>
      </c>
      <c r="FH57" s="239">
        <f t="shared" si="428"/>
        <v>8206.2440993740929</v>
      </c>
      <c r="FI57" s="239">
        <f t="shared" si="428"/>
        <v>8656.7292058838102</v>
      </c>
      <c r="FJ57" s="239">
        <f t="shared" si="428"/>
        <v>9131.9438754834864</v>
      </c>
      <c r="FK57" s="239">
        <f t="shared" si="428"/>
        <v>9633.2456475940307</v>
      </c>
      <c r="FL57" s="239">
        <f t="shared" si="428"/>
        <v>10162.066584314845</v>
      </c>
      <c r="FM57" s="239">
        <f t="shared" si="428"/>
        <v>10719.917361376556</v>
      </c>
      <c r="FN57" s="239">
        <f t="shared" si="428"/>
        <v>11308.391583668263</v>
      </c>
      <c r="FO57" s="239">
        <f t="shared" si="428"/>
        <v>11929.17033766742</v>
      </c>
      <c r="FP57" s="239">
        <f t="shared" si="429"/>
        <v>12584.026993777192</v>
      </c>
      <c r="FQ57" s="239">
        <f t="shared" si="430"/>
        <v>13274.832272290081</v>
      </c>
      <c r="FR57" s="239">
        <f t="shared" si="431"/>
        <v>14003.559587449685</v>
      </c>
      <c r="FS57" s="239">
        <f t="shared" si="432"/>
        <v>14772.290684876898</v>
      </c>
      <c r="FT57" s="239">
        <f t="shared" si="433"/>
        <v>15583.221588464916</v>
      </c>
      <c r="FU57" s="239">
        <f t="shared" si="434"/>
        <v>16438.668873731458</v>
      </c>
      <c r="FV57" s="239">
        <f t="shared" si="435"/>
        <v>17341.07628554921</v>
      </c>
      <c r="FW57" s="239">
        <f t="shared" si="436"/>
        <v>18293.021719159282</v>
      </c>
      <c r="FX57" s="239">
        <f t="shared" si="437"/>
        <v>19297.224584410214</v>
      </c>
      <c r="FY57" s="239">
        <f t="shared" si="438"/>
        <v>20356.55357425991</v>
      </c>
      <c r="FZ57" s="239">
        <f t="shared" si="439"/>
        <v>21474.034859732601</v>
      </c>
      <c r="GA57" s="239">
        <f t="shared" si="440"/>
        <v>22652.860734741345</v>
      </c>
      <c r="GB57" s="239">
        <f t="shared" si="441"/>
        <v>23896.398735471554</v>
      </c>
      <c r="GC57" s="239">
        <f t="shared" si="442"/>
        <v>25208.201260376783</v>
      </c>
      <c r="GD57" s="239">
        <f t="shared" si="443"/>
        <v>26592.015718268107</v>
      </c>
      <c r="GE57" s="239">
        <f t="shared" si="444"/>
        <v>28051.795233486984</v>
      </c>
      <c r="GF57" s="239">
        <f t="shared" si="445"/>
        <v>29591.709938742948</v>
      </c>
      <c r="GG57" s="239">
        <f t="shared" si="445"/>
        <v>31216.158887876209</v>
      </c>
      <c r="GH57" s="239">
        <f t="shared" si="445"/>
        <v>32929.782622576196</v>
      </c>
      <c r="GI57" s="239">
        <f t="shared" si="445"/>
        <v>34737.476428955233</v>
      </c>
      <c r="GJ57" s="239">
        <f t="shared" si="445"/>
        <v>36644.404321847214</v>
      </c>
      <c r="GK57" s="239">
        <f t="shared" si="445"/>
        <v>38656.013796780033</v>
      </c>
      <c r="GL57" s="239">
        <f t="shared" si="445"/>
        <v>40778.051391763562</v>
      </c>
      <c r="GM57" s="239">
        <f t="shared" si="445"/>
        <v>43016.57910334826</v>
      </c>
      <c r="GN57" s="239">
        <f t="shared" si="445"/>
        <v>45377.991703850057</v>
      </c>
      <c r="GO57" s="239">
        <f t="shared" si="445"/>
        <v>47869.035009211293</v>
      </c>
      <c r="GP57" s="239">
        <f t="shared" si="445"/>
        <v>50496.825149683311</v>
      </c>
      <c r="GQ57" s="239">
        <f t="shared" si="445"/>
        <v>53268.86889838105</v>
      </c>
      <c r="GR57" s="239">
        <f t="shared" si="445"/>
        <v>56193.085115781847</v>
      </c>
      <c r="GS57" s="239">
        <f t="shared" si="445"/>
        <v>59277.827371428779</v>
      </c>
      <c r="GT57" s="239">
        <f t="shared" si="445"/>
        <v>62531.907807461561</v>
      </c>
      <c r="GU57" s="239">
        <f t="shared" si="445"/>
        <v>65964.622312145701</v>
      </c>
      <c r="GV57" s="239">
        <f t="shared" si="446"/>
        <v>69585.777075312784</v>
      </c>
      <c r="GW57" s="239">
        <f t="shared" si="447"/>
        <v>73405.716601572378</v>
      </c>
      <c r="GX57" s="239">
        <f t="shared" si="448"/>
        <v>77435.353261320735</v>
      </c>
      <c r="GY57" s="239">
        <f t="shared" si="449"/>
        <v>81686.198463963956</v>
      </c>
      <c r="GZ57" s="239">
        <f t="shared" si="450"/>
        <v>86170.395542408092</v>
      </c>
      <c r="HA57" s="239">
        <f t="shared" si="451"/>
        <v>90900.754442756544</v>
      </c>
      <c r="HB57" s="239">
        <f t="shared" si="452"/>
        <v>95890.78831831261</v>
      </c>
      <c r="HC57" s="239">
        <f t="shared" si="453"/>
        <v>101154.75213242466</v>
      </c>
      <c r="HD57" s="239">
        <f t="shared" si="454"/>
        <v>106707.68338045017</v>
      </c>
      <c r="HE57" s="239">
        <f t="shared" si="455"/>
        <v>112565.44504716853</v>
      </c>
      <c r="HF57" s="239">
        <f t="shared" si="456"/>
        <v>118744.77092235851</v>
      </c>
      <c r="HG57" s="239">
        <f t="shared" si="457"/>
        <v>125263.31340399278</v>
      </c>
      <c r="HH57" s="239">
        <f t="shared" si="458"/>
        <v>132139.69392560824</v>
      </c>
      <c r="HI57" s="239">
        <f t="shared" si="459"/>
        <v>139393.55615190728</v>
      </c>
    </row>
    <row r="58" spans="1:217" s="278" customFormat="1" ht="12.75" customHeight="1">
      <c r="A58" s="10" t="str">
        <f>'JJR-4 Constant DCF'!A52</f>
        <v>Duke Energy Corporation</v>
      </c>
      <c r="B58" s="389" t="str">
        <f>'JJR-4 Constant DCF'!B52</f>
        <v>DUK</v>
      </c>
      <c r="C58" s="239">
        <f>'JJR-4 Constant DCF'!D52</f>
        <v>91.426777777777801</v>
      </c>
      <c r="D58" s="10">
        <f>'JJR-4 Constant DCF'!C52</f>
        <v>3.86</v>
      </c>
      <c r="E58" s="3">
        <f>'JJR-4 Constant DCF'!G52</f>
        <v>0.05</v>
      </c>
      <c r="F58" s="3">
        <f>'JJR-4 Constant DCF'!H52</f>
        <v>4.99E-2</v>
      </c>
      <c r="G58" s="3">
        <f>'JJR-4 Constant DCF'!I52</f>
        <v>5.1999999999999998E-2</v>
      </c>
      <c r="H58" s="3">
        <f t="shared" si="460"/>
        <v>5.1999999999999998E-2</v>
      </c>
      <c r="I58" s="3">
        <f t="shared" si="344"/>
        <v>5.2482567766986045E-2</v>
      </c>
      <c r="J58" s="3">
        <f t="shared" si="345"/>
        <v>5.2965135533972092E-2</v>
      </c>
      <c r="K58" s="3">
        <f t="shared" si="346"/>
        <v>5.344770330095814E-2</v>
      </c>
      <c r="L58" s="3">
        <f t="shared" si="347"/>
        <v>5.3930271067944187E-2</v>
      </c>
      <c r="M58" s="3">
        <f t="shared" si="348"/>
        <v>5.4412838834930234E-2</v>
      </c>
      <c r="N58" s="3">
        <f>'JJR-5.4 GDP Growth'!$D$25</f>
        <v>5.4895406601916275E-2</v>
      </c>
      <c r="O58" s="3">
        <f t="shared" si="461"/>
        <v>0.10071086287498474</v>
      </c>
      <c r="Q58" s="239">
        <f t="shared" si="349"/>
        <v>-91.426777777777801</v>
      </c>
      <c r="R58" s="239">
        <f t="shared" si="350"/>
        <v>4.0607199999999999</v>
      </c>
      <c r="S58" s="239">
        <f t="shared" si="351"/>
        <v>4.2718774399999999</v>
      </c>
      <c r="T58" s="239">
        <f t="shared" si="352"/>
        <v>4.4940150668800003</v>
      </c>
      <c r="U58" s="239">
        <f t="shared" si="353"/>
        <v>4.7277038503577602</v>
      </c>
      <c r="V58" s="239">
        <f t="shared" si="354"/>
        <v>4.9735444505763642</v>
      </c>
      <c r="W58" s="239">
        <f t="shared" si="355"/>
        <v>5.2345688342458558</v>
      </c>
      <c r="X58" s="239">
        <f t="shared" si="356"/>
        <v>5.5118184820135943</v>
      </c>
      <c r="Y58" s="239">
        <f t="shared" si="357"/>
        <v>5.8064125208889941</v>
      </c>
      <c r="Z58" s="239">
        <f t="shared" si="358"/>
        <v>6.1195539220728419</v>
      </c>
      <c r="AA58" s="239">
        <f t="shared" si="359"/>
        <v>6.4525362233762573</v>
      </c>
      <c r="AB58" s="239">
        <f t="shared" si="360"/>
        <v>6.8067508229720906</v>
      </c>
      <c r="AC58" s="239">
        <f t="shared" si="360"/>
        <v>7.1804101770370714</v>
      </c>
      <c r="AD58" s="239">
        <f t="shared" si="360"/>
        <v>7.5745817132740587</v>
      </c>
      <c r="AE58" s="239">
        <f t="shared" si="360"/>
        <v>7.9903914562636782</v>
      </c>
      <c r="AF58" s="239">
        <f t="shared" si="360"/>
        <v>8.4290272441637502</v>
      </c>
      <c r="AG58" s="239">
        <f t="shared" si="360"/>
        <v>8.8917421219907489</v>
      </c>
      <c r="AH58" s="239">
        <f t="shared" si="360"/>
        <v>9.379857921176816</v>
      </c>
      <c r="AI58" s="239">
        <f t="shared" si="360"/>
        <v>9.8947690356280233</v>
      </c>
      <c r="AJ58" s="239">
        <f t="shared" si="360"/>
        <v>10.437946405070875</v>
      </c>
      <c r="AK58" s="239">
        <f t="shared" si="360"/>
        <v>11.010941717066251</v>
      </c>
      <c r="AL58" s="239">
        <f t="shared" si="360"/>
        <v>11.615391839694604</v>
      </c>
      <c r="AM58" s="239">
        <f t="shared" si="360"/>
        <v>12.253023497575221</v>
      </c>
      <c r="AN58" s="239">
        <f t="shared" si="360"/>
        <v>12.925658204577447</v>
      </c>
      <c r="AO58" s="239">
        <f t="shared" si="360"/>
        <v>13.635217467315121</v>
      </c>
      <c r="AP58" s="239">
        <f t="shared" si="360"/>
        <v>14.383728274288936</v>
      </c>
      <c r="AQ58" s="239">
        <f t="shared" si="360"/>
        <v>15.173328886357506</v>
      </c>
      <c r="AR58" s="239">
        <f t="shared" si="361"/>
        <v>16.006274945078705</v>
      </c>
      <c r="AS58" s="239">
        <f t="shared" si="362"/>
        <v>16.884945916370864</v>
      </c>
      <c r="AT58" s="239">
        <f t="shared" si="363"/>
        <v>17.811851887901408</v>
      </c>
      <c r="AU58" s="239">
        <f t="shared" si="364"/>
        <v>18.789640739620864</v>
      </c>
      <c r="AV58" s="239">
        <f t="shared" si="365"/>
        <v>19.821105707926282</v>
      </c>
      <c r="AW58" s="239">
        <f t="shared" si="366"/>
        <v>20.90919336506246</v>
      </c>
      <c r="AX58" s="239">
        <f t="shared" si="367"/>
        <v>22.057012036555655</v>
      </c>
      <c r="AY58" s="239">
        <f t="shared" si="368"/>
        <v>23.26784068072574</v>
      </c>
      <c r="AZ58" s="239">
        <f t="shared" si="369"/>
        <v>24.545138255642787</v>
      </c>
      <c r="BA58" s="239">
        <f t="shared" si="370"/>
        <v>25.892553600286547</v>
      </c>
      <c r="BB58" s="239">
        <f t="shared" si="371"/>
        <v>27.313935858136187</v>
      </c>
      <c r="BC58" s="239">
        <f t="shared" si="372"/>
        <v>28.813345472967235</v>
      </c>
      <c r="BD58" s="239">
        <f t="shared" si="373"/>
        <v>30.395065788267257</v>
      </c>
      <c r="BE58" s="239">
        <f t="shared" si="374"/>
        <v>32.063615283406179</v>
      </c>
      <c r="BF58" s="239">
        <f t="shared" si="375"/>
        <v>33.823760481516175</v>
      </c>
      <c r="BG58" s="239">
        <f t="shared" si="376"/>
        <v>35.680529565954835</v>
      </c>
      <c r="BH58" s="239">
        <f t="shared" si="377"/>
        <v>37.639226744249619</v>
      </c>
      <c r="BI58" s="239">
        <f t="shared" si="377"/>
        <v>39.70544740055692</v>
      </c>
      <c r="BJ58" s="239">
        <f t="shared" si="377"/>
        <v>41.885094079921494</v>
      </c>
      <c r="BK58" s="239">
        <f t="shared" si="377"/>
        <v>44.184393349998302</v>
      </c>
      <c r="BL58" s="239">
        <f t="shared" si="377"/>
        <v>46.609913588405462</v>
      </c>
      <c r="BM58" s="239">
        <f t="shared" si="377"/>
        <v>49.168583746521165</v>
      </c>
      <c r="BN58" s="239">
        <f t="shared" si="377"/>
        <v>51.867713143326817</v>
      </c>
      <c r="BO58" s="239">
        <f t="shared" si="377"/>
        <v>54.715012345841302</v>
      </c>
      <c r="BP58" s="239">
        <f t="shared" si="377"/>
        <v>57.718615195795131</v>
      </c>
      <c r="BQ58" s="239">
        <f t="shared" si="377"/>
        <v>60.887102045467849</v>
      </c>
      <c r="BR58" s="239">
        <f t="shared" si="377"/>
        <v>64.229524269066175</v>
      </c>
      <c r="BS58" s="239">
        <f t="shared" si="377"/>
        <v>67.755430119664211</v>
      </c>
      <c r="BT58" s="239">
        <f t="shared" si="377"/>
        <v>71.474892005570908</v>
      </c>
      <c r="BU58" s="239">
        <f t="shared" si="377"/>
        <v>75.398535264044781</v>
      </c>
      <c r="BV58" s="239">
        <f t="shared" si="377"/>
        <v>79.537568514553442</v>
      </c>
      <c r="BW58" s="239">
        <f t="shared" si="377"/>
        <v>83.903815678287629</v>
      </c>
      <c r="BX58" s="239">
        <f t="shared" si="378"/>
        <v>88.509749755399469</v>
      </c>
      <c r="BY58" s="239">
        <f t="shared" si="379"/>
        <v>93.368528456455977</v>
      </c>
      <c r="BZ58" s="239">
        <f t="shared" si="380"/>
        <v>98.494031789895715</v>
      </c>
      <c r="CA58" s="239">
        <f t="shared" si="381"/>
        <v>103.90090171286411</v>
      </c>
      <c r="CB58" s="239">
        <f t="shared" si="382"/>
        <v>109.60458395869753</v>
      </c>
      <c r="CC58" s="239">
        <f t="shared" si="383"/>
        <v>115.6213721605441</v>
      </c>
      <c r="CD58" s="239">
        <f t="shared" si="384"/>
        <v>121.96845439716864</v>
      </c>
      <c r="CE58" s="239">
        <f t="shared" si="385"/>
        <v>128.6639622939085</v>
      </c>
      <c r="CF58" s="239">
        <f t="shared" si="386"/>
        <v>135.72702281904623</v>
      </c>
      <c r="CG58" s="239">
        <f t="shared" si="387"/>
        <v>143.17781292356534</v>
      </c>
      <c r="CH58" s="239">
        <f t="shared" si="388"/>
        <v>151.03761718037757</v>
      </c>
      <c r="CI58" s="239">
        <f t="shared" si="389"/>
        <v>159.32888858767896</v>
      </c>
      <c r="CJ58" s="239">
        <f t="shared" si="390"/>
        <v>168.07531271013102</v>
      </c>
      <c r="CK58" s="239">
        <f t="shared" si="391"/>
        <v>177.30187534109788</v>
      </c>
      <c r="CL58" s="239">
        <f t="shared" si="392"/>
        <v>187.03493387922973</v>
      </c>
      <c r="CM58" s="239">
        <f t="shared" si="393"/>
        <v>197.30229262329257</v>
      </c>
      <c r="CN58" s="239">
        <f t="shared" si="394"/>
        <v>208.13328220033847</v>
      </c>
      <c r="CO58" s="239">
        <f t="shared" si="394"/>
        <v>219.55884335411744</v>
      </c>
      <c r="CP58" s="239">
        <f t="shared" si="394"/>
        <v>231.61161533308817</v>
      </c>
      <c r="CQ58" s="239">
        <f t="shared" si="394"/>
        <v>244.32602913052466</v>
      </c>
      <c r="CR58" s="239">
        <f t="shared" si="394"/>
        <v>257.73840584307646</v>
      </c>
      <c r="CS58" s="239">
        <f t="shared" si="394"/>
        <v>271.88706042876186</v>
      </c>
      <c r="CT58" s="239">
        <f t="shared" si="394"/>
        <v>286.81241116079855</v>
      </c>
      <c r="CU58" s="239">
        <f t="shared" si="394"/>
        <v>302.55709508994659</v>
      </c>
      <c r="CV58" s="239">
        <f t="shared" si="394"/>
        <v>319.16608984520383</v>
      </c>
      <c r="CW58" s="239">
        <f t="shared" si="394"/>
        <v>336.68684212080001</v>
      </c>
      <c r="CX58" s="239">
        <f t="shared" si="394"/>
        <v>355.16940321653652</v>
      </c>
      <c r="CY58" s="239">
        <f t="shared" si="394"/>
        <v>374.66657201866826</v>
      </c>
      <c r="CZ58" s="239">
        <f t="shared" si="394"/>
        <v>395.23404582977918</v>
      </c>
      <c r="DA58" s="239">
        <f t="shared" si="394"/>
        <v>416.93057947852532</v>
      </c>
      <c r="DB58" s="239">
        <f t="shared" si="394"/>
        <v>439.81815316377151</v>
      </c>
      <c r="DC58" s="239">
        <f t="shared" si="394"/>
        <v>463.96214951260066</v>
      </c>
      <c r="DD58" s="239">
        <f t="shared" si="395"/>
        <v>489.43154035799392</v>
      </c>
      <c r="DE58" s="239">
        <f t="shared" si="396"/>
        <v>516.29908376974822</v>
      </c>
      <c r="DF58" s="239">
        <f t="shared" si="397"/>
        <v>544.64153190148534</v>
      </c>
      <c r="DG58" s="239">
        <f t="shared" si="398"/>
        <v>574.53985024750796</v>
      </c>
      <c r="DH58" s="239">
        <f t="shared" si="399"/>
        <v>606.07944893584897</v>
      </c>
      <c r="DI58" s="239">
        <f t="shared" si="400"/>
        <v>639.35042671824772</v>
      </c>
      <c r="DJ58" s="239">
        <f t="shared" si="401"/>
        <v>674.44782835405465</v>
      </c>
      <c r="DK58" s="239">
        <f t="shared" si="402"/>
        <v>711.47191612332995</v>
      </c>
      <c r="DL58" s="239">
        <f t="shared" si="403"/>
        <v>750.52845624476458</v>
      </c>
      <c r="DM58" s="239">
        <f t="shared" si="404"/>
        <v>791.72902101662942</v>
      </c>
      <c r="DN58" s="239">
        <f t="shared" si="405"/>
        <v>835.19130754387436</v>
      </c>
      <c r="DO58" s="239">
        <f t="shared" si="406"/>
        <v>881.03947396188141</v>
      </c>
      <c r="DP58" s="239">
        <f t="shared" si="407"/>
        <v>929.40449411735733</v>
      </c>
      <c r="DQ58" s="239">
        <f t="shared" si="408"/>
        <v>980.424531719578</v>
      </c>
      <c r="DR58" s="239">
        <f t="shared" si="409"/>
        <v>1034.2453350308176</v>
      </c>
      <c r="DS58" s="239">
        <f t="shared" si="410"/>
        <v>1091.0206532234695</v>
      </c>
      <c r="DT58" s="239">
        <f t="shared" si="411"/>
        <v>1150.9126755932602</v>
      </c>
      <c r="DU58" s="239">
        <f t="shared" si="411"/>
        <v>1214.0924948832517</v>
      </c>
      <c r="DV58" s="239">
        <f t="shared" si="411"/>
        <v>1280.7405960422027</v>
      </c>
      <c r="DW58" s="239">
        <f t="shared" si="411"/>
        <v>1351.0473718135199</v>
      </c>
      <c r="DX58" s="239">
        <f t="shared" si="411"/>
        <v>1425.2136666276735</v>
      </c>
      <c r="DY58" s="239">
        <f t="shared" si="411"/>
        <v>1503.4513503518076</v>
      </c>
      <c r="DZ58" s="239">
        <f t="shared" si="411"/>
        <v>1585.9839235355701</v>
      </c>
      <c r="EA58" s="239">
        <f t="shared" si="411"/>
        <v>1673.0471558821578</v>
      </c>
      <c r="EB58" s="239">
        <f t="shared" si="411"/>
        <v>1764.8897597684884</v>
      </c>
      <c r="EC58" s="239">
        <f t="shared" si="411"/>
        <v>1861.774100738538</v>
      </c>
      <c r="ED58" s="239">
        <f t="shared" si="411"/>
        <v>1963.9769469994972</v>
      </c>
      <c r="EE58" s="239">
        <f t="shared" si="411"/>
        <v>2071.7902600618249</v>
      </c>
      <c r="EF58" s="239">
        <f t="shared" si="411"/>
        <v>2185.5220287818088</v>
      </c>
      <c r="EG58" s="239">
        <f t="shared" si="411"/>
        <v>2305.4971491892311</v>
      </c>
      <c r="EH58" s="239">
        <f t="shared" si="411"/>
        <v>2432.0583526135329</v>
      </c>
      <c r="EI58" s="239">
        <f t="shared" si="411"/>
        <v>2565.5671847598396</v>
      </c>
      <c r="EJ58" s="239">
        <f t="shared" si="412"/>
        <v>2706.4050385317646</v>
      </c>
      <c r="EK58" s="239">
        <f t="shared" si="413"/>
        <v>2854.9742435514408</v>
      </c>
      <c r="EL58" s="239">
        <f t="shared" si="414"/>
        <v>3011.6992154891955</v>
      </c>
      <c r="EM58" s="239">
        <f t="shared" si="415"/>
        <v>3177.0276684861469</v>
      </c>
      <c r="EN58" s="239">
        <f t="shared" si="416"/>
        <v>3351.4318941332322</v>
      </c>
      <c r="EO58" s="239">
        <f t="shared" si="417"/>
        <v>3535.4101106603061</v>
      </c>
      <c r="EP58" s="239">
        <f t="shared" si="418"/>
        <v>3729.4878861895295</v>
      </c>
      <c r="EQ58" s="239">
        <f t="shared" si="419"/>
        <v>3934.2196401188248</v>
      </c>
      <c r="ER58" s="239">
        <f t="shared" si="420"/>
        <v>4150.1902269243928</v>
      </c>
      <c r="ES58" s="239">
        <f t="shared" si="421"/>
        <v>4378.0166069067063</v>
      </c>
      <c r="ET58" s="239">
        <f t="shared" si="422"/>
        <v>4618.3496086527921</v>
      </c>
      <c r="EU58" s="239">
        <f t="shared" si="423"/>
        <v>4871.8757882495884</v>
      </c>
      <c r="EV58" s="239">
        <f t="shared" si="424"/>
        <v>5139.3193905595808</v>
      </c>
      <c r="EW58" s="239">
        <f t="shared" si="425"/>
        <v>5421.4444181614617</v>
      </c>
      <c r="EX58" s="239">
        <f t="shared" si="426"/>
        <v>5719.0568138661247</v>
      </c>
      <c r="EY58" s="239">
        <f t="shared" si="427"/>
        <v>6033.0067630427657</v>
      </c>
      <c r="EZ58" s="239">
        <f t="shared" si="428"/>
        <v>6364.1911223321094</v>
      </c>
      <c r="FA58" s="239">
        <f t="shared" si="428"/>
        <v>6713.5559816848363</v>
      </c>
      <c r="FB58" s="239">
        <f t="shared" si="428"/>
        <v>7082.0993670441521</v>
      </c>
      <c r="FC58" s="239">
        <f t="shared" si="428"/>
        <v>7470.8740913932152</v>
      </c>
      <c r="FD58" s="239">
        <f t="shared" si="428"/>
        <v>7880.990762311968</v>
      </c>
      <c r="FE58" s="239">
        <f t="shared" si="428"/>
        <v>8313.6209546350292</v>
      </c>
      <c r="FF58" s="239">
        <f t="shared" si="428"/>
        <v>8770.0005572739301</v>
      </c>
      <c r="FG58" s="239">
        <f t="shared" si="428"/>
        <v>9251.4333037645156</v>
      </c>
      <c r="FH58" s="239">
        <f t="shared" si="428"/>
        <v>9759.294496625178</v>
      </c>
      <c r="FI58" s="239">
        <f t="shared" si="428"/>
        <v>10295.034936165261</v>
      </c>
      <c r="FJ58" s="239">
        <f t="shared" si="428"/>
        <v>10860.185064966985</v>
      </c>
      <c r="FK58" s="239">
        <f t="shared" si="428"/>
        <v>11456.359339880406</v>
      </c>
      <c r="FL58" s="239">
        <f t="shared" si="428"/>
        <v>12085.260844020802</v>
      </c>
      <c r="FM58" s="239">
        <f t="shared" si="428"/>
        <v>12748.686151943542</v>
      </c>
      <c r="FN58" s="239">
        <f t="shared" si="428"/>
        <v>13448.530461894703</v>
      </c>
      <c r="FO58" s="239">
        <f t="shared" si="428"/>
        <v>14186.79300979867</v>
      </c>
      <c r="FP58" s="239">
        <f t="shared" si="429"/>
        <v>14965.582780448791</v>
      </c>
      <c r="FQ58" s="239">
        <f t="shared" si="430"/>
        <v>15787.124532216163</v>
      </c>
      <c r="FR58" s="239">
        <f t="shared" si="431"/>
        <v>16653.765152487256</v>
      </c>
      <c r="FS58" s="239">
        <f t="shared" si="432"/>
        <v>17567.980361985869</v>
      </c>
      <c r="FT58" s="239">
        <f t="shared" si="433"/>
        <v>18532.381787131562</v>
      </c>
      <c r="FU58" s="239">
        <f t="shared" si="434"/>
        <v>19549.724420638096</v>
      </c>
      <c r="FV58" s="239">
        <f t="shared" si="435"/>
        <v>20622.914491664436</v>
      </c>
      <c r="FW58" s="239">
        <f t="shared" si="436"/>
        <v>21755.017768000907</v>
      </c>
      <c r="FX58" s="239">
        <f t="shared" si="437"/>
        <v>22949.268314007229</v>
      </c>
      <c r="FY58" s="239">
        <f t="shared" si="438"/>
        <v>24209.077729321129</v>
      </c>
      <c r="FZ58" s="239">
        <f t="shared" si="439"/>
        <v>25538.044894729606</v>
      </c>
      <c r="GA58" s="239">
        <f t="shared" si="440"/>
        <v>26939.966253043782</v>
      </c>
      <c r="GB58" s="239">
        <f t="shared" si="441"/>
        <v>28418.846654346522</v>
      </c>
      <c r="GC58" s="239">
        <f t="shared" si="442"/>
        <v>29978.910796594384</v>
      </c>
      <c r="GD58" s="239">
        <f t="shared" si="443"/>
        <v>31624.615294256011</v>
      </c>
      <c r="GE58" s="239">
        <f t="shared" si="444"/>
        <v>33360.661409463377</v>
      </c>
      <c r="GF58" s="239">
        <f t="shared" si="445"/>
        <v>35192.008482044723</v>
      </c>
      <c r="GG58" s="239">
        <f t="shared" si="445"/>
        <v>37123.888096804651</v>
      </c>
      <c r="GH58" s="239">
        <f t="shared" si="445"/>
        <v>39161.819028522783</v>
      </c>
      <c r="GI58" s="239">
        <f t="shared" si="445"/>
        <v>41311.6230073642</v>
      </c>
      <c r="GJ58" s="239">
        <f t="shared" si="445"/>
        <v>43579.441349738539</v>
      </c>
      <c r="GK58" s="239">
        <f t="shared" si="445"/>
        <v>45971.752502116797</v>
      </c>
      <c r="GL58" s="239">
        <f t="shared" si="445"/>
        <v>48495.390547923162</v>
      </c>
      <c r="GM58" s="239">
        <f t="shared" si="445"/>
        <v>51157.564730370133</v>
      </c>
      <c r="GN58" s="239">
        <f t="shared" si="445"/>
        <v>53965.880047007653</v>
      </c>
      <c r="GO58" s="239">
        <f t="shared" si="445"/>
        <v>56928.35897481838</v>
      </c>
      <c r="GP58" s="239">
        <f t="shared" si="445"/>
        <v>60053.464387920882</v>
      </c>
      <c r="GQ58" s="239">
        <f t="shared" si="445"/>
        <v>63350.123733349501</v>
      </c>
      <c r="GR58" s="239">
        <f t="shared" si="445"/>
        <v>66827.754533973435</v>
      </c>
      <c r="GS58" s="239">
        <f t="shared" si="445"/>
        <v>70496.291291408954</v>
      </c>
      <c r="GT58" s="239">
        <f t="shared" si="445"/>
        <v>74366.213865777972</v>
      </c>
      <c r="GU58" s="239">
        <f t="shared" si="445"/>
        <v>78448.577413384919</v>
      </c>
      <c r="GV58" s="239">
        <f t="shared" si="446"/>
        <v>82755.043967834587</v>
      </c>
      <c r="GW58" s="239">
        <f t="shared" si="447"/>
        <v>87297.915754808331</v>
      </c>
      <c r="GX58" s="239">
        <f t="shared" si="448"/>
        <v>92090.170335668372</v>
      </c>
      <c r="GY58" s="239">
        <f t="shared" si="449"/>
        <v>97145.497680284621</v>
      </c>
      <c r="GZ58" s="239">
        <f t="shared" si="450"/>
        <v>102478.33927498935</v>
      </c>
      <c r="HA58" s="239">
        <f t="shared" si="451"/>
        <v>108103.92937737903</v>
      </c>
      <c r="HB58" s="239">
        <f t="shared" si="452"/>
        <v>114038.33853581508</v>
      </c>
      <c r="HC58" s="239">
        <f t="shared" si="453"/>
        <v>120298.51949794563</v>
      </c>
      <c r="HD58" s="239">
        <f t="shared" si="454"/>
        <v>126902.35563939391</v>
      </c>
      <c r="HE58" s="239">
        <f t="shared" si="455"/>
        <v>133868.71205095941</v>
      </c>
      <c r="HF58" s="239">
        <f t="shared" si="456"/>
        <v>141217.48943027167</v>
      </c>
      <c r="HG58" s="239">
        <f t="shared" si="457"/>
        <v>148969.68093184824</v>
      </c>
      <c r="HH58" s="239">
        <f t="shared" si="458"/>
        <v>157147.43213795978</v>
      </c>
      <c r="HI58" s="239">
        <f t="shared" si="459"/>
        <v>165774.10432162014</v>
      </c>
    </row>
    <row r="59" spans="1:217" s="278" customFormat="1" ht="12.75" customHeight="1">
      <c r="A59" s="10" t="str">
        <f>'JJR-4 Constant DCF'!A53</f>
        <v>Edison International</v>
      </c>
      <c r="B59" s="419" t="str">
        <f>'JJR-4 Constant DCF'!B53</f>
        <v>EIX</v>
      </c>
      <c r="C59" s="239">
        <f>'JJR-4 Constant DCF'!D53</f>
        <v>59.94488888888889</v>
      </c>
      <c r="D59" s="10">
        <f>'JJR-4 Constant DCF'!C53</f>
        <v>2.65</v>
      </c>
      <c r="E59" s="3">
        <f>'JJR-4 Constant DCF'!G53</f>
        <v>0.12</v>
      </c>
      <c r="F59" s="3" t="str">
        <f>'JJR-4 Constant DCF'!H53</f>
        <v>Negative</v>
      </c>
      <c r="G59" s="3">
        <f>'JJR-4 Constant DCF'!I53</f>
        <v>4.2999999999999997E-2</v>
      </c>
      <c r="H59" s="3">
        <f t="shared" ref="H59" si="462">MAX(E59:G59)</f>
        <v>0.12</v>
      </c>
      <c r="I59" s="3">
        <f t="shared" ref="I59" si="463">H59+($N59-$H59)/6</f>
        <v>0.10914923443365271</v>
      </c>
      <c r="J59" s="3">
        <f t="shared" ref="J59" si="464">I59+($N59-$H59)/6</f>
        <v>9.8298468867305422E-2</v>
      </c>
      <c r="K59" s="3">
        <f t="shared" ref="K59" si="465">J59+($N59-$H59)/6</f>
        <v>8.7447703300958135E-2</v>
      </c>
      <c r="L59" s="3">
        <f t="shared" ref="L59" si="466">K59+($N59-$H59)/6</f>
        <v>7.6596937734610848E-2</v>
      </c>
      <c r="M59" s="3">
        <f t="shared" ref="M59" si="467">L59+($N59-$H59)/6</f>
        <v>6.5746172168263561E-2</v>
      </c>
      <c r="N59" s="3">
        <f>'JJR-5.4 GDP Growth'!$D$25</f>
        <v>5.4895406601916275E-2</v>
      </c>
      <c r="O59" s="3">
        <f t="shared" si="461"/>
        <v>0.12658558487892149</v>
      </c>
      <c r="Q59" s="239">
        <f t="shared" ref="Q59" si="468">-C59</f>
        <v>-59.94488888888889</v>
      </c>
      <c r="R59" s="239">
        <f t="shared" ref="R59" si="469">D59*(1+$H59)</f>
        <v>2.968</v>
      </c>
      <c r="S59" s="239">
        <f t="shared" ref="S59" si="470">R59*(1+$H59)</f>
        <v>3.3241600000000004</v>
      </c>
      <c r="T59" s="239">
        <f t="shared" ref="T59" si="471">S59*(1+$H59)</f>
        <v>3.7230592000000007</v>
      </c>
      <c r="U59" s="239">
        <f t="shared" ref="U59" si="472">T59*(1+$H59)</f>
        <v>4.1698263040000008</v>
      </c>
      <c r="V59" s="239">
        <f t="shared" ref="V59" si="473">U59*(1+$H59)</f>
        <v>4.670205460480001</v>
      </c>
      <c r="W59" s="239">
        <f t="shared" ref="W59" si="474">V59*(1+I59)</f>
        <v>5.1799548111392575</v>
      </c>
      <c r="X59" s="239">
        <f t="shared" ref="X59" si="475">W59*(1+J59)</f>
        <v>5.6891364378760789</v>
      </c>
      <c r="Y59" s="239">
        <f t="shared" ref="Y59" si="476">X59*(1+K59)</f>
        <v>6.1866383531341365</v>
      </c>
      <c r="Z59" s="239">
        <f t="shared" ref="Z59" si="477">Y59*(1+L59)</f>
        <v>6.6605159058557062</v>
      </c>
      <c r="AA59" s="239">
        <f t="shared" ref="AA59" si="478">Z59*(1+M59)</f>
        <v>7.0984193313315531</v>
      </c>
      <c r="AB59" s="239">
        <f t="shared" ref="AB59:AQ59" si="479">AA59*(1+$N59)</f>
        <v>7.4880899467559017</v>
      </c>
      <c r="AC59" s="239">
        <f t="shared" si="479"/>
        <v>7.8991516890547882</v>
      </c>
      <c r="AD59" s="239">
        <f t="shared" si="479"/>
        <v>8.3327788328356647</v>
      </c>
      <c r="AE59" s="239">
        <f t="shared" si="479"/>
        <v>8.7902101149880192</v>
      </c>
      <c r="AF59" s="239">
        <f t="shared" si="479"/>
        <v>9.2727522733665637</v>
      </c>
      <c r="AG59" s="239">
        <f t="shared" si="479"/>
        <v>9.7817837797318639</v>
      </c>
      <c r="AH59" s="239">
        <f t="shared" si="479"/>
        <v>10.318758777612274</v>
      </c>
      <c r="AI59" s="239">
        <f t="shared" si="479"/>
        <v>10.885211236336392</v>
      </c>
      <c r="AJ59" s="239">
        <f t="shared" si="479"/>
        <v>11.482759333102827</v>
      </c>
      <c r="AK59" s="239">
        <f t="shared" si="479"/>
        <v>12.113110075605455</v>
      </c>
      <c r="AL59" s="239">
        <f t="shared" si="479"/>
        <v>12.778064178419585</v>
      </c>
      <c r="AM59" s="239">
        <f t="shared" si="479"/>
        <v>13.47952120707931</v>
      </c>
      <c r="AN59" s="239">
        <f t="shared" si="479"/>
        <v>14.219485004541083</v>
      </c>
      <c r="AO59" s="239">
        <f t="shared" si="479"/>
        <v>15.000069415535217</v>
      </c>
      <c r="AP59" s="239">
        <f t="shared" si="479"/>
        <v>15.823504325157991</v>
      </c>
      <c r="AQ59" s="239">
        <f t="shared" si="479"/>
        <v>16.69214202895472</v>
      </c>
      <c r="AR59" s="239">
        <f t="shared" ref="AR59" si="480">AQ59*(1+$N59)</f>
        <v>17.608463952691125</v>
      </c>
      <c r="AS59" s="239">
        <f t="shared" ref="AS59" si="481">AR59*(1+$N59)</f>
        <v>18.575087741009291</v>
      </c>
      <c r="AT59" s="239">
        <f t="shared" ref="AT59" si="482">AS59*(1+$N59)</f>
        <v>19.594774735218266</v>
      </c>
      <c r="AU59" s="239">
        <f t="shared" ref="AU59" si="483">AT59*(1+$N59)</f>
        <v>20.670437861581028</v>
      </c>
      <c r="AV59" s="239">
        <f t="shared" ref="AV59" si="484">AU59*(1+$N59)</f>
        <v>21.805149952632163</v>
      </c>
      <c r="AW59" s="239">
        <f t="shared" ref="AW59" si="485">AV59*(1+$N59)</f>
        <v>23.00215252529766</v>
      </c>
      <c r="AX59" s="239">
        <f t="shared" ref="AX59" si="486">AW59*(1+$N59)</f>
        <v>24.26486504089317</v>
      </c>
      <c r="AY59" s="239">
        <f t="shared" ref="AY59" si="487">AX59*(1+$N59)</f>
        <v>25.596894673453626</v>
      </c>
      <c r="AZ59" s="239">
        <f t="shared" ref="AZ59" si="488">AY59*(1+$N59)</f>
        <v>27.002046614299289</v>
      </c>
      <c r="BA59" s="239">
        <f t="shared" ref="BA59" si="489">AZ59*(1+$N59)</f>
        <v>28.484334942275144</v>
      </c>
      <c r="BB59" s="239">
        <f t="shared" ref="BB59" si="490">BA59*(1+$N59)</f>
        <v>30.047994090716511</v>
      </c>
      <c r="BC59" s="239">
        <f t="shared" ref="BC59" si="491">BB59*(1+$N59)</f>
        <v>31.697490943898373</v>
      </c>
      <c r="BD59" s="239">
        <f t="shared" ref="BD59" si="492">BC59*(1+$N59)</f>
        <v>33.437537597524233</v>
      </c>
      <c r="BE59" s="239">
        <f t="shared" ref="BE59" si="493">BD59*(1+$N59)</f>
        <v>35.273104819707186</v>
      </c>
      <c r="BF59" s="239">
        <f t="shared" ref="BF59" si="494">BE59*(1+$N59)</f>
        <v>37.209436250897028</v>
      </c>
      <c r="BG59" s="239">
        <f t="shared" ref="BG59" si="495">BF59*(1+$N59)</f>
        <v>39.252063383318102</v>
      </c>
      <c r="BH59" s="239">
        <f t="shared" ref="BH59" si="496">BG59*(1+$N59)</f>
        <v>41.406821362709536</v>
      </c>
      <c r="BI59" s="239">
        <f t="shared" ref="BI59" si="497">BH59*(1+$N59)</f>
        <v>43.679865657508387</v>
      </c>
      <c r="BJ59" s="239">
        <f t="shared" ref="BJ59" si="498">BI59*(1+$N59)</f>
        <v>46.077689643094388</v>
      </c>
      <c r="BK59" s="239">
        <f t="shared" ref="BK59" si="499">BJ59*(1+$N59)</f>
        <v>48.607143151328962</v>
      </c>
      <c r="BL59" s="239">
        <f t="shared" ref="BL59" si="500">BK59*(1+$N59)</f>
        <v>51.275452038378717</v>
      </c>
      <c r="BM59" s="239">
        <f t="shared" ref="BM59" si="501">BL59*(1+$N59)</f>
        <v>54.090238826722576</v>
      </c>
      <c r="BN59" s="239">
        <f t="shared" ref="BN59" si="502">BM59*(1+$N59)</f>
        <v>57.059544480310272</v>
      </c>
      <c r="BO59" s="239">
        <f t="shared" ref="BO59" si="503">BN59*(1+$N59)</f>
        <v>60.191851375077029</v>
      </c>
      <c r="BP59" s="239">
        <f t="shared" ref="BP59" si="504">BO59*(1+$N59)</f>
        <v>63.496107530433996</v>
      </c>
      <c r="BQ59" s="239">
        <f t="shared" ref="BQ59" si="505">BP59*(1+$N59)</f>
        <v>66.98175217095617</v>
      </c>
      <c r="BR59" s="239">
        <f t="shared" ref="BR59" si="506">BQ59*(1+$N59)</f>
        <v>70.658742691289603</v>
      </c>
      <c r="BS59" s="239">
        <f t="shared" ref="BS59" si="507">BR59*(1+$N59)</f>
        <v>74.53758310130813</v>
      </c>
      <c r="BT59" s="239">
        <f t="shared" ref="BT59" si="508">BS59*(1+$N59)</f>
        <v>78.629354032778565</v>
      </c>
      <c r="BU59" s="239">
        <f t="shared" ref="BU59" si="509">BT59*(1+$N59)</f>
        <v>82.945744393253975</v>
      </c>
      <c r="BV59" s="239">
        <f t="shared" ref="BV59" si="510">BU59*(1+$N59)</f>
        <v>87.499084757620267</v>
      </c>
      <c r="BW59" s="239">
        <f t="shared" ref="BW59" si="511">BV59*(1+$N59)</f>
        <v>92.302382592685362</v>
      </c>
      <c r="BX59" s="239">
        <f t="shared" ref="BX59" si="512">BW59*(1+$N59)</f>
        <v>97.369359415436463</v>
      </c>
      <c r="BY59" s="239">
        <f t="shared" ref="BY59" si="513">BX59*(1+$N59)</f>
        <v>102.71448999111497</v>
      </c>
      <c r="BZ59" s="239">
        <f t="shared" ref="BZ59" si="514">BY59*(1+$N59)</f>
        <v>108.35304368308569</v>
      </c>
      <c r="CA59" s="239">
        <f t="shared" ref="CA59" si="515">BZ59*(1+$N59)</f>
        <v>114.30112807262387</v>
      </c>
      <c r="CB59" s="239">
        <f t="shared" ref="CB59" si="516">CA59*(1+$N59)</f>
        <v>120.57573497322826</v>
      </c>
      <c r="CC59" s="239">
        <f t="shared" ref="CC59" si="517">CB59*(1+$N59)</f>
        <v>127.19478897090853</v>
      </c>
      <c r="CD59" s="239">
        <f t="shared" ref="CD59" si="518">CC59*(1+$N59)</f>
        <v>134.1771986291115</v>
      </c>
      <c r="CE59" s="239">
        <f t="shared" ref="CE59" si="519">CD59*(1+$N59)</f>
        <v>141.54291050456266</v>
      </c>
      <c r="CF59" s="239">
        <f t="shared" ref="CF59" si="520">CE59*(1+$N59)</f>
        <v>149.31296612832926</v>
      </c>
      <c r="CG59" s="239">
        <f t="shared" ref="CG59" si="521">CF59*(1+$N59)</f>
        <v>157.50956211488204</v>
      </c>
      <c r="CH59" s="239">
        <f t="shared" ref="CH59" si="522">CG59*(1+$N59)</f>
        <v>166.15611357086829</v>
      </c>
      <c r="CI59" s="239">
        <f t="shared" ref="CI59" si="523">CH59*(1+$N59)</f>
        <v>175.27732098473527</v>
      </c>
      <c r="CJ59" s="239">
        <f t="shared" ref="CJ59" si="524">CI59*(1+$N59)</f>
        <v>184.8992407882869</v>
      </c>
      <c r="CK59" s="239">
        <f t="shared" ref="CK59" si="525">CJ59*(1+$N59)</f>
        <v>195.04935979174553</v>
      </c>
      <c r="CL59" s="239">
        <f t="shared" ref="CL59" si="526">CK59*(1+$N59)</f>
        <v>205.75667370495685</v>
      </c>
      <c r="CM59" s="239">
        <f t="shared" ref="CM59" si="527">CL59*(1+$N59)</f>
        <v>217.05176996904828</v>
      </c>
      <c r="CN59" s="239">
        <f t="shared" ref="CN59" si="528">CM59*(1+$N59)</f>
        <v>228.96691513516478</v>
      </c>
      <c r="CO59" s="239">
        <f t="shared" ref="CO59" si="529">CN59*(1+$N59)</f>
        <v>241.53614703989612</v>
      </c>
      <c r="CP59" s="239">
        <f t="shared" ref="CP59" si="530">CO59*(1+$N59)</f>
        <v>254.79537204071144</v>
      </c>
      <c r="CQ59" s="239">
        <f t="shared" ref="CQ59" si="531">CP59*(1+$N59)</f>
        <v>268.78246758917282</v>
      </c>
      <c r="CR59" s="239">
        <f t="shared" ref="CR59" si="532">CQ59*(1+$N59)</f>
        <v>283.53739043494687</v>
      </c>
      <c r="CS59" s="239">
        <f t="shared" ref="CS59" si="533">CR59*(1+$N59)</f>
        <v>299.10229076971956</v>
      </c>
      <c r="CT59" s="239">
        <f t="shared" ref="CT59" si="534">CS59*(1+$N59)</f>
        <v>315.52163263708792</v>
      </c>
      <c r="CU59" s="239">
        <f t="shared" ref="CU59" si="535">CT59*(1+$N59)</f>
        <v>332.84232095240134</v>
      </c>
      <c r="CV59" s="239">
        <f t="shared" ref="CV59" si="536">CU59*(1+$N59)</f>
        <v>351.11383549540892</v>
      </c>
      <c r="CW59" s="239">
        <f t="shared" ref="CW59" si="537">CV59*(1+$N59)</f>
        <v>370.38837225848772</v>
      </c>
      <c r="CX59" s="239">
        <f t="shared" ref="CX59" si="538">CW59*(1+$N59)</f>
        <v>390.72099255423933</v>
      </c>
      <c r="CY59" s="239">
        <f t="shared" ref="CY59" si="539">CX59*(1+$N59)</f>
        <v>412.16978030840858</v>
      </c>
      <c r="CZ59" s="239">
        <f t="shared" ref="CZ59" si="540">CY59*(1+$N59)</f>
        <v>434.79600798746117</v>
      </c>
      <c r="DA59" s="239">
        <f t="shared" ref="DA59" si="541">CZ59*(1+$N59)</f>
        <v>458.66431163482287</v>
      </c>
      <c r="DB59" s="239">
        <f t="shared" ref="DB59" si="542">DA59*(1+$N59)</f>
        <v>483.84287551580451</v>
      </c>
      <c r="DC59" s="239">
        <f t="shared" ref="DC59" si="543">DB59*(1+$N59)</f>
        <v>510.40362689868493</v>
      </c>
      <c r="DD59" s="239">
        <f t="shared" ref="DD59" si="544">DC59*(1+$N59)</f>
        <v>538.422441528381</v>
      </c>
      <c r="DE59" s="239">
        <f t="shared" ref="DE59" si="545">DD59*(1+$N59)</f>
        <v>567.97936037967793</v>
      </c>
      <c r="DF59" s="239">
        <f t="shared" ref="DF59" si="546">DE59*(1+$N59)</f>
        <v>599.15881830921671</v>
      </c>
      <c r="DG59" s="239">
        <f t="shared" ref="DG59" si="547">DF59*(1+$N59)</f>
        <v>632.04988525942485</v>
      </c>
      <c r="DH59" s="239">
        <f t="shared" ref="DH59" si="548">DG59*(1+$N59)</f>
        <v>666.74652070343552</v>
      </c>
      <c r="DI59" s="239">
        <f t="shared" ref="DI59" si="549">DH59*(1+$N59)</f>
        <v>703.34784205786366</v>
      </c>
      <c r="DJ59" s="239">
        <f t="shared" ref="DJ59" si="550">DI59*(1+$N59)</f>
        <v>741.95840783021049</v>
      </c>
      <c r="DK59" s="239">
        <f t="shared" ref="DK59" si="551">DJ59*(1+$N59)</f>
        <v>782.6885163097603</v>
      </c>
      <c r="DL59" s="239">
        <f t="shared" ref="DL59" si="552">DK59*(1+$N59)</f>
        <v>825.65452065523516</v>
      </c>
      <c r="DM59" s="239">
        <f t="shared" ref="DM59" si="553">DL59*(1+$N59)</f>
        <v>870.97916127931455</v>
      </c>
      <c r="DN59" s="239">
        <f t="shared" ref="DN59" si="554">DM59*(1+$N59)</f>
        <v>918.79191647953849</v>
      </c>
      <c r="DO59" s="239">
        <f t="shared" ref="DO59" si="555">DN59*(1+$N59)</f>
        <v>969.22937231723665</v>
      </c>
      <c r="DP59" s="239">
        <f t="shared" ref="DP59" si="556">DO59*(1+$N59)</f>
        <v>1022.4356128011115</v>
      </c>
      <c r="DQ59" s="239">
        <f t="shared" ref="DQ59" si="557">DP59*(1+$N59)</f>
        <v>1078.5626314901078</v>
      </c>
      <c r="DR59" s="239">
        <f t="shared" ref="DR59" si="558">DQ59*(1+$N59)</f>
        <v>1137.7707656913901</v>
      </c>
      <c r="DS59" s="239">
        <f t="shared" ref="DS59" si="559">DR59*(1+$N59)</f>
        <v>1200.2291544937925</v>
      </c>
      <c r="DT59" s="239">
        <f t="shared" ref="DT59" si="560">DS59*(1+$N59)</f>
        <v>1266.1162219452035</v>
      </c>
      <c r="DU59" s="239">
        <f t="shared" ref="DU59" si="561">DT59*(1+$N59)</f>
        <v>1335.6201867541674</v>
      </c>
      <c r="DV59" s="239">
        <f t="shared" ref="DV59" si="562">DU59*(1+$N59)</f>
        <v>1408.9395999717649</v>
      </c>
      <c r="DW59" s="239">
        <f t="shared" ref="DW59" si="563">DV59*(1+$N59)</f>
        <v>1486.2839121897562</v>
      </c>
      <c r="DX59" s="239">
        <f t="shared" ref="DX59" si="564">DW59*(1+$N59)</f>
        <v>1567.8740718752997</v>
      </c>
      <c r="DY59" s="239">
        <f t="shared" ref="DY59" si="565">DX59*(1+$N59)</f>
        <v>1653.9431565514965</v>
      </c>
      <c r="DZ59" s="239">
        <f t="shared" ref="DZ59" si="566">DY59*(1+$N59)</f>
        <v>1744.7370386268478</v>
      </c>
      <c r="EA59" s="239">
        <f t="shared" ref="EA59" si="567">DZ59*(1+$N59)</f>
        <v>1840.5150877756919</v>
      </c>
      <c r="EB59" s="239">
        <f t="shared" ref="EB59" si="568">EA59*(1+$N59)</f>
        <v>1941.5509118761001</v>
      </c>
      <c r="EC59" s="239">
        <f t="shared" ref="EC59" si="569">EB59*(1+$N59)</f>
        <v>2048.1331386218599</v>
      </c>
      <c r="ED59" s="239">
        <f t="shared" ref="ED59" si="570">EC59*(1+$N59)</f>
        <v>2160.5662400413657</v>
      </c>
      <c r="EE59" s="239">
        <f t="shared" ref="EE59" si="571">ED59*(1+$N59)</f>
        <v>2279.1714022788101</v>
      </c>
      <c r="EF59" s="239">
        <f t="shared" ref="EF59" si="572">EE59*(1+$N59)</f>
        <v>2404.2874431223649</v>
      </c>
      <c r="EG59" s="239">
        <f t="shared" ref="EG59" si="573">EF59*(1+$N59)</f>
        <v>2536.271779900449</v>
      </c>
      <c r="EH59" s="239">
        <f t="shared" ref="EH59" si="574">EG59*(1+$N59)</f>
        <v>2675.5014505110503</v>
      </c>
      <c r="EI59" s="239">
        <f t="shared" ref="EI59" si="575">EH59*(1+$N59)</f>
        <v>2822.374190500871</v>
      </c>
      <c r="EJ59" s="239">
        <f t="shared" ref="EJ59" si="576">EI59*(1+$N59)</f>
        <v>2977.3095692711704</v>
      </c>
      <c r="EK59" s="239">
        <f t="shared" ref="EK59" si="577">EJ59*(1+$N59)</f>
        <v>3140.7501886560876</v>
      </c>
      <c r="EL59" s="239">
        <f t="shared" ref="EL59" si="578">EK59*(1+$N59)</f>
        <v>3313.1629472974087</v>
      </c>
      <c r="EM59" s="239">
        <f t="shared" ref="EM59" si="579">EL59*(1+$N59)</f>
        <v>3495.0403744277032</v>
      </c>
      <c r="EN59" s="239">
        <f t="shared" ref="EN59" si="580">EM59*(1+$N59)</f>
        <v>3686.9020368720257</v>
      </c>
      <c r="EO59" s="239">
        <f t="shared" ref="EO59" si="581">EN59*(1+$N59)</f>
        <v>3889.2960232875489</v>
      </c>
      <c r="EP59" s="239">
        <f t="shared" ref="EP59" si="582">EO59*(1+$N59)</f>
        <v>4102.8005098811345</v>
      </c>
      <c r="EQ59" s="239">
        <f t="shared" ref="EQ59" si="583">EP59*(1+$N59)</f>
        <v>4328.025412077609</v>
      </c>
      <c r="ER59" s="239">
        <f t="shared" ref="ER59" si="584">EQ59*(1+$N59)</f>
        <v>4565.6141268570354</v>
      </c>
      <c r="ES59" s="239">
        <f t="shared" ref="ES59" si="585">ER59*(1+$N59)</f>
        <v>4816.2453707383056</v>
      </c>
      <c r="ET59" s="239">
        <f t="shared" ref="ET59" si="586">ES59*(1+$N59)</f>
        <v>5080.6351186595821</v>
      </c>
      <c r="EU59" s="239">
        <f t="shared" ref="EU59" si="587">ET59*(1+$N59)</f>
        <v>5359.5386492943753</v>
      </c>
      <c r="EV59" s="239">
        <f t="shared" ref="EV59" si="588">EU59*(1+$N59)</f>
        <v>5653.7527026460748</v>
      </c>
      <c r="EW59" s="239">
        <f t="shared" ref="EW59" si="589">EV59*(1+$N59)</f>
        <v>5964.1177560845144</v>
      </c>
      <c r="EX59" s="239">
        <f t="shared" ref="EX59" si="590">EW59*(1+$N59)</f>
        <v>6291.5204253264819</v>
      </c>
      <c r="EY59" s="239">
        <f t="shared" ref="EY59" si="591">EX59*(1+$N59)</f>
        <v>6636.8959972190405</v>
      </c>
      <c r="EZ59" s="239">
        <f t="shared" ref="EZ59" si="592">EY59*(1+$N59)</f>
        <v>7001.2311015610103</v>
      </c>
      <c r="FA59" s="239">
        <f t="shared" ref="FA59" si="593">EZ59*(1+$N59)</f>
        <v>7385.566529595184</v>
      </c>
      <c r="FB59" s="239">
        <f t="shared" ref="FB59" si="594">FA59*(1+$N59)</f>
        <v>7791.0002072228153</v>
      </c>
      <c r="FC59" s="239">
        <f t="shared" ref="FC59" si="595">FB59*(1+$N59)</f>
        <v>8218.6903314339252</v>
      </c>
      <c r="FD59" s="239">
        <f t="shared" ref="FD59" si="596">FC59*(1+$N59)</f>
        <v>8669.8586789132278</v>
      </c>
      <c r="FE59" s="239">
        <f t="shared" ref="FE59" si="597">FD59*(1+$N59)</f>
        <v>9145.7940962733228</v>
      </c>
      <c r="FF59" s="239">
        <f t="shared" ref="FF59" si="598">FE59*(1+$N59)</f>
        <v>9647.8561818856524</v>
      </c>
      <c r="FG59" s="239">
        <f t="shared" ref="FG59" si="599">FF59*(1+$N59)</f>
        <v>10177.479169827076</v>
      </c>
      <c r="FH59" s="239">
        <f t="shared" ref="FH59" si="600">FG59*(1+$N59)</f>
        <v>10736.176027037267</v>
      </c>
      <c r="FI59" s="239">
        <f t="shared" ref="FI59" si="601">FH59*(1+$N59)</f>
        <v>11325.542775391224</v>
      </c>
      <c r="FJ59" s="239">
        <f t="shared" ref="FJ59" si="602">FI59*(1+$N59)</f>
        <v>11947.26305103372</v>
      </c>
      <c r="FK59" s="239">
        <f t="shared" ref="FK59" si="603">FJ59*(1+$N59)</f>
        <v>12603.112914000267</v>
      </c>
      <c r="FL59" s="239">
        <f t="shared" ref="FL59" si="604">FK59*(1+$N59)</f>
        <v>13294.965921864174</v>
      </c>
      <c r="FM59" s="239">
        <f t="shared" ref="FM59" si="605">FL59*(1+$N59)</f>
        <v>14024.798481903528</v>
      </c>
      <c r="FN59" s="239">
        <f t="shared" ref="FN59" si="606">FM59*(1+$N59)</f>
        <v>14794.695497077561</v>
      </c>
      <c r="FO59" s="239">
        <f t="shared" ref="FO59" si="607">FN59*(1+$N59)</f>
        <v>15606.856321941174</v>
      </c>
      <c r="FP59" s="239">
        <f t="shared" ref="FP59" si="608">FO59*(1+$N59)</f>
        <v>16463.601045511823</v>
      </c>
      <c r="FQ59" s="239">
        <f t="shared" ref="FQ59" si="609">FP59*(1+$N59)</f>
        <v>17367.37711903693</v>
      </c>
      <c r="FR59" s="239">
        <f t="shared" ref="FR59" si="610">FQ59*(1+$N59)</f>
        <v>18320.76634759528</v>
      </c>
      <c r="FS59" s="239">
        <f t="shared" ref="FS59" si="611">FR59*(1+$N59)</f>
        <v>19326.492265505229</v>
      </c>
      <c r="FT59" s="239">
        <f t="shared" ref="FT59" si="612">FS59*(1+$N59)</f>
        <v>20387.427916608929</v>
      </c>
      <c r="FU59" s="239">
        <f t="shared" ref="FU59" si="613">FT59*(1+$N59)</f>
        <v>21506.604061658436</v>
      </c>
      <c r="FV59" s="239">
        <f t="shared" ref="FV59" si="614">FU59*(1+$N59)</f>
        <v>22687.217836249602</v>
      </c>
      <c r="FW59" s="239">
        <f t="shared" ref="FW59" si="615">FV59*(1+$N59)</f>
        <v>23932.64188403677</v>
      </c>
      <c r="FX59" s="239">
        <f t="shared" ref="FX59" si="616">FW59*(1+$N59)</f>
        <v>25246.43399131902</v>
      </c>
      <c r="FY59" s="239">
        <f t="shared" ref="FY59" si="617">FX59*(1+$N59)</f>
        <v>26632.347250520917</v>
      </c>
      <c r="FZ59" s="239">
        <f t="shared" ref="FZ59" si="618">FY59*(1+$N59)</f>
        <v>28094.340781601692</v>
      </c>
      <c r="GA59" s="239">
        <f t="shared" ref="GA59" si="619">FZ59*(1+$N59)</f>
        <v>29636.591042020515</v>
      </c>
      <c r="GB59" s="239">
        <f t="shared" ref="GB59" si="620">GA59*(1+$N59)</f>
        <v>31263.503757566941</v>
      </c>
      <c r="GC59" s="239">
        <f t="shared" ref="GC59" si="621">GB59*(1+$N59)</f>
        <v>32979.726508139116</v>
      </c>
      <c r="GD59" s="239">
        <f t="shared" ref="GD59" si="622">GC59*(1+$N59)</f>
        <v>34790.162004423408</v>
      </c>
      <c r="GE59" s="239">
        <f t="shared" ref="GE59" si="623">GD59*(1+$N59)</f>
        <v>36699.982093402767</v>
      </c>
      <c r="GF59" s="239">
        <f t="shared" ref="GF59" si="624">GE59*(1+$N59)</f>
        <v>38714.642532703161</v>
      </c>
      <c r="GG59" s="239">
        <f t="shared" ref="GG59" si="625">GF59*(1+$N59)</f>
        <v>40839.898575983745</v>
      </c>
      <c r="GH59" s="239">
        <f t="shared" ref="GH59" si="626">GG59*(1+$N59)</f>
        <v>43081.821413893391</v>
      </c>
      <c r="GI59" s="239">
        <f t="shared" ref="GI59" si="627">GH59*(1+$N59)</f>
        <v>45446.815517560215</v>
      </c>
      <c r="GJ59" s="239">
        <f t="shared" ref="GJ59" si="628">GI59*(1+$N59)</f>
        <v>47941.63693415896</v>
      </c>
      <c r="GK59" s="239">
        <f t="shared" ref="GK59" si="629">GJ59*(1+$N59)</f>
        <v>50573.412586821061</v>
      </c>
      <c r="GL59" s="239">
        <f t="shared" ref="GL59" si="630">GK59*(1+$N59)</f>
        <v>53349.660634021071</v>
      </c>
      <c r="GM59" s="239">
        <f t="shared" ref="GM59" si="631">GL59*(1+$N59)</f>
        <v>56278.311946599904</v>
      </c>
      <c r="GN59" s="239">
        <f t="shared" ref="GN59" si="632">GM59*(1+$N59)</f>
        <v>59367.732763777989</v>
      </c>
      <c r="GO59" s="239">
        <f t="shared" ref="GO59" si="633">GN59*(1+$N59)</f>
        <v>62626.748592879485</v>
      </c>
      <c r="GP59" s="239">
        <f t="shared" ref="GP59" si="634">GO59*(1+$N59)</f>
        <v>66064.669421041588</v>
      </c>
      <c r="GQ59" s="239">
        <f t="shared" ref="GQ59" si="635">GP59*(1+$N59)</f>
        <v>69691.316310930852</v>
      </c>
      <c r="GR59" s="239">
        <f t="shared" ref="GR59" si="636">GQ59*(1+$N59)</f>
        <v>73517.049456442153</v>
      </c>
      <c r="GS59" s="239">
        <f t="shared" ref="GS59" si="637">GR59*(1+$N59)</f>
        <v>77552.797778526729</v>
      </c>
      <c r="GT59" s="239">
        <f t="shared" ref="GT59" si="638">GS59*(1+$N59)</f>
        <v>81810.09014569514</v>
      </c>
      <c r="GU59" s="239">
        <f t="shared" ref="GU59" si="639">GT59*(1+$N59)</f>
        <v>86301.088308382503</v>
      </c>
      <c r="GV59" s="239">
        <f t="shared" ref="GV59" si="640">GU59*(1+$N59)</f>
        <v>91038.621641259044</v>
      </c>
      <c r="GW59" s="239">
        <f t="shared" ref="GW59" si="641">GV59*(1+$N59)</f>
        <v>96036.223792733974</v>
      </c>
      <c r="GX59" s="239">
        <f t="shared" ref="GX59" si="642">GW59*(1+$N59)</f>
        <v>101308.17134634872</v>
      </c>
      <c r="GY59" s="239">
        <f t="shared" ref="GY59" si="643">GX59*(1+$N59)</f>
        <v>106869.52460450314</v>
      </c>
      <c r="GZ59" s="239">
        <f t="shared" ref="GZ59" si="644">GY59*(1+$N59)</f>
        <v>112736.17061102083</v>
      </c>
      <c r="HA59" s="239">
        <f t="shared" ref="HA59" si="645">GZ59*(1+$N59)</f>
        <v>118924.86853545583</v>
      </c>
      <c r="HB59" s="239">
        <f t="shared" ref="HB59" si="646">HA59*(1+$N59)</f>
        <v>125453.29754878911</v>
      </c>
      <c r="HC59" s="239">
        <f t="shared" ref="HC59" si="647">HB59*(1+$N59)</f>
        <v>132340.10732728106</v>
      </c>
      <c r="HD59" s="239">
        <f t="shared" ref="HD59" si="648">HC59*(1+$N59)</f>
        <v>139604.9713287534</v>
      </c>
      <c r="HE59" s="239">
        <f t="shared" ref="HE59" si="649">HD59*(1+$N59)</f>
        <v>147268.64299349417</v>
      </c>
      <c r="HF59" s="239">
        <f t="shared" ref="HF59" si="650">HE59*(1+$N59)</f>
        <v>155353.01503033447</v>
      </c>
      <c r="HG59" s="239">
        <f t="shared" ref="HG59" si="651">HF59*(1+$N59)</f>
        <v>163881.18195725829</v>
      </c>
      <c r="HH59" s="239">
        <f t="shared" ref="HH59" si="652">HG59*(1+$N59)</f>
        <v>172877.50607520461</v>
      </c>
      <c r="HI59" s="239">
        <f t="shared" ref="HI59" si="653">HH59*(1+$N59)</f>
        <v>182367.68706352822</v>
      </c>
    </row>
    <row r="60" spans="1:217" s="278" customFormat="1" ht="12.75" customHeight="1">
      <c r="A60" s="10" t="str">
        <f>'JJR-4 Constant DCF'!A54</f>
        <v>Entergy Corporation</v>
      </c>
      <c r="B60" s="389" t="str">
        <f>'JJR-4 Constant DCF'!B54</f>
        <v>ETR</v>
      </c>
      <c r="C60" s="239">
        <f>'JJR-4 Constant DCF'!D54</f>
        <v>97.409444444444432</v>
      </c>
      <c r="D60" s="10">
        <f>'JJR-4 Constant DCF'!C54</f>
        <v>3.8</v>
      </c>
      <c r="E60" s="3">
        <f>'JJR-4 Constant DCF'!G54</f>
        <v>0.03</v>
      </c>
      <c r="F60" s="3">
        <f>'JJR-4 Constant DCF'!H54</f>
        <v>5.5E-2</v>
      </c>
      <c r="G60" s="3">
        <f>'JJR-4 Constant DCF'!I54</f>
        <v>5.0999999999999997E-2</v>
      </c>
      <c r="H60" s="3">
        <f t="shared" si="460"/>
        <v>5.5E-2</v>
      </c>
      <c r="I60" s="3">
        <f t="shared" si="344"/>
        <v>5.4982567766986047E-2</v>
      </c>
      <c r="J60" s="3">
        <f t="shared" si="345"/>
        <v>5.4965135533972094E-2</v>
      </c>
      <c r="K60" s="3">
        <f t="shared" si="346"/>
        <v>5.4947703300958141E-2</v>
      </c>
      <c r="L60" s="3">
        <f t="shared" si="347"/>
        <v>5.4930271067944188E-2</v>
      </c>
      <c r="M60" s="3">
        <f t="shared" si="348"/>
        <v>5.4912838834930235E-2</v>
      </c>
      <c r="N60" s="3">
        <f>'JJR-5.4 GDP Growth'!$D$25</f>
        <v>5.4895406601916275E-2</v>
      </c>
      <c r="O60" s="3">
        <f t="shared" si="461"/>
        <v>9.7958666086196911E-2</v>
      </c>
      <c r="Q60" s="239">
        <f t="shared" si="349"/>
        <v>-97.409444444444432</v>
      </c>
      <c r="R60" s="239">
        <f t="shared" si="350"/>
        <v>4.0089999999999995</v>
      </c>
      <c r="S60" s="239">
        <f t="shared" si="351"/>
        <v>4.2294949999999991</v>
      </c>
      <c r="T60" s="239">
        <f t="shared" si="352"/>
        <v>4.4621172249999992</v>
      </c>
      <c r="U60" s="239">
        <f t="shared" si="353"/>
        <v>4.707533672374999</v>
      </c>
      <c r="V60" s="239">
        <f t="shared" si="354"/>
        <v>4.9664480243556239</v>
      </c>
      <c r="W60" s="239">
        <f t="shared" si="355"/>
        <v>5.2395160894159707</v>
      </c>
      <c r="X60" s="239">
        <f t="shared" si="356"/>
        <v>5.5275068014031472</v>
      </c>
      <c r="Y60" s="239">
        <f t="shared" si="357"/>
        <v>5.8312306051206759</v>
      </c>
      <c r="Z60" s="239">
        <f t="shared" si="358"/>
        <v>6.151541682919647</v>
      </c>
      <c r="AA60" s="239">
        <f t="shared" si="359"/>
        <v>6.489340299940169</v>
      </c>
      <c r="AB60" s="239">
        <f t="shared" si="360"/>
        <v>6.8455752742835863</v>
      </c>
      <c r="AC60" s="239">
        <f t="shared" si="360"/>
        <v>7.2213659123894081</v>
      </c>
      <c r="AD60" s="239">
        <f t="shared" si="360"/>
        <v>7.6177857303712431</v>
      </c>
      <c r="AE60" s="239">
        <f t="shared" si="360"/>
        <v>8.0359671754462489</v>
      </c>
      <c r="AF60" s="239">
        <f t="shared" si="360"/>
        <v>8.4771048609820241</v>
      </c>
      <c r="AG60" s="239">
        <f t="shared" si="360"/>
        <v>8.9424589791327129</v>
      </c>
      <c r="AH60" s="239">
        <f t="shared" si="360"/>
        <v>9.4333589008131611</v>
      </c>
      <c r="AI60" s="239">
        <f t="shared" si="360"/>
        <v>9.9512069732951058</v>
      </c>
      <c r="AJ60" s="239">
        <f t="shared" si="360"/>
        <v>10.497482526273965</v>
      </c>
      <c r="AK60" s="239">
        <f t="shared" si="360"/>
        <v>11.073746097850286</v>
      </c>
      <c r="AL60" s="239">
        <f t="shared" si="360"/>
        <v>11.681643892498162</v>
      </c>
      <c r="AM60" s="239">
        <f t="shared" si="360"/>
        <v>12.322912483755641</v>
      </c>
      <c r="AN60" s="239">
        <f t="shared" si="360"/>
        <v>12.999383775071236</v>
      </c>
      <c r="AO60" s="239">
        <f t="shared" si="360"/>
        <v>13.712990232978123</v>
      </c>
      <c r="AP60" s="239">
        <f t="shared" si="360"/>
        <v>14.465770407545564</v>
      </c>
      <c r="AQ60" s="239">
        <f t="shared" si="360"/>
        <v>15.259874755877746</v>
      </c>
      <c r="AR60" s="239">
        <f t="shared" si="361"/>
        <v>16.097571785295973</v>
      </c>
      <c r="AS60" s="239">
        <f t="shared" si="362"/>
        <v>16.981254533753329</v>
      </c>
      <c r="AT60" s="239">
        <f t="shared" si="363"/>
        <v>17.913447405994354</v>
      </c>
      <c r="AU60" s="239">
        <f t="shared" si="364"/>
        <v>18.896813384988455</v>
      </c>
      <c r="AV60" s="239">
        <f t="shared" si="365"/>
        <v>19.934161639237931</v>
      </c>
      <c r="AW60" s="239">
        <f t="shared" si="366"/>
        <v>21.028455547692218</v>
      </c>
      <c r="AX60" s="239">
        <f t="shared" si="367"/>
        <v>22.182821165193104</v>
      </c>
      <c r="AY60" s="239">
        <f t="shared" si="368"/>
        <v>23.400556152633975</v>
      </c>
      <c r="AZ60" s="239">
        <f t="shared" si="369"/>
        <v>24.685139197343791</v>
      </c>
      <c r="BA60" s="239">
        <f t="shared" si="370"/>
        <v>26.040239950606878</v>
      </c>
      <c r="BB60" s="239">
        <f t="shared" si="371"/>
        <v>27.469729510706905</v>
      </c>
      <c r="BC60" s="239">
        <f t="shared" si="372"/>
        <v>28.97769148144182</v>
      </c>
      <c r="BD60" s="239">
        <f t="shared" si="373"/>
        <v>30.568433637700455</v>
      </c>
      <c r="BE60" s="239">
        <f t="shared" si="374"/>
        <v>32.246500231425713</v>
      </c>
      <c r="BF60" s="239">
        <f t="shared" si="375"/>
        <v>34.016684973118615</v>
      </c>
      <c r="BG60" s="239">
        <f t="shared" si="376"/>
        <v>35.884044725967257</v>
      </c>
      <c r="BH60" s="239">
        <f t="shared" si="377"/>
        <v>37.853913951720578</v>
      </c>
      <c r="BI60" s="239">
        <f t="shared" si="377"/>
        <v>39.93191994957423</v>
      </c>
      <c r="BJ60" s="239">
        <f t="shared" si="377"/>
        <v>42.123998931601278</v>
      </c>
      <c r="BK60" s="239">
        <f t="shared" si="377"/>
        <v>44.436412980650218</v>
      </c>
      <c r="BL60" s="239">
        <f t="shared" si="377"/>
        <v>46.875767939153683</v>
      </c>
      <c r="BM60" s="239">
        <f t="shared" si="377"/>
        <v>49.449032279950593</v>
      </c>
      <c r="BN60" s="239">
        <f t="shared" si="377"/>
        <v>52.163557013029767</v>
      </c>
      <c r="BO60" s="239">
        <f t="shared" si="377"/>
        <v>55.027096685062276</v>
      </c>
      <c r="BP60" s="239">
        <f t="shared" si="377"/>
        <v>58.047831531711729</v>
      </c>
      <c r="BQ60" s="239">
        <f t="shared" si="377"/>
        <v>61.23439084600458</v>
      </c>
      <c r="BR60" s="239">
        <f t="shared" si="377"/>
        <v>64.595877629516664</v>
      </c>
      <c r="BS60" s="239">
        <f t="shared" si="377"/>
        <v>68.141894596796604</v>
      </c>
      <c r="BT60" s="239">
        <f t="shared" si="377"/>
        <v>71.88257160731267</v>
      </c>
      <c r="BU60" s="239">
        <f t="shared" si="377"/>
        <v>75.828594603287456</v>
      </c>
      <c r="BV60" s="239">
        <f t="shared" si="377"/>
        <v>79.991236136086798</v>
      </c>
      <c r="BW60" s="239">
        <f t="shared" si="377"/>
        <v>84.382387568367179</v>
      </c>
      <c r="BX60" s="239">
        <f t="shared" si="378"/>
        <v>89.014593043973179</v>
      </c>
      <c r="BY60" s="239">
        <f t="shared" si="379"/>
        <v>93.901085322626187</v>
      </c>
      <c r="BZ60" s="239">
        <f t="shared" si="380"/>
        <v>99.055823581772984</v>
      </c>
      <c r="CA60" s="239">
        <f t="shared" si="381"/>
        <v>104.4935332935821</v>
      </c>
      <c r="CB60" s="239">
        <f t="shared" si="382"/>
        <v>110.22974829100417</v>
      </c>
      <c r="CC60" s="239">
        <f t="shared" si="383"/>
        <v>116.28085514306574</v>
      </c>
      <c r="CD60" s="239">
        <f t="shared" si="384"/>
        <v>122.66413996616285</v>
      </c>
      <c r="CE60" s="239">
        <f t="shared" si="385"/>
        <v>129.39783780507972</v>
      </c>
      <c r="CF60" s="239">
        <f t="shared" si="386"/>
        <v>136.50118472479838</v>
      </c>
      <c r="CG60" s="239">
        <f t="shared" si="387"/>
        <v>143.99447276190946</v>
      </c>
      <c r="CH60" s="239">
        <f t="shared" si="388"/>
        <v>151.89910789260304</v>
      </c>
      <c r="CI60" s="239">
        <f t="shared" si="389"/>
        <v>160.23767118283584</v>
      </c>
      <c r="CJ60" s="239">
        <f t="shared" si="390"/>
        <v>169.03398329536176</v>
      </c>
      <c r="CK60" s="239">
        <f t="shared" si="391"/>
        <v>178.31317253790218</v>
      </c>
      <c r="CL60" s="239">
        <f t="shared" si="392"/>
        <v>188.10174664684797</v>
      </c>
      <c r="CM60" s="239">
        <f t="shared" si="393"/>
        <v>198.42766851155733</v>
      </c>
      <c r="CN60" s="239">
        <f t="shared" si="394"/>
        <v>209.32043605556953</v>
      </c>
      <c r="CO60" s="239">
        <f t="shared" si="394"/>
        <v>220.81116650293043</v>
      </c>
      <c r="CP60" s="239">
        <f t="shared" si="394"/>
        <v>232.93268527035224</v>
      </c>
      <c r="CQ60" s="239">
        <f t="shared" si="394"/>
        <v>245.71961973914441</v>
      </c>
      <c r="CR60" s="239">
        <f t="shared" si="394"/>
        <v>259.20849817479296</v>
      </c>
      <c r="CS60" s="239">
        <f t="shared" si="394"/>
        <v>273.43785407677029</v>
      </c>
      <c r="CT60" s="239">
        <f t="shared" si="394"/>
        <v>288.44833625667007</v>
      </c>
      <c r="CU60" s="239">
        <f t="shared" si="394"/>
        <v>304.28282495912623</v>
      </c>
      <c r="CV60" s="239">
        <f t="shared" si="394"/>
        <v>320.9865543572372</v>
      </c>
      <c r="CW60" s="239">
        <f t="shared" si="394"/>
        <v>338.60724177242582</v>
      </c>
      <c r="CX60" s="239">
        <f t="shared" si="394"/>
        <v>357.19522398787649</v>
      </c>
      <c r="CY60" s="239">
        <f t="shared" si="394"/>
        <v>376.80360104495355</v>
      </c>
      <c r="CZ60" s="239">
        <f t="shared" si="394"/>
        <v>397.48838793338251</v>
      </c>
      <c r="DA60" s="239">
        <f t="shared" si="394"/>
        <v>419.30867460852579</v>
      </c>
      <c r="DB60" s="239">
        <f t="shared" si="394"/>
        <v>442.3267947928714</v>
      </c>
      <c r="DC60" s="239">
        <f t="shared" si="394"/>
        <v>466.60850404394847</v>
      </c>
      <c r="DD60" s="239">
        <f t="shared" si="395"/>
        <v>492.22316759735293</v>
      </c>
      <c r="DE60" s="239">
        <f t="shared" si="396"/>
        <v>519.2439585214928</v>
      </c>
      <c r="DF60" s="239">
        <f t="shared" si="397"/>
        <v>547.74806675011871</v>
      </c>
      <c r="DG60" s="239">
        <f t="shared" si="398"/>
        <v>577.81691958978001</v>
      </c>
      <c r="DH60" s="239">
        <f t="shared" si="399"/>
        <v>609.53641433212772</v>
      </c>
      <c r="DI60" s="239">
        <f t="shared" si="400"/>
        <v>642.99716363556399</v>
      </c>
      <c r="DJ60" s="239">
        <f t="shared" si="401"/>
        <v>678.29475437721715</v>
      </c>
      <c r="DK60" s="239">
        <f t="shared" si="402"/>
        <v>715.53002071470144</v>
      </c>
      <c r="DL60" s="239">
        <f t="shared" si="403"/>
        <v>754.80933213771254</v>
      </c>
      <c r="DM60" s="239">
        <f t="shared" si="404"/>
        <v>796.24489733233315</v>
      </c>
      <c r="DN60" s="239">
        <f t="shared" si="405"/>
        <v>839.95508472609265</v>
      </c>
      <c r="DO60" s="239">
        <f t="shared" si="406"/>
        <v>886.06476062947854</v>
      </c>
      <c r="DP60" s="239">
        <f t="shared" si="407"/>
        <v>934.70564593986342</v>
      </c>
      <c r="DQ60" s="239">
        <f t="shared" si="408"/>
        <v>986.01669242683897</v>
      </c>
      <c r="DR60" s="239">
        <f t="shared" si="409"/>
        <v>1040.144479673887</v>
      </c>
      <c r="DS60" s="239">
        <f t="shared" si="410"/>
        <v>1097.2436338103237</v>
      </c>
      <c r="DT60" s="239">
        <f t="shared" si="411"/>
        <v>1157.4772692297056</v>
      </c>
      <c r="DU60" s="239">
        <f t="shared" si="411"/>
        <v>1221.017454556546</v>
      </c>
      <c r="DV60" s="239">
        <f t="shared" si="411"/>
        <v>1288.0457041924644</v>
      </c>
      <c r="DW60" s="239">
        <f t="shared" si="411"/>
        <v>1358.7534968459613</v>
      </c>
      <c r="DX60" s="239">
        <f t="shared" si="411"/>
        <v>1433.3428225270959</v>
      </c>
      <c r="DY60" s="239">
        <f t="shared" si="411"/>
        <v>1512.0267595696591</v>
      </c>
      <c r="DZ60" s="239">
        <f t="shared" si="411"/>
        <v>1595.0300833292135</v>
      </c>
      <c r="EA60" s="239">
        <f t="shared" si="411"/>
        <v>1682.589908295859</v>
      </c>
      <c r="EB60" s="239">
        <f t="shared" si="411"/>
        <v>1774.9563654560411</v>
      </c>
      <c r="EC60" s="239">
        <f t="shared" si="411"/>
        <v>1872.3933168384101</v>
      </c>
      <c r="ED60" s="239">
        <f t="shared" si="411"/>
        <v>1975.1791092849653</v>
      </c>
      <c r="EE60" s="239">
        <f t="shared" si="411"/>
        <v>2083.6073696007743</v>
      </c>
      <c r="EF60" s="239">
        <f t="shared" si="411"/>
        <v>2197.9878433537579</v>
      </c>
      <c r="EG60" s="239">
        <f t="shared" si="411"/>
        <v>2318.6472797207316</v>
      </c>
      <c r="EH60" s="239">
        <f t="shared" si="411"/>
        <v>2445.9303649074282</v>
      </c>
      <c r="EI60" s="239">
        <f t="shared" si="411"/>
        <v>2580.2007068089947</v>
      </c>
      <c r="EJ60" s="239">
        <f t="shared" si="412"/>
        <v>2721.8418737238262</v>
      </c>
      <c r="EK60" s="239">
        <f t="shared" si="413"/>
        <v>2871.2584900880174</v>
      </c>
      <c r="EL60" s="239">
        <f t="shared" si="414"/>
        <v>3028.8773923606032</v>
      </c>
      <c r="EM60" s="239">
        <f t="shared" si="415"/>
        <v>3195.1488483615904</v>
      </c>
      <c r="EN60" s="239">
        <f t="shared" si="416"/>
        <v>3370.5478435460445</v>
      </c>
      <c r="EO60" s="239">
        <f t="shared" si="417"/>
        <v>3555.5754378887168</v>
      </c>
      <c r="EP60" s="239">
        <f t="shared" si="418"/>
        <v>3750.7601972554044</v>
      </c>
      <c r="EQ60" s="239">
        <f t="shared" si="419"/>
        <v>3956.6597033500234</v>
      </c>
      <c r="ER60" s="239">
        <f t="shared" si="420"/>
        <v>4173.8621465508404</v>
      </c>
      <c r="ES60" s="239">
        <f t="shared" si="421"/>
        <v>4402.9880061860958</v>
      </c>
      <c r="ET60" s="239">
        <f t="shared" si="422"/>
        <v>4644.6918230490419</v>
      </c>
      <c r="EU60" s="239">
        <f t="shared" si="423"/>
        <v>4899.6640692159144</v>
      </c>
      <c r="EV60" s="239">
        <f t="shared" si="424"/>
        <v>5168.6331205083216</v>
      </c>
      <c r="EW60" s="239">
        <f t="shared" si="425"/>
        <v>5452.3673372347575</v>
      </c>
      <c r="EX60" s="239">
        <f t="shared" si="426"/>
        <v>5751.6772591552672</v>
      </c>
      <c r="EY60" s="239">
        <f t="shared" si="427"/>
        <v>6067.4179209395907</v>
      </c>
      <c r="EZ60" s="239">
        <f t="shared" si="428"/>
        <v>6400.4912947333232</v>
      </c>
      <c r="FA60" s="239">
        <f t="shared" si="428"/>
        <v>6751.8488668097343</v>
      </c>
      <c r="FB60" s="239">
        <f t="shared" si="428"/>
        <v>7122.4943556679427</v>
      </c>
      <c r="FC60" s="239">
        <f t="shared" si="428"/>
        <v>7513.4865793421877</v>
      </c>
      <c r="FD60" s="239">
        <f t="shared" si="428"/>
        <v>7925.9424801132182</v>
      </c>
      <c r="FE60" s="239">
        <f t="shared" si="428"/>
        <v>8361.0403152624331</v>
      </c>
      <c r="FF60" s="239">
        <f t="shared" si="428"/>
        <v>8820.023022983778</v>
      </c>
      <c r="FG60" s="239">
        <f t="shared" si="428"/>
        <v>9304.2017730687348</v>
      </c>
      <c r="FH60" s="239">
        <f t="shared" si="428"/>
        <v>9814.9597125076125</v>
      </c>
      <c r="FI60" s="239">
        <f t="shared" si="428"/>
        <v>10353.755916707145</v>
      </c>
      <c r="FJ60" s="239">
        <f t="shared" si="428"/>
        <v>10922.129557611781</v>
      </c>
      <c r="FK60" s="239">
        <f t="shared" si="428"/>
        <v>11521.704300635687</v>
      </c>
      <c r="FL60" s="239">
        <f t="shared" si="428"/>
        <v>12154.19294296613</v>
      </c>
      <c r="FM60" s="239">
        <f t="shared" si="428"/>
        <v>12821.402306488397</v>
      </c>
      <c r="FN60" s="239">
        <f t="shared" si="428"/>
        <v>13525.238399309825</v>
      </c>
      <c r="FO60" s="239">
        <f t="shared" si="428"/>
        <v>14267.711860627789</v>
      </c>
      <c r="FP60" s="239">
        <f t="shared" si="429"/>
        <v>15050.943704495934</v>
      </c>
      <c r="FQ60" s="239">
        <f t="shared" si="430"/>
        <v>15877.17137889679</v>
      </c>
      <c r="FR60" s="239">
        <f t="shared" si="431"/>
        <v>16748.755157429638</v>
      </c>
      <c r="FS60" s="239">
        <f t="shared" si="432"/>
        <v>17668.184881872679</v>
      </c>
      <c r="FT60" s="239">
        <f t="shared" si="433"/>
        <v>18638.08707488091</v>
      </c>
      <c r="FU60" s="239">
        <f t="shared" si="434"/>
        <v>19661.232443138419</v>
      </c>
      <c r="FV60" s="239">
        <f t="shared" si="435"/>
        <v>20740.54379239929</v>
      </c>
      <c r="FW60" s="239">
        <f t="shared" si="436"/>
        <v>21879.104377027899</v>
      </c>
      <c r="FX60" s="239">
        <f t="shared" si="437"/>
        <v>23080.16670789061</v>
      </c>
      <c r="FY60" s="239">
        <f t="shared" si="438"/>
        <v>24347.161843760277</v>
      </c>
      <c r="FZ60" s="239">
        <f t="shared" si="439"/>
        <v>25683.709192776158</v>
      </c>
      <c r="GA60" s="239">
        <f t="shared" si="440"/>
        <v>27093.626851958979</v>
      </c>
      <c r="GB60" s="239">
        <f t="shared" si="441"/>
        <v>28580.942514317863</v>
      </c>
      <c r="GC60" s="239">
        <f t="shared" si="442"/>
        <v>30149.904974707337</v>
      </c>
      <c r="GD60" s="239">
        <f t="shared" si="443"/>
        <v>31804.996267303035</v>
      </c>
      <c r="GE60" s="239">
        <f t="shared" si="444"/>
        <v>33550.944469369068</v>
      </c>
      <c r="GF60" s="239">
        <f t="shared" si="445"/>
        <v>35392.737207893399</v>
      </c>
      <c r="GG60" s="239">
        <f t="shared" si="445"/>
        <v>37335.635907675474</v>
      </c>
      <c r="GH60" s="239">
        <f t="shared" si="445"/>
        <v>39385.190821568423</v>
      </c>
      <c r="GI60" s="239">
        <f t="shared" si="445"/>
        <v>41547.25688581248</v>
      </c>
      <c r="GJ60" s="239">
        <f t="shared" si="445"/>
        <v>43828.010445753418</v>
      </c>
      <c r="GK60" s="239">
        <f t="shared" si="445"/>
        <v>46233.966899726089</v>
      </c>
      <c r="GL60" s="239">
        <f t="shared" si="445"/>
        <v>48771.999311506093</v>
      </c>
      <c r="GM60" s="239">
        <f t="shared" si="445"/>
        <v>51449.358044499604</v>
      </c>
      <c r="GN60" s="239">
        <f t="shared" si="445"/>
        <v>54273.69147375998</v>
      </c>
      <c r="GO60" s="239">
        <f t="shared" si="445"/>
        <v>57253.06783499899</v>
      </c>
      <c r="GP60" s="239">
        <f t="shared" si="445"/>
        <v>60395.998273008358</v>
      </c>
      <c r="GQ60" s="239">
        <f t="shared" si="445"/>
        <v>63711.461155333782</v>
      </c>
      <c r="GR60" s="239">
        <f t="shared" si="445"/>
        <v>67208.92772065803</v>
      </c>
      <c r="GS60" s="239">
        <f t="shared" si="445"/>
        <v>70898.389135162361</v>
      </c>
      <c r="GT60" s="239">
        <f t="shared" si="445"/>
        <v>74790.385034157982</v>
      </c>
      <c r="GU60" s="239">
        <f t="shared" si="445"/>
        <v>78896.033630521953</v>
      </c>
      <c r="GV60" s="239">
        <f t="shared" si="446"/>
        <v>83227.063475947914</v>
      </c>
      <c r="GW60" s="239">
        <f t="shared" si="447"/>
        <v>87795.846965743563</v>
      </c>
      <c r="GX60" s="239">
        <f t="shared" si="448"/>
        <v>92615.435682887677</v>
      </c>
      <c r="GY60" s="239">
        <f t="shared" si="449"/>
        <v>97699.597682313426</v>
      </c>
      <c r="GZ60" s="239">
        <f t="shared" si="450"/>
        <v>103062.85682192766</v>
      </c>
      <c r="HA60" s="239">
        <f t="shared" si="451"/>
        <v>108720.53425272246</v>
      </c>
      <c r="HB60" s="239">
        <f t="shared" si="452"/>
        <v>114688.79218650323</v>
      </c>
      <c r="HC60" s="239">
        <f t="shared" si="453"/>
        <v>120984.680066264</v>
      </c>
      <c r="HD60" s="239">
        <f t="shared" si="454"/>
        <v>127626.18327110432</v>
      </c>
      <c r="HE60" s="239">
        <f t="shared" si="455"/>
        <v>134632.27449482228</v>
      </c>
      <c r="HF60" s="239">
        <f t="shared" si="456"/>
        <v>142022.96794495636</v>
      </c>
      <c r="HG60" s="239">
        <f t="shared" si="457"/>
        <v>149819.37651710564</v>
      </c>
      <c r="HH60" s="239">
        <f t="shared" si="458"/>
        <v>158043.77210785775</v>
      </c>
      <c r="HI60" s="239">
        <f t="shared" si="459"/>
        <v>166719.6492386192</v>
      </c>
    </row>
    <row r="61" spans="1:217" s="278" customFormat="1" ht="12.75" customHeight="1">
      <c r="A61" s="10" t="str">
        <f>'JJR-4 Constant DCF'!A55</f>
        <v>Exelon Corporation</v>
      </c>
      <c r="B61" s="389" t="str">
        <f>'JJR-4 Constant DCF'!B55</f>
        <v>EXC</v>
      </c>
      <c r="C61" s="239">
        <f>'JJR-4 Constant DCF'!D55</f>
        <v>42.004611111111117</v>
      </c>
      <c r="D61" s="10">
        <f>'JJR-4 Constant DCF'!C55</f>
        <v>1.53</v>
      </c>
      <c r="E61" s="3">
        <f>'JJR-4 Constant DCF'!G55</f>
        <v>0.04</v>
      </c>
      <c r="F61" s="3" t="str">
        <f>'JJR-4 Constant DCF'!H55</f>
        <v>Negative</v>
      </c>
      <c r="G61" s="3">
        <f>'JJR-4 Constant DCF'!I55</f>
        <v>2.3E-2</v>
      </c>
      <c r="H61" s="3">
        <f t="shared" si="460"/>
        <v>0.04</v>
      </c>
      <c r="I61" s="3">
        <f t="shared" si="344"/>
        <v>4.2482567766986043E-2</v>
      </c>
      <c r="J61" s="3">
        <f t="shared" si="345"/>
        <v>4.4965135533972092E-2</v>
      </c>
      <c r="K61" s="3">
        <f t="shared" si="346"/>
        <v>4.7447703300958141E-2</v>
      </c>
      <c r="L61" s="3">
        <f t="shared" si="347"/>
        <v>4.993027106794419E-2</v>
      </c>
      <c r="M61" s="3">
        <f t="shared" si="348"/>
        <v>5.2412838834930239E-2</v>
      </c>
      <c r="N61" s="3">
        <f>'JJR-5.4 GDP Growth'!$D$25</f>
        <v>5.4895406601916275E-2</v>
      </c>
      <c r="O61" s="3">
        <f t="shared" si="461"/>
        <v>9.1298249363899214E-2</v>
      </c>
      <c r="Q61" s="239">
        <f t="shared" si="349"/>
        <v>-42.004611111111117</v>
      </c>
      <c r="R61" s="239">
        <f t="shared" si="350"/>
        <v>1.5912000000000002</v>
      </c>
      <c r="S61" s="239">
        <f t="shared" si="351"/>
        <v>1.6548480000000003</v>
      </c>
      <c r="T61" s="239">
        <f t="shared" si="352"/>
        <v>1.7210419200000004</v>
      </c>
      <c r="U61" s="239">
        <f t="shared" si="353"/>
        <v>1.7898835968000004</v>
      </c>
      <c r="V61" s="239">
        <f t="shared" si="354"/>
        <v>1.8614789406720005</v>
      </c>
      <c r="W61" s="239">
        <f t="shared" si="355"/>
        <v>1.9405593459159161</v>
      </c>
      <c r="X61" s="239">
        <f t="shared" si="356"/>
        <v>2.0278168599167414</v>
      </c>
      <c r="Y61" s="239">
        <f t="shared" si="357"/>
        <v>2.1240321126347514</v>
      </c>
      <c r="Z61" s="239">
        <f t="shared" si="358"/>
        <v>2.2300856117756225</v>
      </c>
      <c r="AA61" s="239">
        <f t="shared" si="359"/>
        <v>2.346970729533715</v>
      </c>
      <c r="AB61" s="239">
        <f t="shared" si="360"/>
        <v>2.4758086420142642</v>
      </c>
      <c r="AC61" s="239">
        <f t="shared" si="360"/>
        <v>2.6117191640861752</v>
      </c>
      <c r="AD61" s="239">
        <f t="shared" si="360"/>
        <v>2.7550905495287026</v>
      </c>
      <c r="AE61" s="239">
        <f t="shared" si="360"/>
        <v>2.9063323654701776</v>
      </c>
      <c r="AF61" s="239">
        <f t="shared" si="360"/>
        <v>3.0658766623929723</v>
      </c>
      <c r="AG61" s="239">
        <f t="shared" si="360"/>
        <v>3.2341792083663603</v>
      </c>
      <c r="AH61" s="239">
        <f t="shared" si="360"/>
        <v>3.4117207910330953</v>
      </c>
      <c r="AI61" s="239">
        <f t="shared" si="360"/>
        <v>3.5990085910690683</v>
      </c>
      <c r="AJ61" s="239">
        <f t="shared" si="360"/>
        <v>3.7965776310395944</v>
      </c>
      <c r="AK61" s="239">
        <f t="shared" si="360"/>
        <v>4.0049923037912531</v>
      </c>
      <c r="AL61" s="239">
        <f t="shared" si="360"/>
        <v>4.224847984745419</v>
      </c>
      <c r="AM61" s="239">
        <f t="shared" si="360"/>
        <v>4.4567727326993056</v>
      </c>
      <c r="AN61" s="239">
        <f t="shared" si="360"/>
        <v>4.7014290839931672</v>
      </c>
      <c r="AO61" s="239">
        <f t="shared" si="360"/>
        <v>4.9595159451690467</v>
      </c>
      <c r="AP61" s="239">
        <f t="shared" si="360"/>
        <v>5.2317705895277884</v>
      </c>
      <c r="AQ61" s="239">
        <f t="shared" si="360"/>
        <v>5.5189707632878635</v>
      </c>
      <c r="AR61" s="239">
        <f t="shared" si="361"/>
        <v>5.8219369073626392</v>
      </c>
      <c r="AS61" s="239">
        <f t="shared" si="362"/>
        <v>6.1415345011030142</v>
      </c>
      <c r="AT61" s="239">
        <f t="shared" si="363"/>
        <v>6.4786765347007611</v>
      </c>
      <c r="AU61" s="239">
        <f t="shared" si="364"/>
        <v>6.8343261173154533</v>
      </c>
      <c r="AV61" s="239">
        <f t="shared" si="365"/>
        <v>7.2094992283755808</v>
      </c>
      <c r="AW61" s="239">
        <f t="shared" si="366"/>
        <v>7.6052676199134597</v>
      </c>
      <c r="AX61" s="239">
        <f t="shared" si="367"/>
        <v>8.0227618782249976</v>
      </c>
      <c r="AY61" s="239">
        <f t="shared" si="368"/>
        <v>8.4631746536005128</v>
      </c>
      <c r="AZ61" s="239">
        <f t="shared" si="369"/>
        <v>8.9277640673529444</v>
      </c>
      <c r="BA61" s="239">
        <f t="shared" si="370"/>
        <v>9.4178573058762627</v>
      </c>
      <c r="BB61" s="239">
        <f t="shared" si="371"/>
        <v>9.934854412001167</v>
      </c>
      <c r="BC61" s="239">
        <f t="shared" si="372"/>
        <v>10.480232284478813</v>
      </c>
      <c r="BD61" s="239">
        <f t="shared" si="373"/>
        <v>11.055548897017808</v>
      </c>
      <c r="BE61" s="239">
        <f t="shared" si="374"/>
        <v>11.662447748926967</v>
      </c>
      <c r="BF61" s="239">
        <f t="shared" si="375"/>
        <v>12.302662560077916</v>
      </c>
      <c r="BG61" s="239">
        <f t="shared" si="376"/>
        <v>12.978022223599565</v>
      </c>
      <c r="BH61" s="239">
        <f t="shared" si="377"/>
        <v>13.690456030452768</v>
      </c>
      <c r="BI61" s="239">
        <f t="shared" si="377"/>
        <v>14.44199918081013</v>
      </c>
      <c r="BJ61" s="239">
        <f t="shared" si="377"/>
        <v>15.234798597985245</v>
      </c>
      <c r="BK61" s="239">
        <f t="shared" si="377"/>
        <v>16.071119061519948</v>
      </c>
      <c r="BL61" s="239">
        <f t="shared" si="377"/>
        <v>16.953349676949891</v>
      </c>
      <c r="BM61" s="239">
        <f t="shared" si="377"/>
        <v>17.884010700730521</v>
      </c>
      <c r="BN61" s="239">
        <f t="shared" si="377"/>
        <v>18.865760739820143</v>
      </c>
      <c r="BO61" s="239">
        <f t="shared" si="377"/>
        <v>19.901404346487038</v>
      </c>
      <c r="BP61" s="239">
        <f t="shared" si="377"/>
        <v>20.993900030036588</v>
      </c>
      <c r="BQ61" s="239">
        <f t="shared" si="377"/>
        <v>22.146368708345427</v>
      </c>
      <c r="BR61" s="239">
        <f t="shared" si="377"/>
        <v>23.362102623346004</v>
      </c>
      <c r="BS61" s="239">
        <f t="shared" si="377"/>
        <v>24.644574745930278</v>
      </c>
      <c r="BT61" s="239">
        <f t="shared" si="377"/>
        <v>25.997448697139436</v>
      </c>
      <c r="BU61" s="239">
        <f t="shared" si="377"/>
        <v>27.424589213981363</v>
      </c>
      <c r="BV61" s="239">
        <f t="shared" si="377"/>
        <v>28.930073189773399</v>
      </c>
      <c r="BW61" s="239">
        <f t="shared" si="377"/>
        <v>30.518201320549206</v>
      </c>
      <c r="BX61" s="239">
        <f t="shared" si="378"/>
        <v>32.193510390799894</v>
      </c>
      <c r="BY61" s="239">
        <f t="shared" si="379"/>
        <v>33.960786233645869</v>
      </c>
      <c r="BZ61" s="239">
        <f t="shared" si="380"/>
        <v>35.825077402462618</v>
      </c>
      <c r="CA61" s="239">
        <f t="shared" si="381"/>
        <v>37.791709593015923</v>
      </c>
      <c r="CB61" s="239">
        <f t="shared" si="382"/>
        <v>39.866300857306072</v>
      </c>
      <c r="CC61" s="239">
        <f t="shared" si="383"/>
        <v>42.05477765258221</v>
      </c>
      <c r="CD61" s="239">
        <f t="shared" si="384"/>
        <v>44.363391771373891</v>
      </c>
      <c r="CE61" s="239">
        <f t="shared" si="385"/>
        <v>46.798738200903564</v>
      </c>
      <c r="CF61" s="239">
        <f t="shared" si="386"/>
        <v>49.367773962898795</v>
      </c>
      <c r="CG61" s="239">
        <f t="shared" si="387"/>
        <v>52.077837987623617</v>
      </c>
      <c r="CH61" s="239">
        <f t="shared" si="388"/>
        <v>54.936672078902937</v>
      </c>
      <c r="CI61" s="239">
        <f t="shared" si="389"/>
        <v>57.952443030030452</v>
      </c>
      <c r="CJ61" s="239">
        <f t="shared" si="390"/>
        <v>61.133765953738362</v>
      </c>
      <c r="CK61" s="239">
        <f t="shared" si="391"/>
        <v>64.48972889287522</v>
      </c>
      <c r="CL61" s="239">
        <f t="shared" si="392"/>
        <v>68.029918782096956</v>
      </c>
      <c r="CM61" s="239">
        <f t="shared" si="393"/>
        <v>71.764448834735504</v>
      </c>
      <c r="CN61" s="239">
        <f t="shared" si="394"/>
        <v>75.703987433080727</v>
      </c>
      <c r="CO61" s="239">
        <f t="shared" si="394"/>
        <v>79.859788604606052</v>
      </c>
      <c r="CP61" s="239">
        <f t="shared" si="394"/>
        <v>84.243724171198977</v>
      </c>
      <c r="CQ61" s="239">
        <f t="shared" si="394"/>
        <v>88.868317663236624</v>
      </c>
      <c r="CR61" s="239">
        <f t="shared" si="394"/>
        <v>93.74678009538826</v>
      </c>
      <c r="CS61" s="239">
        <f t="shared" si="394"/>
        <v>98.89304770634503</v>
      </c>
      <c r="CT61" s="239">
        <f t="shared" si="394"/>
        <v>104.32182177028754</v>
      </c>
      <c r="CU61" s="239">
        <f t="shared" si="394"/>
        <v>110.04861059382011</v>
      </c>
      <c r="CV61" s="239">
        <f t="shared" si="394"/>
        <v>116.08977381834382</v>
      </c>
      <c r="CW61" s="239">
        <f t="shared" si="394"/>
        <v>122.46256915442629</v>
      </c>
      <c r="CX61" s="239">
        <f t="shared" si="394"/>
        <v>129.18520168167382</v>
      </c>
      <c r="CY61" s="239">
        <f t="shared" si="394"/>
        <v>136.27687585493985</v>
      </c>
      <c r="CZ61" s="239">
        <f t="shared" si="394"/>
        <v>143.75785036543564</v>
      </c>
      <c r="DA61" s="239">
        <f t="shared" si="394"/>
        <v>151.64949601346368</v>
      </c>
      <c r="DB61" s="239">
        <f t="shared" si="394"/>
        <v>159.97435675809845</v>
      </c>
      <c r="DC61" s="239">
        <f t="shared" si="394"/>
        <v>168.75621411821427</v>
      </c>
      <c r="DD61" s="239">
        <f t="shared" si="395"/>
        <v>178.02015510883368</v>
      </c>
      <c r="DE61" s="239">
        <f t="shared" si="396"/>
        <v>187.7926439068693</v>
      </c>
      <c r="DF61" s="239">
        <f t="shared" si="397"/>
        <v>198.10159745098576</v>
      </c>
      <c r="DG61" s="239">
        <f t="shared" si="398"/>
        <v>208.97646519154677</v>
      </c>
      <c r="DH61" s="239">
        <f t="shared" si="399"/>
        <v>220.44831321846792</v>
      </c>
      <c r="DI61" s="239">
        <f t="shared" si="400"/>
        <v>232.54991300730231</v>
      </c>
      <c r="DJ61" s="239">
        <f t="shared" si="401"/>
        <v>245.31583503707841</v>
      </c>
      <c r="DK61" s="239">
        <f t="shared" si="402"/>
        <v>258.78254754732745</v>
      </c>
      <c r="DL61" s="239">
        <f t="shared" si="403"/>
        <v>272.98852071641772</v>
      </c>
      <c r="DM61" s="239">
        <f t="shared" si="404"/>
        <v>287.9743365588011</v>
      </c>
      <c r="DN61" s="239">
        <f t="shared" si="405"/>
        <v>303.78280485511357</v>
      </c>
      <c r="DO61" s="239">
        <f t="shared" si="406"/>
        <v>320.45908544630561</v>
      </c>
      <c r="DP61" s="239">
        <f t="shared" si="407"/>
        <v>338.05081724115877</v>
      </c>
      <c r="DQ61" s="239">
        <f t="shared" si="408"/>
        <v>356.60825430572226</v>
      </c>
      <c r="DR61" s="239">
        <f t="shared" si="409"/>
        <v>376.18440942343443</v>
      </c>
      <c r="DS61" s="239">
        <f t="shared" si="410"/>
        <v>396.83520553603563</v>
      </c>
      <c r="DT61" s="239">
        <f t="shared" si="411"/>
        <v>418.6196354978913</v>
      </c>
      <c r="DU61" s="239">
        <f t="shared" si="411"/>
        <v>441.59993060009401</v>
      </c>
      <c r="DV61" s="239">
        <f t="shared" si="411"/>
        <v>465.84173834576416</v>
      </c>
      <c r="DW61" s="239">
        <f t="shared" si="411"/>
        <v>491.41430998439836</v>
      </c>
      <c r="DX61" s="239">
        <f t="shared" si="411"/>
        <v>518.390698340992</v>
      </c>
      <c r="DY61" s="239">
        <f t="shared" si="411"/>
        <v>546.84796650507212</v>
      </c>
      <c r="DZ61" s="239">
        <f t="shared" si="411"/>
        <v>576.8674079757991</v>
      </c>
      <c r="EA61" s="239">
        <f t="shared" si="411"/>
        <v>608.53477889202406</v>
      </c>
      <c r="EB61" s="239">
        <f t="shared" si="411"/>
        <v>641.94054301070889</v>
      </c>
      <c r="EC61" s="239">
        <f t="shared" si="411"/>
        <v>677.18013013353664</v>
      </c>
      <c r="ED61" s="239">
        <f t="shared" si="411"/>
        <v>714.35420871995575</v>
      </c>
      <c r="EE61" s="239">
        <f t="shared" si="411"/>
        <v>753.56897346542792</v>
      </c>
      <c r="EF61" s="239">
        <f t="shared" si="411"/>
        <v>794.93644866640125</v>
      </c>
      <c r="EG61" s="239">
        <f t="shared" si="411"/>
        <v>838.5748082386267</v>
      </c>
      <c r="EH61" s="239">
        <f t="shared" si="411"/>
        <v>884.60871330301006</v>
      </c>
      <c r="EI61" s="239">
        <f t="shared" si="411"/>
        <v>933.16966830337674</v>
      </c>
      <c r="EJ61" s="239">
        <f t="shared" si="412"/>
        <v>984.39639667346592</v>
      </c>
      <c r="EK61" s="239">
        <f t="shared" si="413"/>
        <v>1038.4352371263171</v>
      </c>
      <c r="EL61" s="239">
        <f t="shared" si="414"/>
        <v>1095.4405616981237</v>
      </c>
      <c r="EM61" s="239">
        <f t="shared" si="415"/>
        <v>1155.5752167407738</v>
      </c>
      <c r="EN61" s="239">
        <f t="shared" si="416"/>
        <v>1219.0109881228561</v>
      </c>
      <c r="EO61" s="239">
        <f t="shared" si="417"/>
        <v>1285.9290919680641</v>
      </c>
      <c r="EP61" s="239">
        <f t="shared" si="418"/>
        <v>1356.520692332884</v>
      </c>
      <c r="EQ61" s="239">
        <f t="shared" si="419"/>
        <v>1430.9874473024106</v>
      </c>
      <c r="ER61" s="239">
        <f t="shared" si="420"/>
        <v>1509.5420850643147</v>
      </c>
      <c r="ES61" s="239">
        <f t="shared" si="421"/>
        <v>1592.4090116066247</v>
      </c>
      <c r="ET61" s="239">
        <f t="shared" si="422"/>
        <v>1679.8249517753261</v>
      </c>
      <c r="EU61" s="239">
        <f t="shared" si="423"/>
        <v>1772.0396255230771</v>
      </c>
      <c r="EV61" s="239">
        <f t="shared" si="424"/>
        <v>1869.3164612808739</v>
      </c>
      <c r="EW61" s="239">
        <f t="shared" si="425"/>
        <v>1971.9333484905428</v>
      </c>
      <c r="EX61" s="239">
        <f t="shared" si="426"/>
        <v>2080.1834314478092</v>
      </c>
      <c r="EY61" s="239">
        <f t="shared" si="427"/>
        <v>2194.375946723706</v>
      </c>
      <c r="EZ61" s="239">
        <f t="shared" si="428"/>
        <v>2314.8371065565689</v>
      </c>
      <c r="FA61" s="239">
        <f t="shared" si="428"/>
        <v>2441.9110307381952</v>
      </c>
      <c r="FB61" s="239">
        <f t="shared" si="428"/>
        <v>2575.9607296562731</v>
      </c>
      <c r="FC61" s="239">
        <f t="shared" si="428"/>
        <v>2717.369141301323</v>
      </c>
      <c r="FD61" s="239">
        <f t="shared" si="428"/>
        <v>2866.5402252005592</v>
      </c>
      <c r="FE61" s="239">
        <f t="shared" si="428"/>
        <v>3023.9001164036927</v>
      </c>
      <c r="FF61" s="239">
        <f t="shared" si="428"/>
        <v>3189.8983428172555</v>
      </c>
      <c r="FG61" s="239">
        <f t="shared" si="428"/>
        <v>3365.0091093649876</v>
      </c>
      <c r="FH61" s="239">
        <f t="shared" si="428"/>
        <v>3549.7326526427305</v>
      </c>
      <c r="FI61" s="239">
        <f t="shared" si="428"/>
        <v>3744.5966699376522</v>
      </c>
      <c r="FJ61" s="239">
        <f t="shared" si="428"/>
        <v>3950.1578266940614</v>
      </c>
      <c r="FK61" s="239">
        <f t="shared" si="428"/>
        <v>4167.0033467321737</v>
      </c>
      <c r="FL61" s="239">
        <f t="shared" si="428"/>
        <v>4395.7526897625821</v>
      </c>
      <c r="FM61" s="239">
        <f t="shared" si="428"/>
        <v>4637.0593209885665</v>
      </c>
      <c r="FN61" s="239">
        <f t="shared" si="428"/>
        <v>4891.6125778514397</v>
      </c>
      <c r="FO61" s="239">
        <f t="shared" si="428"/>
        <v>5160.1396392516426</v>
      </c>
      <c r="FP61" s="239">
        <f t="shared" si="429"/>
        <v>5443.4076028710269</v>
      </c>
      <c r="FQ61" s="239">
        <f t="shared" si="430"/>
        <v>5742.2256765305947</v>
      </c>
      <c r="FR61" s="239">
        <f t="shared" si="431"/>
        <v>6057.4474898437056</v>
      </c>
      <c r="FS61" s="239">
        <f t="shared" si="432"/>
        <v>6389.973532768433</v>
      </c>
      <c r="FT61" s="239">
        <f t="shared" si="433"/>
        <v>6740.7537280252391</v>
      </c>
      <c r="FU61" s="239">
        <f t="shared" si="434"/>
        <v>7110.7901447285676</v>
      </c>
      <c r="FV61" s="239">
        <f t="shared" si="435"/>
        <v>7501.1398609843418</v>
      </c>
      <c r="FW61" s="239">
        <f t="shared" si="436"/>
        <v>7912.9179836309186</v>
      </c>
      <c r="FX61" s="239">
        <f t="shared" si="437"/>
        <v>8347.3008337499541</v>
      </c>
      <c r="FY61" s="239">
        <f t="shared" si="438"/>
        <v>8805.5293070471726</v>
      </c>
      <c r="FZ61" s="239">
        <f t="shared" si="439"/>
        <v>9288.9124187026173</v>
      </c>
      <c r="GA61" s="239">
        <f t="shared" si="440"/>
        <v>9798.8310428168861</v>
      </c>
      <c r="GB61" s="239">
        <f t="shared" si="441"/>
        <v>10336.741857135798</v>
      </c>
      <c r="GC61" s="239">
        <f t="shared" si="442"/>
        <v>10904.181504322314</v>
      </c>
      <c r="GD61" s="239">
        <f t="shared" si="443"/>
        <v>11502.770981663183</v>
      </c>
      <c r="GE61" s="239">
        <f t="shared" si="444"/>
        <v>12134.220271750308</v>
      </c>
      <c r="GF61" s="239">
        <f t="shared" si="445"/>
        <v>12800.333227365256</v>
      </c>
      <c r="GG61" s="239">
        <f t="shared" si="445"/>
        <v>13503.012724521492</v>
      </c>
      <c r="GH61" s="239">
        <f t="shared" si="445"/>
        <v>14244.266098384949</v>
      </c>
      <c r="GI61" s="239">
        <f t="shared" si="445"/>
        <v>15026.210877601683</v>
      </c>
      <c r="GJ61" s="239">
        <f t="shared" si="445"/>
        <v>15851.080833413764</v>
      </c>
      <c r="GK61" s="239">
        <f t="shared" si="445"/>
        <v>16721.232360843853</v>
      </c>
      <c r="GL61" s="239">
        <f t="shared" si="445"/>
        <v>17639.151210177497</v>
      </c>
      <c r="GM61" s="239">
        <f t="shared" si="445"/>
        <v>18607.459587972873</v>
      </c>
      <c r="GN61" s="239">
        <f t="shared" si="445"/>
        <v>19628.92364788337</v>
      </c>
      <c r="GO61" s="239">
        <f t="shared" si="445"/>
        <v>20706.461392691897</v>
      </c>
      <c r="GP61" s="239">
        <f t="shared" si="445"/>
        <v>21843.151010130601</v>
      </c>
      <c r="GQ61" s="239">
        <f t="shared" si="445"/>
        <v>23042.239666298778</v>
      </c>
      <c r="GR61" s="239">
        <f t="shared" si="445"/>
        <v>24307.152781799054</v>
      </c>
      <c r="GS61" s="239">
        <f t="shared" si="445"/>
        <v>25641.503817090812</v>
      </c>
      <c r="GT61" s="239">
        <f t="shared" si="445"/>
        <v>27049.1045950146</v>
      </c>
      <c r="GU61" s="239">
        <f t="shared" si="445"/>
        <v>28533.976189975689</v>
      </c>
      <c r="GV61" s="239">
        <f t="shared" si="446"/>
        <v>30100.360414893803</v>
      </c>
      <c r="GW61" s="239">
        <f t="shared" si="447"/>
        <v>31752.731938733625</v>
      </c>
      <c r="GX61" s="239">
        <f t="shared" si="448"/>
        <v>33495.811069232062</v>
      </c>
      <c r="GY61" s="239">
        <f t="shared" si="449"/>
        <v>35334.577237338526</v>
      </c>
      <c r="GZ61" s="239">
        <f t="shared" si="450"/>
        <v>37274.28322188904</v>
      </c>
      <c r="HA61" s="239">
        <f t="shared" si="451"/>
        <v>39320.470155149625</v>
      </c>
      <c r="HB61" s="239">
        <f t="shared" si="452"/>
        <v>41478.983352095078</v>
      </c>
      <c r="HC61" s="239">
        <f t="shared" si="453"/>
        <v>43755.989008642457</v>
      </c>
      <c r="HD61" s="239">
        <f t="shared" si="454"/>
        <v>46157.991816540867</v>
      </c>
      <c r="HE61" s="239">
        <f t="shared" si="455"/>
        <v>48691.853545237806</v>
      </c>
      <c r="HF61" s="239">
        <f t="shared" si="456"/>
        <v>51364.812643804595</v>
      </c>
      <c r="HG61" s="239">
        <f t="shared" si="457"/>
        <v>54184.504918917497</v>
      </c>
      <c r="HH61" s="239">
        <f t="shared" si="458"/>
        <v>57158.985347965005</v>
      </c>
      <c r="HI61" s="239">
        <f t="shared" si="459"/>
        <v>60296.751089594516</v>
      </c>
    </row>
    <row r="62" spans="1:217" s="278" customFormat="1" ht="12.75" customHeight="1">
      <c r="A62" s="10" t="str">
        <f>'JJR-4 Constant DCF'!A56</f>
        <v xml:space="preserve">Evergy, Inc. </v>
      </c>
      <c r="B62" s="389" t="str">
        <f>'JJR-4 Constant DCF'!B56</f>
        <v>EVRG</v>
      </c>
      <c r="C62" s="239">
        <f>'JJR-4 Constant DCF'!D56</f>
        <v>55.10655555555558</v>
      </c>
      <c r="D62" s="10">
        <f>'JJR-4 Constant DCF'!C56</f>
        <v>2.14</v>
      </c>
      <c r="E62" s="3">
        <f>'JJR-4 Constant DCF'!G56</f>
        <v>0.08</v>
      </c>
      <c r="F62" s="3">
        <f>'JJR-4 Constant DCF'!H56</f>
        <v>5.6500000000000002E-2</v>
      </c>
      <c r="G62" s="3">
        <f>'JJR-4 Constant DCF'!I56</f>
        <v>5.8999999999999997E-2</v>
      </c>
      <c r="H62" s="3">
        <f t="shared" si="460"/>
        <v>0.08</v>
      </c>
      <c r="I62" s="3">
        <f t="shared" si="344"/>
        <v>7.5815901100319383E-2</v>
      </c>
      <c r="J62" s="3">
        <f t="shared" si="345"/>
        <v>7.1631802200638764E-2</v>
      </c>
      <c r="K62" s="3">
        <f t="shared" si="346"/>
        <v>6.7447703300958145E-2</v>
      </c>
      <c r="L62" s="3">
        <f t="shared" si="347"/>
        <v>6.3263604401277526E-2</v>
      </c>
      <c r="M62" s="3">
        <f t="shared" si="348"/>
        <v>5.9079505501596907E-2</v>
      </c>
      <c r="N62" s="3">
        <f>'JJR-5.4 GDP Growth'!$D$25</f>
        <v>5.4895406601916275E-2</v>
      </c>
      <c r="O62" s="3">
        <f t="shared" si="461"/>
        <v>0.10497023463249208</v>
      </c>
      <c r="Q62" s="239">
        <f t="shared" si="349"/>
        <v>-55.10655555555558</v>
      </c>
      <c r="R62" s="239">
        <f t="shared" si="350"/>
        <v>2.3112000000000004</v>
      </c>
      <c r="S62" s="239">
        <f t="shared" si="351"/>
        <v>2.4960960000000005</v>
      </c>
      <c r="T62" s="239">
        <f t="shared" si="352"/>
        <v>2.6957836800000008</v>
      </c>
      <c r="U62" s="239">
        <f t="shared" si="353"/>
        <v>2.911446374400001</v>
      </c>
      <c r="V62" s="239">
        <f t="shared" si="354"/>
        <v>3.1443620843520015</v>
      </c>
      <c r="W62" s="239">
        <f t="shared" si="355"/>
        <v>3.3827547291628273</v>
      </c>
      <c r="X62" s="239">
        <f t="shared" si="356"/>
        <v>3.6250675468154943</v>
      </c>
      <c r="Y62" s="239">
        <f t="shared" si="357"/>
        <v>3.8695700271590381</v>
      </c>
      <c r="Z62" s="239">
        <f t="shared" si="358"/>
        <v>4.1143729745602684</v>
      </c>
      <c r="AA62" s="239">
        <f t="shared" si="359"/>
        <v>4.3574480953464239</v>
      </c>
      <c r="AB62" s="239">
        <f t="shared" si="360"/>
        <v>4.596651980287211</v>
      </c>
      <c r="AC62" s="239">
        <f t="shared" si="360"/>
        <v>4.8489870597525808</v>
      </c>
      <c r="AD62" s="239">
        <f t="shared" si="360"/>
        <v>5.1151741760051292</v>
      </c>
      <c r="AE62" s="239">
        <f t="shared" si="360"/>
        <v>5.3959737422365528</v>
      </c>
      <c r="AF62" s="239">
        <f t="shared" si="360"/>
        <v>5.6921879148298924</v>
      </c>
      <c r="AG62" s="239">
        <f t="shared" si="360"/>
        <v>6.0046628848689929</v>
      </c>
      <c r="AH62" s="239">
        <f t="shared" si="360"/>
        <v>6.3342912954413118</v>
      </c>
      <c r="AI62" s="239">
        <f t="shared" si="360"/>
        <v>6.6820147916395412</v>
      </c>
      <c r="AJ62" s="239">
        <f t="shared" si="360"/>
        <v>7.0488267105466127</v>
      </c>
      <c r="AK62" s="239">
        <f t="shared" si="360"/>
        <v>7.4357749188885167</v>
      </c>
      <c r="AL62" s="239">
        <f t="shared" si="360"/>
        <v>7.8439648064612326</v>
      </c>
      <c r="AM62" s="239">
        <f t="shared" si="360"/>
        <v>8.2745624438830436</v>
      </c>
      <c r="AN62" s="239">
        <f t="shared" si="360"/>
        <v>8.728797913692949</v>
      </c>
      <c r="AO62" s="239">
        <f t="shared" si="360"/>
        <v>9.2079688243110827</v>
      </c>
      <c r="AP62" s="239">
        <f t="shared" si="360"/>
        <v>9.713444016899409</v>
      </c>
      <c r="AQ62" s="239">
        <f t="shared" si="360"/>
        <v>10.246667475712053</v>
      </c>
      <c r="AR62" s="239">
        <f t="shared" si="361"/>
        <v>10.809162453105898</v>
      </c>
      <c r="AS62" s="239">
        <f t="shared" si="362"/>
        <v>11.402535820995313</v>
      </c>
      <c r="AT62" s="239">
        <f t="shared" si="363"/>
        <v>12.028482661181766</v>
      </c>
      <c r="AU62" s="239">
        <f t="shared" si="364"/>
        <v>12.688791107671438</v>
      </c>
      <c r="AV62" s="239">
        <f t="shared" si="365"/>
        <v>13.385347454813841</v>
      </c>
      <c r="AW62" s="239">
        <f t="shared" si="366"/>
        <v>14.120141545853771</v>
      </c>
      <c r="AX62" s="239">
        <f t="shared" si="367"/>
        <v>14.895272457290025</v>
      </c>
      <c r="AY62" s="239">
        <f t="shared" si="368"/>
        <v>15.712954495279286</v>
      </c>
      <c r="AZ62" s="239">
        <f t="shared" si="369"/>
        <v>16.57552352121505</v>
      </c>
      <c r="BA62" s="239">
        <f t="shared" si="370"/>
        <v>17.485443624551777</v>
      </c>
      <c r="BB62" s="239">
        <f t="shared" si="371"/>
        <v>18.44531416193643</v>
      </c>
      <c r="BC62" s="239">
        <f t="shared" si="372"/>
        <v>19.457877182756015</v>
      </c>
      <c r="BD62" s="239">
        <f t="shared" si="373"/>
        <v>20.526025262313556</v>
      </c>
      <c r="BE62" s="239">
        <f t="shared" si="374"/>
        <v>21.652809765009465</v>
      </c>
      <c r="BF62" s="239">
        <f t="shared" si="375"/>
        <v>22.841449561133604</v>
      </c>
      <c r="BG62" s="239">
        <f t="shared" si="376"/>
        <v>24.095340222169195</v>
      </c>
      <c r="BH62" s="239">
        <f t="shared" si="377"/>
        <v>25.418063720876681</v>
      </c>
      <c r="BI62" s="239">
        <f t="shared" si="377"/>
        <v>26.813398663867623</v>
      </c>
      <c r="BJ62" s="239">
        <f t="shared" si="377"/>
        <v>28.285331085899916</v>
      </c>
      <c r="BK62" s="239">
        <f t="shared" si="377"/>
        <v>29.838065836730213</v>
      </c>
      <c r="BL62" s="239">
        <f t="shared" si="377"/>
        <v>31.476038593052266</v>
      </c>
      <c r="BM62" s="239">
        <f t="shared" si="377"/>
        <v>33.20392852983548</v>
      </c>
      <c r="BN62" s="239">
        <f t="shared" si="377"/>
        <v>35.026671687261768</v>
      </c>
      <c r="BO62" s="239">
        <f t="shared" si="377"/>
        <v>36.949475071445832</v>
      </c>
      <c r="BP62" s="239">
        <f t="shared" si="377"/>
        <v>38.977831529220218</v>
      </c>
      <c r="BQ62" s="239">
        <f t="shared" si="377"/>
        <v>41.117535439477756</v>
      </c>
      <c r="BR62" s="239">
        <f t="shared" si="377"/>
        <v>43.374699265896588</v>
      </c>
      <c r="BS62" s="239">
        <f t="shared" si="377"/>
        <v>45.755771018333817</v>
      </c>
      <c r="BT62" s="239">
        <f t="shared" si="377"/>
        <v>48.267552672769426</v>
      </c>
      <c r="BU62" s="239">
        <f t="shared" si="377"/>
        <v>50.917219602420516</v>
      </c>
      <c r="BV62" s="239">
        <f t="shared" si="377"/>
        <v>53.712341075534454</v>
      </c>
      <c r="BW62" s="239">
        <f t="shared" si="377"/>
        <v>56.660901878416723</v>
      </c>
      <c r="BX62" s="239">
        <f t="shared" si="378"/>
        <v>59.77132512546369</v>
      </c>
      <c r="BY62" s="239">
        <f t="shared" si="379"/>
        <v>63.052496321361353</v>
      </c>
      <c r="BZ62" s="239">
        <f t="shared" si="380"/>
        <v>66.513788744188318</v>
      </c>
      <c r="CA62" s="239">
        <f t="shared" si="381"/>
        <v>70.165090221934491</v>
      </c>
      <c r="CB62" s="239">
        <f t="shared" si="382"/>
        <v>74.016831378927719</v>
      </c>
      <c r="CC62" s="239">
        <f t="shared" si="383"/>
        <v>78.080015432859426</v>
      </c>
      <c r="CD62" s="239">
        <f t="shared" si="384"/>
        <v>82.366249627530138</v>
      </c>
      <c r="CE62" s="239">
        <f t="shared" si="385"/>
        <v>86.887778391108341</v>
      </c>
      <c r="CF62" s="239">
        <f t="shared" si="386"/>
        <v>91.657518314625435</v>
      </c>
      <c r="CG62" s="239">
        <f t="shared" si="387"/>
        <v>96.68909505062939</v>
      </c>
      <c r="CH62" s="239">
        <f t="shared" si="388"/>
        <v>101.99688223740502</v>
      </c>
      <c r="CI62" s="239">
        <f t="shared" si="389"/>
        <v>107.59604255995514</v>
      </c>
      <c r="CJ62" s="239">
        <f t="shared" si="390"/>
        <v>113.50257106504097</v>
      </c>
      <c r="CK62" s="239">
        <f t="shared" si="391"/>
        <v>119.73334085401929</v>
      </c>
      <c r="CL62" s="239">
        <f t="shared" si="392"/>
        <v>126.30615128400652</v>
      </c>
      <c r="CM62" s="239">
        <f t="shared" si="393"/>
        <v>133.23977881506519</v>
      </c>
      <c r="CN62" s="239">
        <f t="shared" si="394"/>
        <v>140.55403064866758</v>
      </c>
      <c r="CO62" s="239">
        <f t="shared" si="394"/>
        <v>148.26980131066438</v>
      </c>
      <c r="CP62" s="239">
        <f t="shared" si="394"/>
        <v>156.40913234039863</v>
      </c>
      <c r="CQ62" s="239">
        <f t="shared" si="394"/>
        <v>164.99527525647775</v>
      </c>
      <c r="CR62" s="239">
        <f t="shared" si="394"/>
        <v>174.0527579790772</v>
      </c>
      <c r="CS62" s="239">
        <f t="shared" si="394"/>
        <v>183.60745489852357</v>
      </c>
      <c r="CT62" s="239">
        <f t="shared" si="394"/>
        <v>193.68666079032101</v>
      </c>
      <c r="CU62" s="239">
        <f t="shared" si="394"/>
        <v>204.31916878777312</v>
      </c>
      <c r="CV62" s="239">
        <f t="shared" si="394"/>
        <v>215.53535263494348</v>
      </c>
      <c r="CW62" s="239">
        <f t="shared" si="394"/>
        <v>227.3672534549261</v>
      </c>
      <c r="CX62" s="239">
        <f t="shared" si="394"/>
        <v>239.84867128129522</v>
      </c>
      <c r="CY62" s="239">
        <f t="shared" si="394"/>
        <v>253.01526161421128</v>
      </c>
      <c r="CZ62" s="239">
        <f t="shared" si="394"/>
        <v>266.90463727701365</v>
      </c>
      <c r="DA62" s="239">
        <f t="shared" si="394"/>
        <v>281.55647586427227</v>
      </c>
      <c r="DB62" s="239">
        <f t="shared" si="394"/>
        <v>297.01263308824412</v>
      </c>
      <c r="DC62" s="239">
        <f t="shared" si="394"/>
        <v>313.31726234752904</v>
      </c>
      <c r="DD62" s="239">
        <f t="shared" si="395"/>
        <v>330.51694085949589</v>
      </c>
      <c r="DE62" s="239">
        <f t="shared" si="396"/>
        <v>348.66080271679942</v>
      </c>
      <c r="DF62" s="239">
        <f t="shared" si="397"/>
        <v>367.80067924808867</v>
      </c>
      <c r="DG62" s="239">
        <f t="shared" si="398"/>
        <v>387.99124708387347</v>
      </c>
      <c r="DH62" s="239">
        <f t="shared" si="399"/>
        <v>409.29018435052728</v>
      </c>
      <c r="DI62" s="239">
        <f t="shared" si="400"/>
        <v>431.75833543862274</v>
      </c>
      <c r="DJ62" s="239">
        <f t="shared" si="401"/>
        <v>455.45988481629252</v>
      </c>
      <c r="DK62" s="239">
        <f t="shared" si="402"/>
        <v>480.46254038414486</v>
      </c>
      <c r="DL62" s="239">
        <f t="shared" si="403"/>
        <v>506.83772689552211</v>
      </c>
      <c r="DM62" s="239">
        <f t="shared" si="404"/>
        <v>534.66078999464276</v>
      </c>
      <c r="DN62" s="239">
        <f t="shared" si="405"/>
        <v>564.01121145550042</v>
      </c>
      <c r="DO62" s="239">
        <f t="shared" si="406"/>
        <v>594.97283623638953</v>
      </c>
      <c r="DP62" s="239">
        <f t="shared" si="407"/>
        <v>627.63411199868142</v>
      </c>
      <c r="DQ62" s="239">
        <f t="shared" si="408"/>
        <v>662.08834177408164</v>
      </c>
      <c r="DR62" s="239">
        <f t="shared" si="409"/>
        <v>698.43395050215838</v>
      </c>
      <c r="DS62" s="239">
        <f t="shared" si="410"/>
        <v>736.77476619955701</v>
      </c>
      <c r="DT62" s="239">
        <f t="shared" si="411"/>
        <v>777.22031656411343</v>
      </c>
      <c r="DU62" s="239">
        <f t="shared" si="411"/>
        <v>819.88614186117047</v>
      </c>
      <c r="DV62" s="239">
        <f t="shared" si="411"/>
        <v>864.89412498591582</v>
      </c>
      <c r="DW62" s="239">
        <f t="shared" si="411"/>
        <v>912.37283964462631</v>
      </c>
      <c r="DX62" s="239">
        <f t="shared" si="411"/>
        <v>962.45791764946307</v>
      </c>
      <c r="DY62" s="239">
        <f t="shared" si="411"/>
        <v>1015.292436376064</v>
      </c>
      <c r="DZ62" s="239">
        <f t="shared" si="411"/>
        <v>1071.0273274907781</v>
      </c>
      <c r="EA62" s="239">
        <f t="shared" si="411"/>
        <v>1129.8218081151481</v>
      </c>
      <c r="EB62" s="239">
        <f t="shared" si="411"/>
        <v>1191.8438356593413</v>
      </c>
      <c r="EC62" s="239">
        <f t="shared" si="411"/>
        <v>1257.2705876238483</v>
      </c>
      <c r="ED62" s="239">
        <f t="shared" si="411"/>
        <v>1326.2889677400897</v>
      </c>
      <c r="EE62" s="239">
        <f t="shared" si="411"/>
        <v>1399.0961398958177</v>
      </c>
      <c r="EF62" s="239">
        <f t="shared" si="411"/>
        <v>1475.9000913705702</v>
      </c>
      <c r="EG62" s="239">
        <f t="shared" si="411"/>
        <v>1556.920226990163</v>
      </c>
      <c r="EH62" s="239">
        <f t="shared" si="411"/>
        <v>1642.3879958975358</v>
      </c>
      <c r="EI62" s="239">
        <f t="shared" si="411"/>
        <v>1732.5475527304375</v>
      </c>
      <c r="EJ62" s="239">
        <f t="shared" si="412"/>
        <v>1827.6564550947298</v>
      </c>
      <c r="EK62" s="239">
        <f t="shared" si="413"/>
        <v>1927.986399325772</v>
      </c>
      <c r="EL62" s="239">
        <f t="shared" si="414"/>
        <v>2033.8239966397248</v>
      </c>
      <c r="EM62" s="239">
        <f t="shared" si="415"/>
        <v>2145.4715918919969</v>
      </c>
      <c r="EN62" s="239">
        <f t="shared" si="416"/>
        <v>2263.2481272817686</v>
      </c>
      <c r="EO62" s="239">
        <f t="shared" si="417"/>
        <v>2387.4900534699268</v>
      </c>
      <c r="EP62" s="239">
        <f t="shared" si="418"/>
        <v>2518.5522907131894</v>
      </c>
      <c r="EQ62" s="239">
        <f t="shared" si="419"/>
        <v>2656.8092427600777</v>
      </c>
      <c r="ER62" s="239">
        <f t="shared" si="420"/>
        <v>2802.6558664051213</v>
      </c>
      <c r="ES62" s="239">
        <f t="shared" si="421"/>
        <v>2956.5087997566766</v>
      </c>
      <c r="ET62" s="239">
        <f t="shared" si="422"/>
        <v>3118.807552441463</v>
      </c>
      <c r="EU62" s="239">
        <f t="shared" si="423"/>
        <v>3290.0157611458644</v>
      </c>
      <c r="EV62" s="239">
        <f t="shared" si="424"/>
        <v>3470.6225140806796</v>
      </c>
      <c r="EW62" s="239">
        <f t="shared" si="425"/>
        <v>3661.1437481529033</v>
      </c>
      <c r="EX62" s="239">
        <f t="shared" si="426"/>
        <v>3862.1237228358209</v>
      </c>
      <c r="EY62" s="239">
        <f t="shared" si="427"/>
        <v>4074.1365749478</v>
      </c>
      <c r="EZ62" s="239">
        <f t="shared" si="428"/>
        <v>4297.7879587812977</v>
      </c>
      <c r="FA62" s="239">
        <f t="shared" si="428"/>
        <v>4533.7167762674171</v>
      </c>
      <c r="FB62" s="239">
        <f t="shared" si="428"/>
        <v>4782.5970021185458</v>
      </c>
      <c r="FC62" s="239">
        <f t="shared" si="428"/>
        <v>5045.1396091629495</v>
      </c>
      <c r="FD62" s="239">
        <f t="shared" si="428"/>
        <v>5322.0945993713822</v>
      </c>
      <c r="FE62" s="239">
        <f t="shared" si="428"/>
        <v>5614.2531463777368</v>
      </c>
      <c r="FF62" s="239">
        <f t="shared" si="428"/>
        <v>5922.4498556142307</v>
      </c>
      <c r="FG62" s="239">
        <f t="shared" si="428"/>
        <v>6247.565148517634</v>
      </c>
      <c r="FH62" s="239">
        <f t="shared" si="428"/>
        <v>6590.5277776174707</v>
      </c>
      <c r="FI62" s="239">
        <f t="shared" si="428"/>
        <v>6952.3174796910052</v>
      </c>
      <c r="FJ62" s="239">
        <f t="shared" si="428"/>
        <v>7333.967774564253</v>
      </c>
      <c r="FK62" s="239">
        <f t="shared" si="428"/>
        <v>7736.5689175543084</v>
      </c>
      <c r="FL62" s="239">
        <f t="shared" si="428"/>
        <v>8161.2710139871997</v>
      </c>
      <c r="FM62" s="239">
        <f t="shared" si="428"/>
        <v>8609.2873046884597</v>
      </c>
      <c r="FN62" s="239">
        <f t="shared" si="428"/>
        <v>9081.8976318320492</v>
      </c>
      <c r="FO62" s="239">
        <f t="shared" si="428"/>
        <v>9580.4520950484493</v>
      </c>
      <c r="FP62" s="239">
        <f t="shared" si="429"/>
        <v>10106.374908236314</v>
      </c>
      <c r="FQ62" s="239">
        <f t="shared" si="430"/>
        <v>10661.168468095351</v>
      </c>
      <c r="FR62" s="239">
        <f t="shared" si="431"/>
        <v>11246.417646002974</v>
      </c>
      <c r="FS62" s="239">
        <f t="shared" si="432"/>
        <v>11863.794315495274</v>
      </c>
      <c r="FT62" s="239">
        <f t="shared" si="433"/>
        <v>12515.06212828589</v>
      </c>
      <c r="FU62" s="239">
        <f t="shared" si="434"/>
        <v>13202.081552466389</v>
      </c>
      <c r="FV62" s="239">
        <f t="shared" si="435"/>
        <v>13926.815187280688</v>
      </c>
      <c r="FW62" s="239">
        <f t="shared" si="436"/>
        <v>14691.333369656204</v>
      </c>
      <c r="FX62" s="239">
        <f t="shared" si="437"/>
        <v>15497.820088507782</v>
      </c>
      <c r="FY62" s="239">
        <f t="shared" si="438"/>
        <v>16348.579223709763</v>
      </c>
      <c r="FZ62" s="239">
        <f t="shared" si="439"/>
        <v>17246.04112755895</v>
      </c>
      <c r="GA62" s="239">
        <f t="shared" si="440"/>
        <v>18192.769567529671</v>
      </c>
      <c r="GB62" s="239">
        <f t="shared" si="441"/>
        <v>19191.469050154181</v>
      </c>
      <c r="GC62" s="239">
        <f t="shared" si="442"/>
        <v>20244.992546950485</v>
      </c>
      <c r="GD62" s="239">
        <f t="shared" si="443"/>
        <v>21356.349644468097</v>
      </c>
      <c r="GE62" s="239">
        <f t="shared" si="444"/>
        <v>22528.715141733865</v>
      </c>
      <c r="GF62" s="239">
        <f t="shared" si="445"/>
        <v>23765.438119658094</v>
      </c>
      <c r="GG62" s="239">
        <f t="shared" si="445"/>
        <v>25070.051508309407</v>
      </c>
      <c r="GH62" s="239">
        <f t="shared" si="445"/>
        <v>26446.282179389036</v>
      </c>
      <c r="GI62" s="239">
        <f t="shared" si="445"/>
        <v>27898.061592735608</v>
      </c>
      <c r="GJ62" s="239">
        <f t="shared" si="445"/>
        <v>29429.537027274135</v>
      </c>
      <c r="GK62" s="239">
        <f t="shared" si="445"/>
        <v>31045.0834284925</v>
      </c>
      <c r="GL62" s="239">
        <f t="shared" si="445"/>
        <v>32749.315906290009</v>
      </c>
      <c r="GM62" s="239">
        <f t="shared" si="445"/>
        <v>34547.102918900404</v>
      </c>
      <c r="GN62" s="239">
        <f t="shared" si="445"/>
        <v>36443.580180551689</v>
      </c>
      <c r="GO62" s="239">
        <f t="shared" si="445"/>
        <v>38444.165332592609</v>
      </c>
      <c r="GP62" s="239">
        <f t="shared" si="445"/>
        <v>40554.573419996574</v>
      </c>
      <c r="GQ62" s="239">
        <f t="shared" si="445"/>
        <v>42780.83321745455</v>
      </c>
      <c r="GR62" s="239">
        <f t="shared" si="445"/>
        <v>45129.304451695483</v>
      </c>
      <c r="GS62" s="239">
        <f t="shared" si="445"/>
        <v>47606.695969232976</v>
      </c>
      <c r="GT62" s="239">
        <f t="shared" si="445"/>
        <v>50220.084901437833</v>
      </c>
      <c r="GU62" s="239">
        <f t="shared" si="445"/>
        <v>52976.936881685018</v>
      </c>
      <c r="GV62" s="239">
        <f t="shared" si="446"/>
        <v>55885.127372329174</v>
      </c>
      <c r="GW62" s="239">
        <f t="shared" si="447"/>
        <v>58952.964162433062</v>
      </c>
      <c r="GX62" s="239">
        <f t="shared" si="448"/>
        <v>62189.21110051802</v>
      </c>
      <c r="GY62" s="239">
        <f t="shared" si="449"/>
        <v>65603.113130133366</v>
      </c>
      <c r="GZ62" s="239">
        <f t="shared" si="450"/>
        <v>69204.422699763556</v>
      </c>
      <c r="HA62" s="239">
        <f t="shared" si="451"/>
        <v>73003.427622517964</v>
      </c>
      <c r="HB62" s="239">
        <f t="shared" si="452"/>
        <v>77010.980465189656</v>
      </c>
      <c r="HC62" s="239">
        <f t="shared" si="453"/>
        <v>81238.529550638472</v>
      </c>
      <c r="HD62" s="239">
        <f t="shared" si="454"/>
        <v>85698.151662062563</v>
      </c>
      <c r="HE62" s="239">
        <f t="shared" si="455"/>
        <v>90402.586542584177</v>
      </c>
      <c r="HF62" s="239">
        <f t="shared" si="456"/>
        <v>95365.273288704266</v>
      </c>
      <c r="HG62" s="239">
        <f t="shared" si="457"/>
        <v>100600.38874159055</v>
      </c>
      <c r="HH62" s="239">
        <f t="shared" si="458"/>
        <v>106122.887985871</v>
      </c>
      <c r="HI62" s="239">
        <f t="shared" si="459"/>
        <v>111948.547071625</v>
      </c>
    </row>
    <row r="63" spans="1:217" s="278" customFormat="1" ht="12.75" customHeight="1">
      <c r="A63" s="10" t="str">
        <f>'JJR-4 Constant DCF'!A57</f>
        <v>Hawaiian Electric Industries, Inc.</v>
      </c>
      <c r="B63" s="389" t="str">
        <f>'JJR-4 Constant DCF'!B57</f>
        <v>HE</v>
      </c>
      <c r="C63" s="239">
        <f>'JJR-4 Constant DCF'!D57</f>
        <v>36.491555555555543</v>
      </c>
      <c r="D63" s="10">
        <f>'JJR-4 Constant DCF'!C57</f>
        <v>1.36</v>
      </c>
      <c r="E63" s="3">
        <f>'JJR-4 Constant DCF'!G57</f>
        <v>1.4999999999999999E-2</v>
      </c>
      <c r="F63" s="3">
        <f>'JJR-4 Constant DCF'!H57</f>
        <v>1.2999999999999999E-2</v>
      </c>
      <c r="G63" s="3">
        <f>'JJR-4 Constant DCF'!I57</f>
        <v>2.5000000000000001E-2</v>
      </c>
      <c r="H63" s="3">
        <f t="shared" si="460"/>
        <v>2.5000000000000001E-2</v>
      </c>
      <c r="I63" s="3">
        <f t="shared" si="344"/>
        <v>2.9982567766986046E-2</v>
      </c>
      <c r="J63" s="3">
        <f t="shared" si="345"/>
        <v>3.496513553397209E-2</v>
      </c>
      <c r="K63" s="3">
        <f t="shared" si="346"/>
        <v>3.9947703300958134E-2</v>
      </c>
      <c r="L63" s="3">
        <f t="shared" si="347"/>
        <v>4.4930271067944179E-2</v>
      </c>
      <c r="M63" s="3">
        <f t="shared" si="348"/>
        <v>4.9912838834930223E-2</v>
      </c>
      <c r="N63" s="3">
        <f>'JJR-5.4 GDP Growth'!$D$25</f>
        <v>5.4895406601916275E-2</v>
      </c>
      <c r="O63" s="3">
        <f t="shared" si="461"/>
        <v>8.8609322905540466E-2</v>
      </c>
      <c r="Q63" s="239">
        <f t="shared" si="349"/>
        <v>-36.491555555555543</v>
      </c>
      <c r="R63" s="239">
        <f t="shared" si="350"/>
        <v>1.3939999999999999</v>
      </c>
      <c r="S63" s="239">
        <f t="shared" si="351"/>
        <v>1.4288499999999997</v>
      </c>
      <c r="T63" s="239">
        <f t="shared" si="352"/>
        <v>1.4645712499999997</v>
      </c>
      <c r="U63" s="239">
        <f t="shared" si="353"/>
        <v>1.5011855312499995</v>
      </c>
      <c r="V63" s="239">
        <f t="shared" si="354"/>
        <v>1.5387151695312493</v>
      </c>
      <c r="W63" s="239">
        <f t="shared" si="355"/>
        <v>1.5848498013758094</v>
      </c>
      <c r="X63" s="239">
        <f t="shared" si="356"/>
        <v>1.6402642894819035</v>
      </c>
      <c r="Y63" s="239">
        <f t="shared" si="357"/>
        <v>1.7057890806532834</v>
      </c>
      <c r="Z63" s="239">
        <f t="shared" si="358"/>
        <v>1.7824306464317747</v>
      </c>
      <c r="AA63" s="239">
        <f t="shared" si="359"/>
        <v>1.8713968200215643</v>
      </c>
      <c r="AB63" s="239">
        <f t="shared" si="360"/>
        <v>1.9741279093701811</v>
      </c>
      <c r="AC63" s="239">
        <f t="shared" si="360"/>
        <v>2.0824984636392481</v>
      </c>
      <c r="AD63" s="239">
        <f t="shared" si="360"/>
        <v>2.1968180635485903</v>
      </c>
      <c r="AE63" s="239">
        <f t="shared" si="360"/>
        <v>2.3174132843775244</v>
      </c>
      <c r="AF63" s="239">
        <f t="shared" si="360"/>
        <v>2.4446286288881107</v>
      </c>
      <c r="AG63" s="239">
        <f t="shared" si="360"/>
        <v>2.5788275114616086</v>
      </c>
      <c r="AH63" s="239">
        <f t="shared" si="360"/>
        <v>2.7203932962595014</v>
      </c>
      <c r="AI63" s="239">
        <f t="shared" si="360"/>
        <v>2.8697303923747941</v>
      </c>
      <c r="AJ63" s="239">
        <f t="shared" si="360"/>
        <v>3.027265409102085</v>
      </c>
      <c r="AK63" s="239">
        <f t="shared" si="360"/>
        <v>3.1934483746266604</v>
      </c>
      <c r="AL63" s="239">
        <f t="shared" si="360"/>
        <v>3.3687540216140195</v>
      </c>
      <c r="AM63" s="239">
        <f t="shared" si="360"/>
        <v>3.5536831433723619</v>
      </c>
      <c r="AN63" s="239">
        <f t="shared" si="360"/>
        <v>3.7487640244621638</v>
      </c>
      <c r="AO63" s="239">
        <f t="shared" si="360"/>
        <v>3.9545539498396503</v>
      </c>
      <c r="AP63" s="239">
        <f t="shared" si="360"/>
        <v>4.1716407968453115</v>
      </c>
      <c r="AQ63" s="239">
        <f t="shared" si="360"/>
        <v>4.400644714585277</v>
      </c>
      <c r="AR63" s="239">
        <f t="shared" si="361"/>
        <v>4.6422198955030094</v>
      </c>
      <c r="AS63" s="239">
        <f t="shared" si="362"/>
        <v>4.8970564442021525</v>
      </c>
      <c r="AT63" s="239">
        <f t="shared" si="363"/>
        <v>5.1658823488591636</v>
      </c>
      <c r="AU63" s="239">
        <f t="shared" si="364"/>
        <v>5.4494655608574494</v>
      </c>
      <c r="AV63" s="239">
        <f t="shared" si="365"/>
        <v>5.7486161885838589</v>
      </c>
      <c r="AW63" s="239">
        <f t="shared" si="366"/>
        <v>6.0641888116545282</v>
      </c>
      <c r="AX63" s="239">
        <f t="shared" si="367"/>
        <v>6.3970849221810946</v>
      </c>
      <c r="AY63" s="239">
        <f t="shared" si="368"/>
        <v>6.7482555000512141</v>
      </c>
      <c r="AZ63" s="239">
        <f t="shared" si="369"/>
        <v>7.118703729580143</v>
      </c>
      <c r="BA63" s="239">
        <f t="shared" si="370"/>
        <v>7.5094878652940231</v>
      </c>
      <c r="BB63" s="239">
        <f t="shared" si="371"/>
        <v>7.9217242550314948</v>
      </c>
      <c r="BC63" s="239">
        <f t="shared" si="372"/>
        <v>8.3565905289997104</v>
      </c>
      <c r="BD63" s="239">
        <f t="shared" si="373"/>
        <v>8.8153289638948724</v>
      </c>
      <c r="BE63" s="239">
        <f t="shared" si="374"/>
        <v>9.2992500316975306</v>
      </c>
      <c r="BF63" s="239">
        <f t="shared" si="375"/>
        <v>9.8097361432804497</v>
      </c>
      <c r="BG63" s="239">
        <f t="shared" si="376"/>
        <v>10.348245597523343</v>
      </c>
      <c r="BH63" s="239">
        <f t="shared" si="377"/>
        <v>10.916316747215877</v>
      </c>
      <c r="BI63" s="239">
        <f t="shared" si="377"/>
        <v>11.515572393649601</v>
      </c>
      <c r="BJ63" s="239">
        <f t="shared" si="377"/>
        <v>12.147724422452798</v>
      </c>
      <c r="BK63" s="239">
        <f t="shared" si="377"/>
        <v>12.814578693911374</v>
      </c>
      <c r="BL63" s="239">
        <f t="shared" si="377"/>
        <v>13.518040201745892</v>
      </c>
      <c r="BM63" s="239">
        <f t="shared" si="377"/>
        <v>14.260118515081784</v>
      </c>
      <c r="BN63" s="239">
        <f t="shared" si="377"/>
        <v>15.042933519158712</v>
      </c>
      <c r="BO63" s="239">
        <f t="shared" si="377"/>
        <v>15.868721471178524</v>
      </c>
      <c r="BP63" s="239">
        <f t="shared" si="377"/>
        <v>16.739841388591429</v>
      </c>
      <c r="BQ63" s="239">
        <f t="shared" si="377"/>
        <v>17.658781788069742</v>
      </c>
      <c r="BR63" s="239">
        <f t="shared" si="377"/>
        <v>18.628167794420346</v>
      </c>
      <c r="BS63" s="239">
        <f t="shared" si="377"/>
        <v>19.650768639743774</v>
      </c>
      <c r="BT63" s="239">
        <f t="shared" si="377"/>
        <v>20.729505574262692</v>
      </c>
      <c r="BU63" s="239">
        <f t="shared" si="377"/>
        <v>21.867460211418532</v>
      </c>
      <c r="BV63" s="239">
        <f t="shared" si="377"/>
        <v>23.067883331075578</v>
      </c>
      <c r="BW63" s="239">
        <f t="shared" si="377"/>
        <v>24.334204165980537</v>
      </c>
      <c r="BX63" s="239">
        <f t="shared" si="378"/>
        <v>25.670040198006085</v>
      </c>
      <c r="BY63" s="239">
        <f t="shared" si="379"/>
        <v>27.079207492163164</v>
      </c>
      <c r="BZ63" s="239">
        <f t="shared" si="380"/>
        <v>28.565731597903117</v>
      </c>
      <c r="CA63" s="239">
        <f t="shared" si="381"/>
        <v>30.133859048851217</v>
      </c>
      <c r="CB63" s="239">
        <f t="shared" si="382"/>
        <v>31.788069493822739</v>
      </c>
      <c r="CC63" s="239">
        <f t="shared" si="383"/>
        <v>33.533088493776113</v>
      </c>
      <c r="CD63" s="239">
        <f t="shared" si="384"/>
        <v>35.373901021259989</v>
      </c>
      <c r="CE63" s="239">
        <f t="shared" si="385"/>
        <v>37.315765700918</v>
      </c>
      <c r="CF63" s="239">
        <f t="shared" si="386"/>
        <v>39.364229831731734</v>
      </c>
      <c r="CG63" s="239">
        <f t="shared" si="387"/>
        <v>41.525145233915929</v>
      </c>
      <c r="CH63" s="239">
        <f t="shared" si="388"/>
        <v>43.804684965735369</v>
      </c>
      <c r="CI63" s="239">
        <f t="shared" si="389"/>
        <v>46.209360957998264</v>
      </c>
      <c r="CJ63" s="239">
        <f t="shared" si="390"/>
        <v>48.746042616602296</v>
      </c>
      <c r="CK63" s="239">
        <f t="shared" si="391"/>
        <v>51.421976446275018</v>
      </c>
      <c r="CL63" s="239">
        <f t="shared" si="392"/>
        <v>54.244806751567445</v>
      </c>
      <c r="CM63" s="239">
        <f t="shared" si="393"/>
        <v>57.222597474237112</v>
      </c>
      <c r="CN63" s="239">
        <f t="shared" si="394"/>
        <v>60.363855229403143</v>
      </c>
      <c r="CO63" s="239">
        <f t="shared" si="394"/>
        <v>63.677553606280441</v>
      </c>
      <c r="CP63" s="239">
        <f t="shared" si="394"/>
        <v>67.173158802912525</v>
      </c>
      <c r="CQ63" s="239">
        <f t="shared" si="394"/>
        <v>70.860656668133501</v>
      </c>
      <c r="CR63" s="239">
        <f t="shared" si="394"/>
        <v>74.75058122800948</v>
      </c>
      <c r="CS63" s="239">
        <f t="shared" si="394"/>
        <v>78.854044778250625</v>
      </c>
      <c r="CT63" s="239">
        <f t="shared" si="394"/>
        <v>83.182769628558404</v>
      </c>
      <c r="CU63" s="239">
        <f t="shared" si="394"/>
        <v>87.749121589591653</v>
      </c>
      <c r="CV63" s="239">
        <f t="shared" si="394"/>
        <v>92.566145298213272</v>
      </c>
      <c r="CW63" s="239">
        <f t="shared" si="394"/>
        <v>97.647601481930749</v>
      </c>
      <c r="CX63" s="239">
        <f t="shared" si="394"/>
        <v>103.00800626898322</v>
      </c>
      <c r="CY63" s="239">
        <f t="shared" si="394"/>
        <v>108.6626726563718</v>
      </c>
      <c r="CZ63" s="239">
        <f t="shared" si="394"/>
        <v>114.62775425429426</v>
      </c>
      <c r="DA63" s="239">
        <f t="shared" si="394"/>
        <v>120.92029143194829</v>
      </c>
      <c r="DB63" s="239">
        <f t="shared" si="394"/>
        <v>127.5582599965273</v>
      </c>
      <c r="DC63" s="239">
        <f t="shared" si="394"/>
        <v>134.56062254446962</v>
      </c>
      <c r="DD63" s="239">
        <f t="shared" si="395"/>
        <v>141.94738263165527</v>
      </c>
      <c r="DE63" s="239">
        <f t="shared" si="396"/>
        <v>149.73964191729777</v>
      </c>
      <c r="DF63" s="239">
        <f t="shared" si="397"/>
        <v>157.95966044477319</v>
      </c>
      <c r="DG63" s="239">
        <f t="shared" si="398"/>
        <v>166.63092023158964</v>
      </c>
      <c r="DH63" s="239">
        <f t="shared" si="399"/>
        <v>175.77819235015423</v>
      </c>
      <c r="DI63" s="239">
        <f t="shared" si="400"/>
        <v>185.4276076909658</v>
      </c>
      <c r="DJ63" s="239">
        <f t="shared" si="401"/>
        <v>195.60673161038198</v>
      </c>
      <c r="DK63" s="239">
        <f t="shared" si="402"/>
        <v>206.34464267620581</v>
      </c>
      <c r="DL63" s="239">
        <f t="shared" si="403"/>
        <v>217.67201573604325</v>
      </c>
      <c r="DM63" s="239">
        <f t="shared" si="404"/>
        <v>229.62120954573206</v>
      </c>
      <c r="DN63" s="239">
        <f t="shared" si="405"/>
        <v>242.22635920816884</v>
      </c>
      <c r="DO63" s="239">
        <f t="shared" si="406"/>
        <v>255.5234736866031</v>
      </c>
      <c r="DP63" s="239">
        <f t="shared" si="407"/>
        <v>269.55053867096325</v>
      </c>
      <c r="DQ63" s="239">
        <f t="shared" si="408"/>
        <v>284.34762509107134</v>
      </c>
      <c r="DR63" s="239">
        <f t="shared" si="409"/>
        <v>299.95700358673497</v>
      </c>
      <c r="DS63" s="239">
        <f t="shared" si="410"/>
        <v>316.42326526172127</v>
      </c>
      <c r="DT63" s="239">
        <f t="shared" si="411"/>
        <v>333.79344906656945</v>
      </c>
      <c r="DU63" s="239">
        <f t="shared" si="411"/>
        <v>352.11717617413478</v>
      </c>
      <c r="DV63" s="239">
        <f t="shared" si="411"/>
        <v>371.4467917317325</v>
      </c>
      <c r="DW63" s="239">
        <f t="shared" si="411"/>
        <v>391.83751439482324</v>
      </c>
      <c r="DX63" s="239">
        <f t="shared" si="411"/>
        <v>413.34759406941129</v>
      </c>
      <c r="DY63" s="239">
        <f t="shared" si="411"/>
        <v>436.03847831377544</v>
      </c>
      <c r="DZ63" s="239">
        <f t="shared" si="411"/>
        <v>459.97498787489099</v>
      </c>
      <c r="EA63" s="239">
        <f t="shared" si="411"/>
        <v>485.22550186099465</v>
      </c>
      <c r="EB63" s="239">
        <f t="shared" si="411"/>
        <v>511.86215307927284</v>
      </c>
      <c r="EC63" s="239">
        <f t="shared" si="411"/>
        <v>539.96103409669183</v>
      </c>
      <c r="ED63" s="239">
        <f t="shared" si="411"/>
        <v>569.60241461262092</v>
      </c>
      <c r="EE63" s="239">
        <f t="shared" si="411"/>
        <v>600.87097076421401</v>
      </c>
      <c r="EF63" s="239">
        <f t="shared" si="411"/>
        <v>633.85602701960363</v>
      </c>
      <c r="EG63" s="239">
        <f t="shared" si="411"/>
        <v>668.65181134991997</v>
      </c>
      <c r="EH63" s="239">
        <f t="shared" si="411"/>
        <v>705.35772440908158</v>
      </c>
      <c r="EI63" s="239">
        <f t="shared" si="411"/>
        <v>744.07862349032052</v>
      </c>
      <c r="EJ63" s="239">
        <f t="shared" si="412"/>
        <v>784.92512207061588</v>
      </c>
      <c r="EK63" s="239">
        <f t="shared" si="413"/>
        <v>828.01390579874112</v>
      </c>
      <c r="EL63" s="239">
        <f t="shared" si="414"/>
        <v>873.4680658296038</v>
      </c>
      <c r="EM63" s="239">
        <f t="shared" si="415"/>
        <v>921.41745045710923</v>
      </c>
      <c r="EN63" s="239">
        <f t="shared" si="416"/>
        <v>971.99903605005329</v>
      </c>
      <c r="EO63" s="239">
        <f t="shared" si="417"/>
        <v>1025.3573183506917</v>
      </c>
      <c r="EP63" s="239">
        <f t="shared" si="418"/>
        <v>1081.6447252538035</v>
      </c>
      <c r="EQ63" s="239">
        <f t="shared" si="419"/>
        <v>1141.022052245429</v>
      </c>
      <c r="ER63" s="239">
        <f t="shared" si="420"/>
        <v>1203.6589217451947</v>
      </c>
      <c r="ES63" s="239">
        <f t="shared" si="421"/>
        <v>1269.7342676644212</v>
      </c>
      <c r="ET63" s="239">
        <f t="shared" si="422"/>
        <v>1339.436846564246</v>
      </c>
      <c r="EU63" s="239">
        <f t="shared" si="423"/>
        <v>1412.9657768739789</v>
      </c>
      <c r="EV63" s="239">
        <f t="shared" si="424"/>
        <v>1490.5311077100685</v>
      </c>
      <c r="EW63" s="239">
        <f t="shared" si="425"/>
        <v>1572.3544189206173</v>
      </c>
      <c r="EX63" s="239">
        <f t="shared" si="426"/>
        <v>1658.6694540695844</v>
      </c>
      <c r="EY63" s="239">
        <f t="shared" si="427"/>
        <v>1749.7227881689128</v>
      </c>
      <c r="EZ63" s="239">
        <f t="shared" si="428"/>
        <v>1845.7745320660838</v>
      </c>
      <c r="FA63" s="239">
        <f t="shared" si="428"/>
        <v>1947.0990754993131</v>
      </c>
      <c r="FB63" s="239">
        <f t="shared" si="428"/>
        <v>2053.9858709430632</v>
      </c>
      <c r="FC63" s="239">
        <f t="shared" si="428"/>
        <v>2166.7402604830736</v>
      </c>
      <c r="FD63" s="239">
        <f t="shared" si="428"/>
        <v>2285.6843480830339</v>
      </c>
      <c r="FE63" s="239">
        <f t="shared" si="428"/>
        <v>2411.1579197346878</v>
      </c>
      <c r="FF63" s="239">
        <f t="shared" si="428"/>
        <v>2543.519414119954</v>
      </c>
      <c r="FG63" s="239">
        <f t="shared" si="428"/>
        <v>2683.1469465579366</v>
      </c>
      <c r="FH63" s="239">
        <f t="shared" si="428"/>
        <v>2830.4393891619247</v>
      </c>
      <c r="FI63" s="239">
        <f t="shared" si="428"/>
        <v>2985.8175102920482</v>
      </c>
      <c r="FJ63" s="239">
        <f t="shared" si="428"/>
        <v>3149.7251765586516</v>
      </c>
      <c r="FK63" s="239">
        <f t="shared" si="428"/>
        <v>3322.6306208101314</v>
      </c>
      <c r="FL63" s="239">
        <f t="shared" si="428"/>
        <v>3505.0277797274812</v>
      </c>
      <c r="FM63" s="239">
        <f t="shared" si="428"/>
        <v>3697.4377048466331</v>
      </c>
      <c r="FN63" s="239">
        <f t="shared" si="428"/>
        <v>3900.4100510394451</v>
      </c>
      <c r="FO63" s="239">
        <f t="shared" si="428"/>
        <v>4114.5246467054567</v>
      </c>
      <c r="FP63" s="239">
        <f t="shared" si="429"/>
        <v>4340.3931501599591</v>
      </c>
      <c r="FQ63" s="239">
        <f t="shared" si="430"/>
        <v>4578.660796950162</v>
      </c>
      <c r="FR63" s="239">
        <f t="shared" si="431"/>
        <v>4830.0082430909952</v>
      </c>
      <c r="FS63" s="239">
        <f t="shared" si="432"/>
        <v>5095.1535094860828</v>
      </c>
      <c r="FT63" s="239">
        <f t="shared" si="433"/>
        <v>5374.8540330885016</v>
      </c>
      <c r="FU63" s="239">
        <f t="shared" si="434"/>
        <v>5669.9088306608446</v>
      </c>
      <c r="FV63" s="239">
        <f t="shared" si="435"/>
        <v>5981.1607813157671</v>
      </c>
      <c r="FW63" s="239">
        <f t="shared" si="436"/>
        <v>6309.4990343575309</v>
      </c>
      <c r="FX63" s="239">
        <f t="shared" si="437"/>
        <v>6655.8615493029856</v>
      </c>
      <c r="FY63" s="239">
        <f t="shared" si="438"/>
        <v>7021.2377753380333</v>
      </c>
      <c r="FZ63" s="239">
        <f t="shared" si="439"/>
        <v>7406.6714778639489</v>
      </c>
      <c r="GA63" s="239">
        <f t="shared" si="440"/>
        <v>7813.2637202081069</v>
      </c>
      <c r="GB63" s="239">
        <f t="shared" si="441"/>
        <v>8242.1760090169319</v>
      </c>
      <c r="GC63" s="239">
        <f t="shared" si="442"/>
        <v>8694.6336123164765</v>
      </c>
      <c r="GD63" s="239">
        <f t="shared" si="443"/>
        <v>9171.9290597192776</v>
      </c>
      <c r="GE63" s="239">
        <f t="shared" si="444"/>
        <v>9675.425834776499</v>
      </c>
      <c r="GF63" s="239">
        <f t="shared" si="445"/>
        <v>10206.56227002324</v>
      </c>
      <c r="GG63" s="239">
        <f t="shared" si="445"/>
        <v>10766.855655843943</v>
      </c>
      <c r="GH63" s="239">
        <f t="shared" si="445"/>
        <v>11357.906574895638</v>
      </c>
      <c r="GI63" s="239">
        <f t="shared" si="445"/>
        <v>11981.403474471112</v>
      </c>
      <c r="GJ63" s="239">
        <f t="shared" si="445"/>
        <v>12639.127489863815</v>
      </c>
      <c r="GK63" s="239">
        <f t="shared" si="445"/>
        <v>13332.957532513346</v>
      </c>
      <c r="GL63" s="239">
        <f t="shared" si="445"/>
        <v>14064.87565746675</v>
      </c>
      <c r="GM63" s="239">
        <f t="shared" si="445"/>
        <v>14836.972725488782</v>
      </c>
      <c r="GN63" s="239">
        <f t="shared" si="445"/>
        <v>15651.454375996031</v>
      </c>
      <c r="GO63" s="239">
        <f t="shared" si="445"/>
        <v>16510.647327877676</v>
      </c>
      <c r="GP63" s="239">
        <f t="shared" si="445"/>
        <v>17417.006026202362</v>
      </c>
      <c r="GQ63" s="239">
        <f t="shared" si="445"/>
        <v>18373.119653798767</v>
      </c>
      <c r="GR63" s="239">
        <f t="shared" si="445"/>
        <v>19381.719527739711</v>
      </c>
      <c r="GS63" s="239">
        <f t="shared" si="445"/>
        <v>20445.686901859284</v>
      </c>
      <c r="GT63" s="239">
        <f t="shared" si="445"/>
        <v>21568.061197592324</v>
      </c>
      <c r="GU63" s="239">
        <f t="shared" si="445"/>
        <v>22752.048686649166</v>
      </c>
      <c r="GV63" s="239">
        <f t="shared" si="446"/>
        <v>24001.031650329369</v>
      </c>
      <c r="GW63" s="239">
        <f t="shared" si="447"/>
        <v>25318.578041639663</v>
      </c>
      <c r="GX63" s="239">
        <f t="shared" si="448"/>
        <v>26708.451677817822</v>
      </c>
      <c r="GY63" s="239">
        <f t="shared" si="449"/>
        <v>28174.622992379263</v>
      </c>
      <c r="GZ63" s="239">
        <f t="shared" si="450"/>
        <v>29721.280377401621</v>
      </c>
      <c r="HA63" s="239">
        <f t="shared" si="451"/>
        <v>31352.842148448639</v>
      </c>
      <c r="HB63" s="239">
        <f t="shared" si="452"/>
        <v>33073.969166313422</v>
      </c>
      <c r="HC63" s="239">
        <f t="shared" si="453"/>
        <v>34889.578151637441</v>
      </c>
      <c r="HD63" s="239">
        <f t="shared" si="454"/>
        <v>36804.855730440911</v>
      </c>
      <c r="HE63" s="239">
        <f t="shared" si="455"/>
        <v>38825.273250688333</v>
      </c>
      <c r="HF63" s="239">
        <f t="shared" si="456"/>
        <v>40956.602412215376</v>
      </c>
      <c r="HG63" s="239">
        <f t="shared" si="457"/>
        <v>43204.931754666963</v>
      </c>
      <c r="HH63" s="239">
        <f t="shared" si="458"/>
        <v>45576.684050547447</v>
      </c>
      <c r="HI63" s="239">
        <f t="shared" si="459"/>
        <v>48078.634653069319</v>
      </c>
    </row>
    <row r="64" spans="1:217" s="278" customFormat="1" ht="12.75" customHeight="1">
      <c r="A64" s="10" t="str">
        <f>'JJR-4 Constant DCF'!A58</f>
        <v>IDACORP, Inc.</v>
      </c>
      <c r="B64" s="389" t="str">
        <f>'JJR-4 Constant DCF'!B58</f>
        <v>IDA</v>
      </c>
      <c r="C64" s="239">
        <f>'JJR-4 Constant DCF'!D58</f>
        <v>92.053666666666672</v>
      </c>
      <c r="D64" s="10">
        <f>'JJR-4 Constant DCF'!C58</f>
        <v>2.84</v>
      </c>
      <c r="E64" s="3">
        <f>'JJR-4 Constant DCF'!G58</f>
        <v>4.4999999999999998E-2</v>
      </c>
      <c r="F64" s="3">
        <f>'JJR-4 Constant DCF'!H58</f>
        <v>2.5999999999999999E-2</v>
      </c>
      <c r="G64" s="3">
        <f>'JJR-4 Constant DCF'!I58</f>
        <v>2.5999999999999999E-2</v>
      </c>
      <c r="H64" s="3">
        <f t="shared" si="460"/>
        <v>4.4999999999999998E-2</v>
      </c>
      <c r="I64" s="3">
        <f t="shared" si="344"/>
        <v>4.6649234433652709E-2</v>
      </c>
      <c r="J64" s="3">
        <f t="shared" si="345"/>
        <v>4.8298468867305419E-2</v>
      </c>
      <c r="K64" s="3">
        <f t="shared" si="346"/>
        <v>4.9947703300958129E-2</v>
      </c>
      <c r="L64" s="3">
        <f t="shared" si="347"/>
        <v>5.159693773461084E-2</v>
      </c>
      <c r="M64" s="3">
        <f t="shared" si="348"/>
        <v>5.324617216826355E-2</v>
      </c>
      <c r="N64" s="3">
        <f>'JJR-5.4 GDP Growth'!$D$25</f>
        <v>5.4895406601916275E-2</v>
      </c>
      <c r="O64" s="3">
        <f t="shared" si="461"/>
        <v>8.6576214432716375E-2</v>
      </c>
      <c r="Q64" s="239">
        <f t="shared" si="349"/>
        <v>-92.053666666666672</v>
      </c>
      <c r="R64" s="239">
        <f t="shared" si="350"/>
        <v>2.9677999999999995</v>
      </c>
      <c r="S64" s="239">
        <f t="shared" si="351"/>
        <v>3.1013509999999993</v>
      </c>
      <c r="T64" s="239">
        <f t="shared" si="352"/>
        <v>3.2409117949999993</v>
      </c>
      <c r="U64" s="239">
        <f t="shared" si="353"/>
        <v>3.386752825774999</v>
      </c>
      <c r="V64" s="239">
        <f t="shared" si="354"/>
        <v>3.5391567029348736</v>
      </c>
      <c r="W64" s="239">
        <f t="shared" si="355"/>
        <v>3.7042556536675155</v>
      </c>
      <c r="X64" s="239">
        <f t="shared" si="356"/>
        <v>3.8831655300327159</v>
      </c>
      <c r="Y64" s="239">
        <f t="shared" si="357"/>
        <v>4.0771207297952978</v>
      </c>
      <c r="Z64" s="239">
        <f t="shared" si="358"/>
        <v>4.2874876742270365</v>
      </c>
      <c r="AA64" s="239">
        <f t="shared" si="359"/>
        <v>4.5157799810982375</v>
      </c>
      <c r="AB64" s="239">
        <f t="shared" si="360"/>
        <v>4.763675559285419</v>
      </c>
      <c r="AC64" s="239">
        <f t="shared" si="360"/>
        <v>5.0251794660320028</v>
      </c>
      <c r="AD64" s="239">
        <f t="shared" si="360"/>
        <v>5.3010387360674303</v>
      </c>
      <c r="AE64" s="239">
        <f t="shared" si="360"/>
        <v>5.5920414128963598</v>
      </c>
      <c r="AF64" s="239">
        <f t="shared" si="360"/>
        <v>5.89901879999206</v>
      </c>
      <c r="AG64" s="239">
        <f t="shared" si="360"/>
        <v>6.2228478355699721</v>
      </c>
      <c r="AH64" s="239">
        <f t="shared" si="360"/>
        <v>6.5644535977254401</v>
      </c>
      <c r="AI64" s="239">
        <f t="shared" si="360"/>
        <v>6.9248119470919907</v>
      </c>
      <c r="AJ64" s="239">
        <f t="shared" si="360"/>
        <v>7.3049523145694133</v>
      </c>
      <c r="AK64" s="239">
        <f t="shared" si="360"/>
        <v>7.7059606420853104</v>
      </c>
      <c r="AL64" s="239">
        <f t="shared" si="360"/>
        <v>8.1289824847909475</v>
      </c>
      <c r="AM64" s="239">
        <f t="shared" si="360"/>
        <v>8.5752262835534019</v>
      </c>
      <c r="AN64" s="239">
        <f t="shared" si="360"/>
        <v>9.0459668170925056</v>
      </c>
      <c r="AO64" s="239">
        <f t="shared" si="360"/>
        <v>9.5425488436242407</v>
      </c>
      <c r="AP64" s="239">
        <f t="shared" si="360"/>
        <v>10.066390942413639</v>
      </c>
      <c r="AQ64" s="239">
        <f t="shared" si="360"/>
        <v>10.618989566211283</v>
      </c>
      <c r="AR64" s="239">
        <f t="shared" si="361"/>
        <v>11.201923316149959</v>
      </c>
      <c r="AS64" s="239">
        <f t="shared" si="362"/>
        <v>11.816857451313497</v>
      </c>
      <c r="AT64" s="239">
        <f t="shared" si="363"/>
        <v>12.465548645860236</v>
      </c>
      <c r="AU64" s="239">
        <f t="shared" si="364"/>
        <v>13.1498500072907</v>
      </c>
      <c r="AV64" s="239">
        <f t="shared" si="365"/>
        <v>13.871716370195134</v>
      </c>
      <c r="AW64" s="239">
        <f t="shared" si="366"/>
        <v>14.633209880603454</v>
      </c>
      <c r="AX64" s="239">
        <f t="shared" si="367"/>
        <v>15.436505886890359</v>
      </c>
      <c r="AY64" s="239">
        <f t="shared" si="368"/>
        <v>16.283899154064081</v>
      </c>
      <c r="AZ64" s="239">
        <f t="shared" si="369"/>
        <v>17.177810419191029</v>
      </c>
      <c r="BA64" s="239">
        <f t="shared" si="370"/>
        <v>18.120793306683154</v>
      </c>
      <c r="BB64" s="239">
        <f t="shared" si="371"/>
        <v>19.115541623202809</v>
      </c>
      <c r="BC64" s="239">
        <f t="shared" si="372"/>
        <v>20.164897053024383</v>
      </c>
      <c r="BD64" s="239">
        <f t="shared" si="373"/>
        <v>21.271857275835941</v>
      </c>
      <c r="BE64" s="239">
        <f t="shared" si="374"/>
        <v>22.439584530170887</v>
      </c>
      <c r="BF64" s="239">
        <f t="shared" si="375"/>
        <v>23.671414646932689</v>
      </c>
      <c r="BG64" s="239">
        <f t="shared" si="376"/>
        <v>24.970866578818615</v>
      </c>
      <c r="BH64" s="239">
        <f t="shared" si="377"/>
        <v>26.341652452865066</v>
      </c>
      <c r="BI64" s="239">
        <f t="shared" si="377"/>
        <v>27.787688174831459</v>
      </c>
      <c r="BJ64" s="239">
        <f t="shared" si="377"/>
        <v>29.313104615716092</v>
      </c>
      <c r="BK64" s="239">
        <f t="shared" si="377"/>
        <v>30.922259412360336</v>
      </c>
      <c r="BL64" s="239">
        <f t="shared" si="377"/>
        <v>32.619749415851793</v>
      </c>
      <c r="BM64" s="239">
        <f t="shared" si="377"/>
        <v>34.410423823287594</v>
      </c>
      <c r="BN64" s="239">
        <f t="shared" si="377"/>
        <v>36.299398030411233</v>
      </c>
      <c r="BO64" s="239">
        <f t="shared" si="377"/>
        <v>38.292068244695457</v>
      </c>
      <c r="BP64" s="239">
        <f t="shared" si="377"/>
        <v>40.394126900616342</v>
      </c>
      <c r="BQ64" s="239">
        <f t="shared" si="377"/>
        <v>42.611578921155079</v>
      </c>
      <c r="BR64" s="239">
        <f t="shared" si="377"/>
        <v>44.950758871981535</v>
      </c>
      <c r="BS64" s="239">
        <f t="shared" si="377"/>
        <v>47.41834905732366</v>
      </c>
      <c r="BT64" s="239">
        <f t="shared" si="377"/>
        <v>50.021398609217037</v>
      </c>
      <c r="BU64" s="239">
        <f t="shared" si="377"/>
        <v>52.767343624666537</v>
      </c>
      <c r="BV64" s="239">
        <f t="shared" si="377"/>
        <v>55.664028408245642</v>
      </c>
      <c r="BW64" s="239">
        <f t="shared" si="377"/>
        <v>58.719727880816905</v>
      </c>
      <c r="BX64" s="239">
        <f t="shared" si="378"/>
        <v>61.94317121838823</v>
      </c>
      <c r="BY64" s="239">
        <f t="shared" si="379"/>
        <v>65.343566788633765</v>
      </c>
      <c r="BZ64" s="239">
        <f t="shared" si="380"/>
        <v>68.93062845631529</v>
      </c>
      <c r="CA64" s="239">
        <f t="shared" si="381"/>
        <v>72.714603332750343</v>
      </c>
      <c r="CB64" s="239">
        <f t="shared" si="382"/>
        <v>76.706301048598732</v>
      </c>
      <c r="CC64" s="239">
        <f t="shared" si="383"/>
        <v>80.917124633590561</v>
      </c>
      <c r="CD64" s="239">
        <f t="shared" si="384"/>
        <v>85.359103091409452</v>
      </c>
      <c r="CE64" s="239">
        <f t="shared" si="385"/>
        <v>90.044925762787258</v>
      </c>
      <c r="CF64" s="239">
        <f t="shared" si="386"/>
        <v>94.987978574974832</v>
      </c>
      <c r="CG64" s="239">
        <f t="shared" si="387"/>
        <v>100.20238228114219</v>
      </c>
      <c r="CH64" s="239">
        <f t="shared" si="388"/>
        <v>105.70303279894614</v>
      </c>
      <c r="CI64" s="239">
        <f t="shared" si="389"/>
        <v>111.50564376349998</v>
      </c>
      <c r="CJ64" s="239">
        <f t="shared" si="390"/>
        <v>117.62679141630574</v>
      </c>
      <c r="CK64" s="239">
        <f t="shared" si="391"/>
        <v>124.08396195838263</v>
      </c>
      <c r="CL64" s="239">
        <f t="shared" si="392"/>
        <v>130.89560150286476</v>
      </c>
      <c r="CM64" s="239">
        <f t="shared" si="393"/>
        <v>138.08116876976692</v>
      </c>
      <c r="CN64" s="239">
        <f t="shared" si="394"/>
        <v>145.6611906734511</v>
      </c>
      <c r="CO64" s="239">
        <f t="shared" si="394"/>
        <v>153.65732096158945</v>
      </c>
      <c r="CP64" s="239">
        <f t="shared" si="394"/>
        <v>162.09240207313707</v>
      </c>
      <c r="CQ64" s="239">
        <f t="shared" si="394"/>
        <v>170.99053039202323</v>
      </c>
      <c r="CR64" s="239">
        <f t="shared" si="394"/>
        <v>180.37712508297068</v>
      </c>
      <c r="CS64" s="239">
        <f t="shared" si="394"/>
        <v>190.27900070608507</v>
      </c>
      <c r="CT64" s="239">
        <f t="shared" si="394"/>
        <v>200.72444381765192</v>
      </c>
      <c r="CU64" s="239">
        <f t="shared" si="394"/>
        <v>211.74329377596541</v>
      </c>
      <c r="CV64" s="239">
        <f t="shared" si="394"/>
        <v>223.36702798302605</v>
      </c>
      <c r="CW64" s="239">
        <f t="shared" si="394"/>
        <v>235.62885180561588</v>
      </c>
      <c r="CX64" s="239">
        <f t="shared" si="394"/>
        <v>248.56379343262785</v>
      </c>
      <c r="CY64" s="239">
        <f t="shared" si="394"/>
        <v>262.2088039396267</v>
      </c>
      <c r="CZ64" s="239">
        <f t="shared" si="394"/>
        <v>276.60286284649465</v>
      </c>
      <c r="DA64" s="239">
        <f t="shared" si="394"/>
        <v>291.78708946970704</v>
      </c>
      <c r="DB64" s="239">
        <f t="shared" si="394"/>
        <v>307.8048603873363</v>
      </c>
      <c r="DC64" s="239">
        <f t="shared" si="394"/>
        <v>324.70193335234518</v>
      </c>
      <c r="DD64" s="239">
        <f t="shared" si="395"/>
        <v>342.52657800815047</v>
      </c>
      <c r="DE64" s="239">
        <f t="shared" si="396"/>
        <v>361.32971377987087</v>
      </c>
      <c r="DF64" s="239">
        <f t="shared" si="397"/>
        <v>381.1650553351709</v>
      </c>
      <c r="DG64" s="239">
        <f t="shared" si="398"/>
        <v>402.08926603023701</v>
      </c>
      <c r="DH64" s="239">
        <f t="shared" si="399"/>
        <v>424.16211977923297</v>
      </c>
      <c r="DI64" s="239">
        <f t="shared" si="400"/>
        <v>447.44667180964467</v>
      </c>
      <c r="DJ64" s="239">
        <f t="shared" si="401"/>
        <v>472.00943879130932</v>
      </c>
      <c r="DK64" s="239">
        <f t="shared" si="402"/>
        <v>497.92058885370056</v>
      </c>
      <c r="DL64" s="239">
        <f t="shared" si="403"/>
        <v>525.25414203429</v>
      </c>
      <c r="DM64" s="239">
        <f t="shared" si="404"/>
        <v>554.08818173060308</v>
      </c>
      <c r="DN64" s="239">
        <f t="shared" si="405"/>
        <v>584.50507776002098</v>
      </c>
      <c r="DO64" s="239">
        <f t="shared" si="406"/>
        <v>616.59172166454198</v>
      </c>
      <c r="DP64" s="239">
        <f t="shared" si="407"/>
        <v>650.43977493269256</v>
      </c>
      <c r="DQ64" s="239">
        <f t="shared" si="408"/>
        <v>686.1459308476816</v>
      </c>
      <c r="DR64" s="239">
        <f t="shared" si="409"/>
        <v>723.81219070981535</v>
      </c>
      <c r="DS64" s="239">
        <f t="shared" si="410"/>
        <v>763.54615522225447</v>
      </c>
      <c r="DT64" s="239">
        <f t="shared" si="411"/>
        <v>805.46133187250996</v>
      </c>
      <c r="DU64" s="239">
        <f t="shared" si="411"/>
        <v>849.67745918777246</v>
      </c>
      <c r="DV64" s="239">
        <f t="shared" si="411"/>
        <v>896.32084879036836</v>
      </c>
      <c r="DW64" s="239">
        <f t="shared" si="411"/>
        <v>945.52474623049034</v>
      </c>
      <c r="DX64" s="239">
        <f t="shared" si="411"/>
        <v>997.42971162698677</v>
      </c>
      <c r="DY64" s="239">
        <f t="shared" si="411"/>
        <v>1052.1840212035822</v>
      </c>
      <c r="DZ64" s="239">
        <f t="shared" si="411"/>
        <v>1109.9440908675922</v>
      </c>
      <c r="EA64" s="239">
        <f t="shared" si="411"/>
        <v>1170.8749230411629</v>
      </c>
      <c r="EB64" s="239">
        <f t="shared" si="411"/>
        <v>1235.150578021495</v>
      </c>
      <c r="EC64" s="239">
        <f t="shared" si="411"/>
        <v>1302.9546712165768</v>
      </c>
      <c r="ED64" s="239">
        <f t="shared" si="411"/>
        <v>1374.480897676877</v>
      </c>
      <c r="EE64" s="239">
        <f t="shared" si="411"/>
        <v>1449.933585421416</v>
      </c>
      <c r="EF64" s="239">
        <f t="shared" si="411"/>
        <v>1529.5282791388988</v>
      </c>
      <c r="EG64" s="239">
        <f t="shared" si="411"/>
        <v>1613.4923559313579</v>
      </c>
      <c r="EH64" s="239">
        <f t="shared" si="411"/>
        <v>1702.0656748592937</v>
      </c>
      <c r="EI64" s="239">
        <f t="shared" si="411"/>
        <v>1795.5012621438598</v>
      </c>
      <c r="EJ64" s="239">
        <f t="shared" si="412"/>
        <v>1894.0660339835008</v>
      </c>
      <c r="EK64" s="239">
        <f t="shared" si="413"/>
        <v>1998.041559049904</v>
      </c>
      <c r="EL64" s="239">
        <f t="shared" si="414"/>
        <v>2107.724862841475</v>
      </c>
      <c r="EM64" s="239">
        <f t="shared" si="415"/>
        <v>2223.4292761921261</v>
      </c>
      <c r="EN64" s="239">
        <f t="shared" si="416"/>
        <v>2345.4853303592972</v>
      </c>
      <c r="EO64" s="239">
        <f t="shared" si="417"/>
        <v>2474.2417012482006</v>
      </c>
      <c r="EP64" s="239">
        <f t="shared" si="418"/>
        <v>2610.0662054696377</v>
      </c>
      <c r="EQ64" s="239">
        <f t="shared" si="419"/>
        <v>2753.3468510768143</v>
      </c>
      <c r="ER64" s="239">
        <f t="shared" si="420"/>
        <v>2904.4929459827817</v>
      </c>
      <c r="ES64" s="239">
        <f t="shared" si="421"/>
        <v>3063.936267224904</v>
      </c>
      <c r="ET64" s="239">
        <f t="shared" si="422"/>
        <v>3232.1322944165727</v>
      </c>
      <c r="EU64" s="239">
        <f t="shared" si="423"/>
        <v>3409.5615109097548</v>
      </c>
      <c r="EV64" s="239">
        <f t="shared" si="424"/>
        <v>3596.7307763853896</v>
      </c>
      <c r="EW64" s="239">
        <f t="shared" si="425"/>
        <v>3794.1747747926916</v>
      </c>
      <c r="EX64" s="239">
        <f t="shared" si="426"/>
        <v>4002.4575417736705</v>
      </c>
      <c r="EY64" s="239">
        <f t="shared" si="427"/>
        <v>4222.1740759362428</v>
      </c>
      <c r="EZ64" s="239">
        <f t="shared" si="428"/>
        <v>4453.9520385788328</v>
      </c>
      <c r="FA64" s="239">
        <f t="shared" si="428"/>
        <v>4698.4535467220521</v>
      </c>
      <c r="FB64" s="239">
        <f t="shared" si="428"/>
        <v>4956.3770645695749</v>
      </c>
      <c r="FC64" s="239">
        <f t="shared" si="428"/>
        <v>5228.459398801534</v>
      </c>
      <c r="FD64" s="239">
        <f t="shared" si="428"/>
        <v>5515.4778034003548</v>
      </c>
      <c r="FE64" s="239">
        <f t="shared" si="428"/>
        <v>5818.2522000218614</v>
      </c>
      <c r="FF64" s="239">
        <f t="shared" si="428"/>
        <v>6137.6475202545553</v>
      </c>
      <c r="FG64" s="239">
        <f t="shared" si="428"/>
        <v>6474.5761764581721</v>
      </c>
      <c r="FH64" s="239">
        <f t="shared" si="428"/>
        <v>6830.0006682399235</v>
      </c>
      <c r="FI64" s="239">
        <f t="shared" si="428"/>
        <v>7204.9363320143138</v>
      </c>
      <c r="FJ64" s="239">
        <f t="shared" si="428"/>
        <v>7600.4542415011592</v>
      </c>
      <c r="FK64" s="239">
        <f t="shared" si="428"/>
        <v>8017.6842674476247</v>
      </c>
      <c r="FL64" s="239">
        <f t="shared" si="428"/>
        <v>8457.8183053149496</v>
      </c>
      <c r="FM64" s="239">
        <f t="shared" si="428"/>
        <v>8922.1136801503435</v>
      </c>
      <c r="FN64" s="239">
        <f t="shared" si="428"/>
        <v>9411.8967383707168</v>
      </c>
      <c r="FO64" s="239">
        <f t="shared" si="428"/>
        <v>9928.566636718826</v>
      </c>
      <c r="FP64" s="239">
        <f t="shared" si="429"/>
        <v>10473.599339215727</v>
      </c>
      <c r="FQ64" s="239">
        <f t="shared" si="430"/>
        <v>11048.551833527536</v>
      </c>
      <c r="FR64" s="239">
        <f t="shared" si="431"/>
        <v>11655.066578791377</v>
      </c>
      <c r="FS64" s="239">
        <f t="shared" si="432"/>
        <v>12294.876197606534</v>
      </c>
      <c r="FT64" s="239">
        <f t="shared" si="433"/>
        <v>12969.808425594367</v>
      </c>
      <c r="FU64" s="239">
        <f t="shared" si="434"/>
        <v>13681.791332666329</v>
      </c>
      <c r="FV64" s="239">
        <f t="shared" si="435"/>
        <v>14432.858830915622</v>
      </c>
      <c r="FW64" s="239">
        <f t="shared" si="436"/>
        <v>15225.156484866793</v>
      </c>
      <c r="FX64" s="239">
        <f t="shared" si="437"/>
        <v>16060.947640681357</v>
      </c>
      <c r="FY64" s="239">
        <f t="shared" si="438"/>
        <v>16942.61989182865</v>
      </c>
      <c r="FZ64" s="239">
        <f t="shared" si="439"/>
        <v>17872.691899692298</v>
      </c>
      <c r="GA64" s="239">
        <f t="shared" si="440"/>
        <v>18853.820588596682</v>
      </c>
      <c r="GB64" s="239">
        <f t="shared" si="441"/>
        <v>19888.808735807277</v>
      </c>
      <c r="GC64" s="239">
        <f t="shared" si="442"/>
        <v>20980.61297818716</v>
      </c>
      <c r="GD64" s="239">
        <f t="shared" si="443"/>
        <v>22132.352258382187</v>
      </c>
      <c r="GE64" s="239">
        <f t="shared" si="444"/>
        <v>23347.316734662916</v>
      </c>
      <c r="GF64" s="239">
        <f t="shared" si="445"/>
        <v>24628.977179875961</v>
      </c>
      <c r="GG64" s="239">
        <f t="shared" si="445"/>
        <v>25980.994896354568</v>
      </c>
      <c r="GH64" s="239">
        <f t="shared" si="445"/>
        <v>27407.232175112265</v>
      </c>
      <c r="GI64" s="239">
        <f t="shared" si="445"/>
        <v>28911.763329198177</v>
      </c>
      <c r="GJ64" s="239">
        <f t="shared" si="445"/>
        <v>30498.886332732884</v>
      </c>
      <c r="GK64" s="239">
        <f t="shared" si="445"/>
        <v>32173.135098873881</v>
      </c>
      <c r="GL64" s="239">
        <f t="shared" si="445"/>
        <v>33939.292431784947</v>
      </c>
      <c r="GM64" s="239">
        <f t="shared" si="445"/>
        <v>35802.40368960912</v>
      </c>
      <c r="GN64" s="239">
        <f t="shared" si="445"/>
        <v>37767.791197476159</v>
      </c>
      <c r="GO64" s="239">
        <f t="shared" si="445"/>
        <v>39841.069451717885</v>
      </c>
      <c r="GP64" s="239">
        <f t="shared" si="445"/>
        <v>42028.161158725125</v>
      </c>
      <c r="GQ64" s="239">
        <f t="shared" si="445"/>
        <v>44335.314154264204</v>
      </c>
      <c r="GR64" s="239">
        <f t="shared" si="445"/>
        <v>46769.119251586235</v>
      </c>
      <c r="GS64" s="239">
        <f t="shared" si="445"/>
        <v>49336.529069315569</v>
      </c>
      <c r="GT64" s="239">
        <f t="shared" si="445"/>
        <v>52044.877892902907</v>
      </c>
      <c r="GU64" s="239">
        <f t="shared" si="445"/>
        <v>54901.902626380892</v>
      </c>
      <c r="GV64" s="239">
        <f t="shared" si="446"/>
        <v>57915.764894274886</v>
      </c>
      <c r="GW64" s="239">
        <f t="shared" si="447"/>
        <v>61095.074356807098</v>
      </c>
      <c r="GX64" s="239">
        <f t="shared" si="448"/>
        <v>64448.913304998328</v>
      </c>
      <c r="GY64" s="239">
        <f t="shared" si="449"/>
        <v>67986.862605927861</v>
      </c>
      <c r="GZ64" s="239">
        <f t="shared" si="450"/>
        <v>71719.029072268895</v>
      </c>
      <c r="HA64" s="239">
        <f t="shared" si="451"/>
        <v>75656.074334285746</v>
      </c>
      <c r="HB64" s="239">
        <f t="shared" si="452"/>
        <v>79809.245296771158</v>
      </c>
      <c r="HC64" s="239">
        <f t="shared" si="453"/>
        <v>84190.406267929488</v>
      </c>
      <c r="HD64" s="239">
        <f t="shared" si="454"/>
        <v>88812.072851987992</v>
      </c>
      <c r="HE64" s="239">
        <f t="shared" si="455"/>
        <v>93687.447702356876</v>
      </c>
      <c r="HF64" s="239">
        <f t="shared" si="456"/>
        <v>98830.458237473518</v>
      </c>
      <c r="HG64" s="239">
        <f t="shared" si="457"/>
        <v>104255.79642707334</v>
      </c>
      <c r="HH64" s="239">
        <f t="shared" si="458"/>
        <v>109978.96076254414</v>
      </c>
      <c r="HI64" s="239">
        <f t="shared" si="459"/>
        <v>116016.3005312602</v>
      </c>
    </row>
    <row r="65" spans="1:217" s="278" customFormat="1" ht="12.75" customHeight="1">
      <c r="A65" s="10" t="str">
        <f>'JJR-4 Constant DCF'!A59</f>
        <v>NextEra Energy, Inc.</v>
      </c>
      <c r="B65" s="389" t="str">
        <f>'JJR-4 Constant DCF'!B59</f>
        <v>NEE</v>
      </c>
      <c r="C65" s="239">
        <f>'JJR-4 Constant DCF'!D59</f>
        <v>76.916222222222217</v>
      </c>
      <c r="D65" s="10">
        <f>'JJR-4 Constant DCF'!C59</f>
        <v>1.54</v>
      </c>
      <c r="E65" s="3">
        <f>'JJR-4 Constant DCF'!G59</f>
        <v>0.105</v>
      </c>
      <c r="F65" s="3">
        <f>'JJR-4 Constant DCF'!H59</f>
        <v>8.5900000000000004E-2</v>
      </c>
      <c r="G65" s="3">
        <f>'JJR-4 Constant DCF'!I59</f>
        <v>7.8E-2</v>
      </c>
      <c r="H65" s="3">
        <f t="shared" si="460"/>
        <v>0.105</v>
      </c>
      <c r="I65" s="3">
        <f t="shared" si="344"/>
        <v>9.6649234433652711E-2</v>
      </c>
      <c r="J65" s="3">
        <f t="shared" si="345"/>
        <v>8.8298468867305427E-2</v>
      </c>
      <c r="K65" s="3">
        <f t="shared" si="346"/>
        <v>7.9947703300958142E-2</v>
      </c>
      <c r="L65" s="3">
        <f t="shared" si="347"/>
        <v>7.1596937734610858E-2</v>
      </c>
      <c r="M65" s="3">
        <f t="shared" si="348"/>
        <v>6.3246172168263573E-2</v>
      </c>
      <c r="N65" s="3">
        <f>'JJR-5.4 GDP Growth'!$D$25</f>
        <v>5.4895406601916275E-2</v>
      </c>
      <c r="O65" s="3">
        <f t="shared" si="461"/>
        <v>8.5024550557136522E-2</v>
      </c>
      <c r="Q65" s="239">
        <f t="shared" si="349"/>
        <v>-76.916222222222217</v>
      </c>
      <c r="R65" s="239">
        <f t="shared" si="350"/>
        <v>1.7017</v>
      </c>
      <c r="S65" s="239">
        <f t="shared" si="351"/>
        <v>1.8803785</v>
      </c>
      <c r="T65" s="239">
        <f t="shared" si="352"/>
        <v>2.0778182424999998</v>
      </c>
      <c r="U65" s="239">
        <f t="shared" si="353"/>
        <v>2.2959891579624996</v>
      </c>
      <c r="V65" s="239">
        <f t="shared" si="354"/>
        <v>2.537068019548562</v>
      </c>
      <c r="W65" s="239">
        <f t="shared" si="355"/>
        <v>2.782273701344034</v>
      </c>
      <c r="X65" s="239">
        <f t="shared" si="356"/>
        <v>3.0279442091424826</v>
      </c>
      <c r="Y65" s="239">
        <f t="shared" si="357"/>
        <v>3.2700213943868603</v>
      </c>
      <c r="Z65" s="239">
        <f t="shared" si="358"/>
        <v>3.5041449125516215</v>
      </c>
      <c r="AA65" s="239">
        <f t="shared" si="359"/>
        <v>3.7257686649934061</v>
      </c>
      <c r="AB65" s="239">
        <f t="shared" si="360"/>
        <v>3.9302962507628978</v>
      </c>
      <c r="AC65" s="239">
        <f t="shared" si="360"/>
        <v>4.1460514615145145</v>
      </c>
      <c r="AD65" s="239">
        <f t="shared" si="360"/>
        <v>4.3736506422868233</v>
      </c>
      <c r="AE65" s="239">
        <f t="shared" si="360"/>
        <v>4.6137439726298908</v>
      </c>
      <c r="AF65" s="239">
        <f t="shared" si="360"/>
        <v>4.8670173239645491</v>
      </c>
      <c r="AG65" s="239">
        <f t="shared" si="360"/>
        <v>5.1341942189021532</v>
      </c>
      <c r="AH65" s="239">
        <f t="shared" si="360"/>
        <v>5.4160378981219948</v>
      </c>
      <c r="AI65" s="239">
        <f t="shared" si="360"/>
        <v>5.7133535007107898</v>
      </c>
      <c r="AJ65" s="239">
        <f t="shared" si="360"/>
        <v>6.0269903641927902</v>
      </c>
      <c r="AK65" s="239">
        <f t="shared" si="360"/>
        <v>6.357844450820985</v>
      </c>
      <c r="AL65" s="239">
        <f t="shared" si="360"/>
        <v>6.7068609070605403</v>
      </c>
      <c r="AM65" s="239">
        <f t="shared" si="360"/>
        <v>7.0750367635761258</v>
      </c>
      <c r="AN65" s="239">
        <f t="shared" si="360"/>
        <v>7.4634237834361432</v>
      </c>
      <c r="AO65" s="239">
        <f t="shared" si="360"/>
        <v>7.8731314666702827</v>
      </c>
      <c r="AP65" s="239">
        <f t="shared" si="360"/>
        <v>8.3053302197634888</v>
      </c>
      <c r="AQ65" s="239">
        <f t="shared" si="360"/>
        <v>8.7612546991405882</v>
      </c>
      <c r="AR65" s="239">
        <f t="shared" si="361"/>
        <v>9.2422073381928609</v>
      </c>
      <c r="AS65" s="239">
        <f t="shared" si="362"/>
        <v>9.7495620679221719</v>
      </c>
      <c r="AT65" s="239">
        <f t="shared" si="363"/>
        <v>10.284768241831379</v>
      </c>
      <c r="AU65" s="239">
        <f t="shared" si="364"/>
        <v>10.849354776273188</v>
      </c>
      <c r="AV65" s="239">
        <f t="shared" si="365"/>
        <v>11.444934518085146</v>
      </c>
      <c r="AW65" s="239">
        <f t="shared" si="366"/>
        <v>12.073208851987737</v>
      </c>
      <c r="AX65" s="239">
        <f t="shared" si="367"/>
        <v>12.735972560907458</v>
      </c>
      <c r="AY65" s="239">
        <f t="shared" si="368"/>
        <v>13.435118953109322</v>
      </c>
      <c r="AZ65" s="239">
        <f t="shared" si="369"/>
        <v>14.17264527078537</v>
      </c>
      <c r="BA65" s="239">
        <f t="shared" si="370"/>
        <v>14.950658395549858</v>
      </c>
      <c r="BB65" s="239">
        <f t="shared" si="371"/>
        <v>15.771380867139921</v>
      </c>
      <c r="BC65" s="239">
        <f t="shared" si="372"/>
        <v>16.63715723251525</v>
      </c>
      <c r="BD65" s="239">
        <f t="shared" si="373"/>
        <v>17.550460743494188</v>
      </c>
      <c r="BE65" s="239">
        <f t="shared" si="374"/>
        <v>18.513900422059272</v>
      </c>
      <c r="BF65" s="239">
        <f t="shared" si="375"/>
        <v>19.530228513515606</v>
      </c>
      <c r="BG65" s="239">
        <f t="shared" si="376"/>
        <v>20.602348348793385</v>
      </c>
      <c r="BH65" s="239">
        <f t="shared" si="377"/>
        <v>21.733322638354714</v>
      </c>
      <c r="BI65" s="239">
        <f t="shared" si="377"/>
        <v>22.926382221397827</v>
      </c>
      <c r="BJ65" s="239">
        <f t="shared" si="377"/>
        <v>24.184935295352403</v>
      </c>
      <c r="BK65" s="239">
        <f t="shared" si="377"/>
        <v>25.51257715203181</v>
      </c>
      <c r="BL65" s="239">
        <f t="shared" si="377"/>
        <v>26.913100448255356</v>
      </c>
      <c r="BM65" s="239">
        <f t="shared" si="377"/>
        <v>28.390506040280549</v>
      </c>
      <c r="BN65" s="239">
        <f t="shared" si="377"/>
        <v>29.949014412995911</v>
      </c>
      <c r="BO65" s="239">
        <f t="shared" si="377"/>
        <v>31.593077736523973</v>
      </c>
      <c r="BP65" s="239">
        <f t="shared" si="377"/>
        <v>33.327392584676403</v>
      </c>
      <c r="BQ65" s="239">
        <f t="shared" si="377"/>
        <v>35.1569133515939</v>
      </c>
      <c r="BR65" s="239">
        <f t="shared" si="377"/>
        <v>37.086866404897989</v>
      </c>
      <c r="BS65" s="239">
        <f t="shared" si="377"/>
        <v>39.122765015785816</v>
      </c>
      <c r="BT65" s="239">
        <f t="shared" si="377"/>
        <v>41.270425108718605</v>
      </c>
      <c r="BU65" s="239">
        <f t="shared" si="377"/>
        <v>43.535981875695647</v>
      </c>
      <c r="BV65" s="239">
        <f t="shared" si="377"/>
        <v>45.925907302575617</v>
      </c>
      <c r="BW65" s="239">
        <f t="shared" si="377"/>
        <v>48.447028657512419</v>
      </c>
      <c r="BX65" s="239">
        <f t="shared" si="378"/>
        <v>51.106547994321254</v>
      </c>
      <c r="BY65" s="239">
        <f t="shared" si="379"/>
        <v>53.912062726489864</v>
      </c>
      <c r="BZ65" s="239">
        <f t="shared" si="380"/>
        <v>56.871587330608541</v>
      </c>
      <c r="CA65" s="239">
        <f t="shared" si="381"/>
        <v>59.99357624121869</v>
      </c>
      <c r="CB65" s="239">
        <f t="shared" si="382"/>
        <v>63.286948002483456</v>
      </c>
      <c r="CC65" s="239">
        <f t="shared" si="383"/>
        <v>66.761110745674117</v>
      </c>
      <c r="CD65" s="239">
        <f t="shared" si="384"/>
        <v>70.425989065253461</v>
      </c>
      <c r="CE65" s="239">
        <f t="shared" si="385"/>
        <v>74.292052370332655</v>
      </c>
      <c r="CF65" s="239">
        <f t="shared" si="386"/>
        <v>78.370344792492929</v>
      </c>
      <c r="CG65" s="239">
        <f t="shared" si="387"/>
        <v>82.672516735409204</v>
      </c>
      <c r="CH65" s="239">
        <f t="shared" si="388"/>
        <v>87.210858156403219</v>
      </c>
      <c r="CI65" s="239">
        <f t="shared" si="389"/>
        <v>91.998333675001021</v>
      </c>
      <c r="CJ65" s="239">
        <f t="shared" si="390"/>
        <v>97.048619608788968</v>
      </c>
      <c r="CK65" s="239">
        <f t="shared" si="391"/>
        <v>102.37614304236814</v>
      </c>
      <c r="CL65" s="239">
        <f t="shared" si="392"/>
        <v>107.99612304101488</v>
      </c>
      <c r="CM65" s="239">
        <f t="shared" si="393"/>
        <v>113.92461412678198</v>
      </c>
      <c r="CN65" s="239">
        <f t="shared" si="394"/>
        <v>120.17855214123809</v>
      </c>
      <c r="CO65" s="239">
        <f t="shared" si="394"/>
        <v>126.77580262586095</v>
      </c>
      <c r="CP65" s="239">
        <f t="shared" si="394"/>
        <v>133.73521185829188</v>
      </c>
      <c r="CQ65" s="239">
        <f t="shared" si="394"/>
        <v>141.07666069024623</v>
      </c>
      <c r="CR65" s="239">
        <f t="shared" si="394"/>
        <v>148.82112134087788</v>
      </c>
      <c r="CS65" s="239">
        <f t="shared" si="394"/>
        <v>156.99071730783848</v>
      </c>
      <c r="CT65" s="239">
        <f t="shared" si="394"/>
        <v>165.60878656717875</v>
      </c>
      <c r="CU65" s="239">
        <f t="shared" si="394"/>
        <v>174.69994824263401</v>
      </c>
      <c r="CV65" s="239">
        <f t="shared" si="394"/>
        <v>184.29017293474712</v>
      </c>
      <c r="CW65" s="239">
        <f t="shared" si="394"/>
        <v>194.40685691073753</v>
      </c>
      <c r="CX65" s="239">
        <f t="shared" si="394"/>
        <v>205.07890036705302</v>
      </c>
      <c r="CY65" s="239">
        <f t="shared" si="394"/>
        <v>216.33678998817626</v>
      </c>
      <c r="CZ65" s="239">
        <f t="shared" si="394"/>
        <v>228.21268603753057</v>
      </c>
      <c r="DA65" s="239">
        <f t="shared" si="394"/>
        <v>240.74051422927627</v>
      </c>
      <c r="DB65" s="239">
        <f t="shared" si="394"/>
        <v>253.95606264344681</v>
      </c>
      <c r="DC65" s="239">
        <f t="shared" si="394"/>
        <v>267.89708396128054</v>
      </c>
      <c r="DD65" s="239">
        <f t="shared" si="395"/>
        <v>282.60340331280275</v>
      </c>
      <c r="DE65" s="239">
        <f t="shared" si="396"/>
        <v>298.11703204474441</v>
      </c>
      <c r="DF65" s="239">
        <f t="shared" si="397"/>
        <v>314.48228773379714</v>
      </c>
      <c r="DG65" s="239">
        <f t="shared" si="398"/>
        <v>331.74592078804477</v>
      </c>
      <c r="DH65" s="239">
        <f t="shared" si="399"/>
        <v>349.95724799823159</v>
      </c>
      <c r="DI65" s="239">
        <f t="shared" si="400"/>
        <v>369.16829342038216</v>
      </c>
      <c r="DJ65" s="239">
        <f t="shared" si="401"/>
        <v>389.43393699222958</v>
      </c>
      <c r="DK65" s="239">
        <f t="shared" si="402"/>
        <v>410.81207130800306</v>
      </c>
      <c r="DL65" s="239">
        <f t="shared" si="403"/>
        <v>433.36376699943133</v>
      </c>
      <c r="DM65" s="239">
        <f t="shared" si="404"/>
        <v>457.1534471954032</v>
      </c>
      <c r="DN65" s="239">
        <f t="shared" si="405"/>
        <v>482.24907155866254</v>
      </c>
      <c r="DO65" s="239">
        <f t="shared" si="406"/>
        <v>508.72233042527193</v>
      </c>
      <c r="DP65" s="239">
        <f t="shared" si="407"/>
        <v>536.64884960144161</v>
      </c>
      <c r="DQ65" s="239">
        <f t="shared" si="408"/>
        <v>566.10840640276331</v>
      </c>
      <c r="DR65" s="239">
        <f t="shared" si="409"/>
        <v>597.18515755300587</v>
      </c>
      <c r="DS65" s="239">
        <f t="shared" si="410"/>
        <v>629.96787959350752</v>
      </c>
      <c r="DT65" s="239">
        <f t="shared" si="411"/>
        <v>664.5502224899401</v>
      </c>
      <c r="DU65" s="239">
        <f t="shared" si="411"/>
        <v>701.03097716091929</v>
      </c>
      <c r="DV65" s="239">
        <f t="shared" si="411"/>
        <v>739.51435769270665</v>
      </c>
      <c r="DW65" s="239">
        <f t="shared" si="411"/>
        <v>780.11029904620273</v>
      </c>
      <c r="DX65" s="239">
        <f t="shared" si="411"/>
        <v>822.93477110668653</v>
      </c>
      <c r="DY65" s="239">
        <f t="shared" si="411"/>
        <v>868.11010997344295</v>
      </c>
      <c r="DZ65" s="239">
        <f t="shared" si="411"/>
        <v>915.7653674356693</v>
      </c>
      <c r="EA65" s="239">
        <f t="shared" si="411"/>
        <v>966.03667963300359</v>
      </c>
      <c r="EB65" s="239">
        <f t="shared" si="411"/>
        <v>1019.0676559538224</v>
      </c>
      <c r="EC65" s="239">
        <f t="shared" si="411"/>
        <v>1075.0097892822691</v>
      </c>
      <c r="ED65" s="239">
        <f t="shared" si="411"/>
        <v>1134.0228887659596</v>
      </c>
      <c r="EE65" s="239">
        <f t="shared" si="411"/>
        <v>1196.2755363406466</v>
      </c>
      <c r="EF65" s="239">
        <f t="shared" si="411"/>
        <v>1261.9455683159917</v>
      </c>
      <c r="EG65" s="239">
        <f t="shared" si="411"/>
        <v>1331.2205833981843</v>
      </c>
      <c r="EH65" s="239">
        <f t="shared" si="411"/>
        <v>1404.2984786006677</v>
      </c>
      <c r="EI65" s="239">
        <f t="shared" si="411"/>
        <v>1481.3880145739038</v>
      </c>
      <c r="EJ65" s="239">
        <f t="shared" si="412"/>
        <v>1562.7094119691437</v>
      </c>
      <c r="EK65" s="239">
        <f t="shared" si="413"/>
        <v>1648.4949805398314</v>
      </c>
      <c r="EL65" s="239">
        <f t="shared" si="414"/>
        <v>1738.9897827777836</v>
      </c>
      <c r="EM65" s="239">
        <f t="shared" si="415"/>
        <v>1834.452333979948</v>
      </c>
      <c r="EN65" s="239">
        <f t="shared" si="416"/>
        <v>1935.1553407456115</v>
      </c>
      <c r="EO65" s="239">
        <f t="shared" si="417"/>
        <v>2041.3864800137117</v>
      </c>
      <c r="EP65" s="239">
        <f t="shared" si="418"/>
        <v>2153.4492208657189</v>
      </c>
      <c r="EQ65" s="239">
        <f t="shared" si="419"/>
        <v>2271.6636914417222</v>
      </c>
      <c r="ER65" s="239">
        <f t="shared" si="420"/>
        <v>2396.3675934462258</v>
      </c>
      <c r="ES65" s="239">
        <f t="shared" si="421"/>
        <v>2527.9171668561121</v>
      </c>
      <c r="ET65" s="239">
        <f t="shared" si="422"/>
        <v>2666.6882075866424</v>
      </c>
      <c r="EU65" s="239">
        <f t="shared" si="423"/>
        <v>2813.0771410226466</v>
      </c>
      <c r="EV65" s="239">
        <f t="shared" si="424"/>
        <v>2967.5021544816409</v>
      </c>
      <c r="EW65" s="239">
        <f t="shared" si="425"/>
        <v>3130.4043918439729</v>
      </c>
      <c r="EX65" s="239">
        <f t="shared" si="426"/>
        <v>3302.2492137626723</v>
      </c>
      <c r="EY65" s="239">
        <f t="shared" si="427"/>
        <v>3483.5275270530324</v>
      </c>
      <c r="EZ65" s="239">
        <f t="shared" si="428"/>
        <v>3674.7571870595766</v>
      </c>
      <c r="FA65" s="239">
        <f t="shared" si="428"/>
        <v>3876.484477006526</v>
      </c>
      <c r="FB65" s="239">
        <f t="shared" si="428"/>
        <v>4089.2856685578163</v>
      </c>
      <c r="FC65" s="239">
        <f t="shared" si="428"/>
        <v>4313.7686680446868</v>
      </c>
      <c r="FD65" s="239">
        <f t="shared" si="428"/>
        <v>4550.5747530636063</v>
      </c>
      <c r="FE65" s="239">
        <f t="shared" si="428"/>
        <v>4800.3804044054477</v>
      </c>
      <c r="FF65" s="239">
        <f t="shared" si="428"/>
        <v>5063.8992385491565</v>
      </c>
      <c r="FG65" s="239">
        <f t="shared" si="428"/>
        <v>5341.8840462404469</v>
      </c>
      <c r="FH65" s="239">
        <f t="shared" si="428"/>
        <v>5635.1289429791059</v>
      </c>
      <c r="FI65" s="239">
        <f t="shared" si="428"/>
        <v>5944.4716375581702</v>
      </c>
      <c r="FJ65" s="239">
        <f t="shared" si="428"/>
        <v>6270.7958251354848</v>
      </c>
      <c r="FK65" s="239">
        <f t="shared" si="428"/>
        <v>6615.0337116738965</v>
      </c>
      <c r="FL65" s="239">
        <f t="shared" si="428"/>
        <v>6978.1686769616181</v>
      </c>
      <c r="FM65" s="239">
        <f t="shared" si="428"/>
        <v>7361.2380838201825</v>
      </c>
      <c r="FN65" s="239">
        <f t="shared" si="428"/>
        <v>7765.3362415250022</v>
      </c>
      <c r="FO65" s="239">
        <f t="shared" si="428"/>
        <v>8191.6175319041131</v>
      </c>
      <c r="FP65" s="239">
        <f t="shared" si="429"/>
        <v>8641.2997070453748</v>
      </c>
      <c r="FQ65" s="239">
        <f t="shared" si="430"/>
        <v>9115.6673680326512</v>
      </c>
      <c r="FR65" s="239">
        <f t="shared" si="431"/>
        <v>9616.0756346486232</v>
      </c>
      <c r="FS65" s="239">
        <f t="shared" si="432"/>
        <v>10143.954016527439</v>
      </c>
      <c r="FT65" s="239">
        <f t="shared" si="433"/>
        <v>10700.810496815855</v>
      </c>
      <c r="FU65" s="239">
        <f t="shared" si="434"/>
        <v>11288.235840008616</v>
      </c>
      <c r="FV65" s="239">
        <f t="shared" si="435"/>
        <v>11907.908136264214</v>
      </c>
      <c r="FW65" s="239">
        <f t="shared" si="436"/>
        <v>12561.597595182704</v>
      </c>
      <c r="FX65" s="239">
        <f t="shared" si="437"/>
        <v>13251.171602739912</v>
      </c>
      <c r="FY65" s="239">
        <f t="shared" si="438"/>
        <v>13978.600055824087</v>
      </c>
      <c r="FZ65" s="239">
        <f t="shared" si="439"/>
        <v>14745.960989614119</v>
      </c>
      <c r="GA65" s="239">
        <f t="shared" si="440"/>
        <v>15555.446513874982</v>
      </c>
      <c r="GB65" s="239">
        <f t="shared" si="441"/>
        <v>16409.36907512851</v>
      </c>
      <c r="GC65" s="239">
        <f t="shared" si="442"/>
        <v>17310.1680625886</v>
      </c>
      <c r="GD65" s="239">
        <f t="shared" si="443"/>
        <v>18260.416776731905</v>
      </c>
      <c r="GE65" s="239">
        <f t="shared" si="444"/>
        <v>19262.829780411055</v>
      </c>
      <c r="GF65" s="239">
        <f t="shared" si="445"/>
        <v>20320.270653510222</v>
      </c>
      <c r="GG65" s="239">
        <f t="shared" si="445"/>
        <v>21435.760173295654</v>
      </c>
      <c r="GH65" s="239">
        <f t="shared" si="445"/>
        <v>22612.484943829881</v>
      </c>
      <c r="GI65" s="239">
        <f t="shared" si="445"/>
        <v>23853.806499101131</v>
      </c>
      <c r="GJ65" s="239">
        <f t="shared" si="445"/>
        <v>25163.27090587272</v>
      </c>
      <c r="GK65" s="239">
        <f t="shared" si="445"/>
        <v>26544.618893684772</v>
      </c>
      <c r="GL65" s="239">
        <f t="shared" si="445"/>
        <v>28001.796540946507</v>
      </c>
      <c r="GM65" s="239">
        <f t="shared" si="445"/>
        <v>29538.966547645898</v>
      </c>
      <c r="GN65" s="239">
        <f t="shared" si="445"/>
        <v>31160.520126879321</v>
      </c>
      <c r="GO65" s="239">
        <f t="shared" si="445"/>
        <v>32871.089549171556</v>
      </c>
      <c r="GP65" s="239">
        <f t="shared" si="445"/>
        <v>34675.561375421326</v>
      </c>
      <c r="GQ65" s="239">
        <f t="shared" si="445"/>
        <v>36579.090416274783</v>
      </c>
      <c r="GR65" s="239">
        <f t="shared" si="445"/>
        <v>38587.114457804448</v>
      </c>
      <c r="GS65" s="239">
        <f t="shared" si="445"/>
        <v>40705.369795560306</v>
      </c>
      <c r="GT65" s="239">
        <f t="shared" si="445"/>
        <v>42939.907621368948</v>
      </c>
      <c r="GU65" s="239">
        <f t="shared" si="445"/>
        <v>45297.111309692722</v>
      </c>
      <c r="GV65" s="239">
        <f t="shared" si="446"/>
        <v>47783.714652930561</v>
      </c>
      <c r="GW65" s="239">
        <f t="shared" si="447"/>
        <v>50406.821097753127</v>
      </c>
      <c r="GX65" s="239">
        <f t="shared" si="448"/>
        <v>53173.924037424338</v>
      </c>
      <c r="GY65" s="239">
        <f t="shared" si="449"/>
        <v>56092.928218078159</v>
      </c>
      <c r="GZ65" s="239">
        <f t="shared" si="450"/>
        <v>59172.172320101665</v>
      </c>
      <c r="HA65" s="239">
        <f t="shared" si="451"/>
        <v>62420.452779132298</v>
      </c>
      <c r="HB65" s="239">
        <f t="shared" si="452"/>
        <v>65847.048914718485</v>
      </c>
      <c r="HC65" s="239">
        <f t="shared" si="453"/>
        <v>69461.749438428233</v>
      </c>
      <c r="HD65" s="239">
        <f t="shared" si="454"/>
        <v>73274.880417131179</v>
      </c>
      <c r="HE65" s="239">
        <f t="shared" si="455"/>
        <v>77297.334771336391</v>
      </c>
      <c r="HF65" s="239">
        <f t="shared" si="456"/>
        <v>81540.603392853343</v>
      </c>
      <c r="HG65" s="239">
        <f t="shared" si="457"/>
        <v>86016.807970669615</v>
      </c>
      <c r="HH65" s="239">
        <f t="shared" si="458"/>
        <v>90738.735618818479</v>
      </c>
      <c r="HI65" s="239">
        <f t="shared" si="459"/>
        <v>95719.875405157305</v>
      </c>
    </row>
    <row r="66" spans="1:217" s="278" customFormat="1" ht="12.75" customHeight="1">
      <c r="A66" s="10" t="str">
        <f>'JJR-4 Constant DCF'!A60</f>
        <v>NorthWestern Corporation</v>
      </c>
      <c r="B66" s="389" t="str">
        <f>'JJR-4 Constant DCF'!B60</f>
        <v>NWE</v>
      </c>
      <c r="C66" s="239">
        <f>'JJR-4 Constant DCF'!D60</f>
        <v>58.619611111111126</v>
      </c>
      <c r="D66" s="10">
        <f>'JJR-4 Constant DCF'!C60</f>
        <v>2.48</v>
      </c>
      <c r="E66" s="3">
        <f>'JJR-4 Constant DCF'!G60</f>
        <v>2.5000000000000001E-2</v>
      </c>
      <c r="F66" s="3">
        <f>'JJR-4 Constant DCF'!H60</f>
        <v>4.5699999999999998E-2</v>
      </c>
      <c r="G66" s="3">
        <f>'JJR-4 Constant DCF'!I60</f>
        <v>4.3999999999999997E-2</v>
      </c>
      <c r="H66" s="3">
        <f t="shared" si="460"/>
        <v>4.5699999999999998E-2</v>
      </c>
      <c r="I66" s="3">
        <f t="shared" si="344"/>
        <v>4.7232567766986047E-2</v>
      </c>
      <c r="J66" s="3">
        <f t="shared" si="345"/>
        <v>4.876513553397209E-2</v>
      </c>
      <c r="K66" s="3">
        <f t="shared" si="346"/>
        <v>5.0297703300958133E-2</v>
      </c>
      <c r="L66" s="3">
        <f t="shared" si="347"/>
        <v>5.1830271067944175E-2</v>
      </c>
      <c r="M66" s="3">
        <f t="shared" si="348"/>
        <v>5.3362838834930218E-2</v>
      </c>
      <c r="N66" s="3">
        <f>'JJR-5.4 GDP Growth'!$D$25</f>
        <v>5.4895406601916275E-2</v>
      </c>
      <c r="O66" s="3">
        <f t="shared" si="461"/>
        <v>9.8999351263046265E-2</v>
      </c>
      <c r="Q66" s="239">
        <f t="shared" si="349"/>
        <v>-58.619611111111126</v>
      </c>
      <c r="R66" s="239">
        <f t="shared" si="350"/>
        <v>2.5933360000000003</v>
      </c>
      <c r="S66" s="239">
        <f t="shared" si="351"/>
        <v>2.7118514552000006</v>
      </c>
      <c r="T66" s="239">
        <f t="shared" si="352"/>
        <v>2.8357830667026409</v>
      </c>
      <c r="U66" s="239">
        <f t="shared" si="353"/>
        <v>2.9653783528509519</v>
      </c>
      <c r="V66" s="239">
        <f t="shared" si="354"/>
        <v>3.1008961435762408</v>
      </c>
      <c r="W66" s="239">
        <f t="shared" si="355"/>
        <v>3.2473594308160911</v>
      </c>
      <c r="X66" s="239">
        <f t="shared" si="356"/>
        <v>3.4057173535873599</v>
      </c>
      <c r="Y66" s="239">
        <f t="shared" si="357"/>
        <v>3.5770171145650216</v>
      </c>
      <c r="Z66" s="239">
        <f t="shared" si="358"/>
        <v>3.7624148812276021</v>
      </c>
      <c r="AA66" s="239">
        <f t="shared" si="359"/>
        <v>3.9631880201646941</v>
      </c>
      <c r="AB66" s="239">
        <f t="shared" si="360"/>
        <v>4.1807488379714783</v>
      </c>
      <c r="AC66" s="239">
        <f t="shared" si="360"/>
        <v>4.4102527453324116</v>
      </c>
      <c r="AD66" s="239">
        <f t="shared" si="360"/>
        <v>4.6523553630046521</v>
      </c>
      <c r="AE66" s="239">
        <f t="shared" si="360"/>
        <v>4.9077483023133981</v>
      </c>
      <c r="AF66" s="239">
        <f t="shared" si="360"/>
        <v>5.1771611408687566</v>
      </c>
      <c r="AG66" s="239">
        <f t="shared" si="360"/>
        <v>5.4613635067403878</v>
      </c>
      <c r="AH66" s="239">
        <f t="shared" si="360"/>
        <v>5.7611672770437687</v>
      </c>
      <c r="AI66" s="239">
        <f t="shared" si="360"/>
        <v>6.0774288972187414</v>
      </c>
      <c r="AJ66" s="239">
        <f t="shared" si="360"/>
        <v>6.4110518276257995</v>
      </c>
      <c r="AK66" s="239">
        <f t="shared" si="360"/>
        <v>6.7629891244492759</v>
      </c>
      <c r="AL66" s="239">
        <f t="shared" si="360"/>
        <v>7.1342461622802569</v>
      </c>
      <c r="AM66" s="239">
        <f t="shared" si="360"/>
        <v>7.5258835061567924</v>
      </c>
      <c r="AN66" s="239">
        <f t="shared" si="360"/>
        <v>7.9390199412659248</v>
      </c>
      <c r="AO66" s="239">
        <f t="shared" si="360"/>
        <v>8.3748356689624384</v>
      </c>
      <c r="AP66" s="239">
        <f t="shared" si="360"/>
        <v>8.8345756782343621</v>
      </c>
      <c r="AQ66" s="239">
        <f t="shared" si="360"/>
        <v>9.3195533022464367</v>
      </c>
      <c r="AR66" s="239">
        <f t="shared" si="361"/>
        <v>9.8311539701214858</v>
      </c>
      <c r="AS66" s="239">
        <f t="shared" si="362"/>
        <v>10.370839164677347</v>
      </c>
      <c r="AT66" s="239">
        <f t="shared" si="363"/>
        <v>10.940150597425388</v>
      </c>
      <c r="AU66" s="239">
        <f t="shared" si="364"/>
        <v>11.540714612757252</v>
      </c>
      <c r="AV66" s="239">
        <f t="shared" si="365"/>
        <v>12.174246833901238</v>
      </c>
      <c r="AW66" s="239">
        <f t="shared" si="366"/>
        <v>12.842557063920339</v>
      </c>
      <c r="AX66" s="239">
        <f t="shared" si="367"/>
        <v>13.547554455752557</v>
      </c>
      <c r="AY66" s="239">
        <f t="shared" si="368"/>
        <v>14.291252966062697</v>
      </c>
      <c r="AZ66" s="239">
        <f t="shared" si="369"/>
        <v>15.07577710848555</v>
      </c>
      <c r="BA66" s="239">
        <f t="shared" si="370"/>
        <v>15.903368022695727</v>
      </c>
      <c r="BB66" s="239">
        <f t="shared" si="371"/>
        <v>16.77638987664152</v>
      </c>
      <c r="BC66" s="239">
        <f t="shared" si="372"/>
        <v>17.697336620232029</v>
      </c>
      <c r="BD66" s="239">
        <f t="shared" si="373"/>
        <v>18.668839109770648</v>
      </c>
      <c r="BE66" s="239">
        <f t="shared" si="374"/>
        <v>19.693672623487263</v>
      </c>
      <c r="BF66" s="239">
        <f t="shared" si="375"/>
        <v>20.774764789638624</v>
      </c>
      <c r="BG66" s="239">
        <f t="shared" si="376"/>
        <v>21.91520394982501</v>
      </c>
      <c r="BH66" s="239">
        <f t="shared" si="377"/>
        <v>23.118247981414576</v>
      </c>
      <c r="BI66" s="239">
        <f t="shared" si="377"/>
        <v>24.387333604278261</v>
      </c>
      <c r="BJ66" s="239">
        <f t="shared" si="377"/>
        <v>25.726086198421694</v>
      </c>
      <c r="BK66" s="239">
        <f t="shared" si="377"/>
        <v>27.138330160559999</v>
      </c>
      <c r="BL66" s="239">
        <f t="shared" si="377"/>
        <v>28.628099829220989</v>
      </c>
      <c r="BM66" s="239">
        <f t="shared" si="377"/>
        <v>30.199651009586326</v>
      </c>
      <c r="BN66" s="239">
        <f t="shared" si="377"/>
        <v>31.85747313099354</v>
      </c>
      <c r="BO66" s="239">
        <f t="shared" si="377"/>
        <v>33.606302071829056</v>
      </c>
      <c r="BP66" s="239">
        <f t="shared" si="377"/>
        <v>35.451133688448934</v>
      </c>
      <c r="BQ66" s="239">
        <f t="shared" si="377"/>
        <v>37.397238086775232</v>
      </c>
      <c r="BR66" s="239">
        <f t="shared" si="377"/>
        <v>39.450174677337429</v>
      </c>
      <c r="BS66" s="239">
        <f t="shared" si="377"/>
        <v>41.61580805676649</v>
      </c>
      <c r="BT66" s="239">
        <f t="shared" si="377"/>
        <v>43.900324761109992</v>
      </c>
      <c r="BU66" s="239">
        <f t="shared" si="377"/>
        <v>46.310250938827295</v>
      </c>
      <c r="BV66" s="239">
        <f t="shared" si="377"/>
        <v>48.852470993950995</v>
      </c>
      <c r="BW66" s="239">
        <f t="shared" si="377"/>
        <v>51.534247252672259</v>
      </c>
      <c r="BX66" s="239">
        <f t="shared" si="378"/>
        <v>54.363240709531389</v>
      </c>
      <c r="BY66" s="239">
        <f t="shared" si="379"/>
        <v>57.347532912478961</v>
      </c>
      <c r="BZ66" s="239">
        <f t="shared" si="380"/>
        <v>60.495649049326268</v>
      </c>
      <c r="CA66" s="239">
        <f t="shared" si="381"/>
        <v>63.81658230153586</v>
      </c>
      <c r="CB66" s="239">
        <f t="shared" si="382"/>
        <v>67.319819534923326</v>
      </c>
      <c r="CC66" s="239">
        <f t="shared" si="383"/>
        <v>71.015368400660563</v>
      </c>
      <c r="CD66" s="239">
        <f t="shared" si="384"/>
        <v>74.913785923999697</v>
      </c>
      <c r="CE66" s="239">
        <f t="shared" si="385"/>
        <v>79.026208662386566</v>
      </c>
      <c r="CF66" s="239">
        <f t="shared" si="386"/>
        <v>83.364384519116157</v>
      </c>
      <c r="CG66" s="239">
        <f t="shared" si="387"/>
        <v>87.940706303411531</v>
      </c>
      <c r="CH66" s="239">
        <f t="shared" si="388"/>
        <v>92.768247132797015</v>
      </c>
      <c r="CI66" s="239">
        <f t="shared" si="389"/>
        <v>97.860797778898956</v>
      </c>
      <c r="CJ66" s="239">
        <f t="shared" si="390"/>
        <v>103.23290606335952</v>
      </c>
      <c r="CK66" s="239">
        <f t="shared" si="391"/>
        <v>108.89991841640507</v>
      </c>
      <c r="CL66" s="239">
        <f t="shared" si="392"/>
        <v>114.87802371678914</v>
      </c>
      <c r="CM66" s="239">
        <f t="shared" si="393"/>
        <v>121.18429953834686</v>
      </c>
      <c r="CN66" s="239">
        <f t="shared" si="394"/>
        <v>127.83676093527284</v>
      </c>
      <c r="CO66" s="239">
        <f t="shared" si="394"/>
        <v>134.85441190548661</v>
      </c>
      <c r="CP66" s="239">
        <f t="shared" si="394"/>
        <v>142.25729967910061</v>
      </c>
      <c r="CQ66" s="239">
        <f t="shared" si="394"/>
        <v>150.06657198707549</v>
      </c>
      <c r="CR66" s="239">
        <f t="shared" si="394"/>
        <v>158.30453747366175</v>
      </c>
      <c r="CS66" s="239">
        <f t="shared" si="394"/>
        <v>166.99472942520671</v>
      </c>
      <c r="CT66" s="239">
        <f t="shared" si="394"/>
        <v>176.16197299738042</v>
      </c>
      <c r="CU66" s="239">
        <f t="shared" si="394"/>
        <v>185.83245613286741</v>
      </c>
      <c r="CV66" s="239">
        <f t="shared" si="394"/>
        <v>196.03380437211393</v>
      </c>
      <c r="CW66" s="239">
        <f t="shared" si="394"/>
        <v>206.79515977084165</v>
      </c>
      <c r="CX66" s="239">
        <f t="shared" si="394"/>
        <v>218.14726414977025</v>
      </c>
      <c r="CY66" s="239">
        <f t="shared" si="394"/>
        <v>230.12254691436752</v>
      </c>
      <c r="CZ66" s="239">
        <f t="shared" si="394"/>
        <v>242.75521769550028</v>
      </c>
      <c r="DA66" s="239">
        <f t="shared" si="394"/>
        <v>256.08136407563148</v>
      </c>
      <c r="DB66" s="239">
        <f t="shared" si="394"/>
        <v>270.1390546797366</v>
      </c>
      <c r="DC66" s="239">
        <f t="shared" si="394"/>
        <v>284.96844792543806</v>
      </c>
      <c r="DD66" s="239">
        <f t="shared" si="395"/>
        <v>300.61190674302196</v>
      </c>
      <c r="DE66" s="239">
        <f t="shared" si="396"/>
        <v>317.11411959305747</v>
      </c>
      <c r="DF66" s="239">
        <f t="shared" si="397"/>
        <v>334.52222812732708</v>
      </c>
      <c r="DG66" s="239">
        <f t="shared" si="398"/>
        <v>352.88596185775572</v>
      </c>
      <c r="DH66" s="239">
        <f t="shared" si="399"/>
        <v>372.25778021804553</v>
      </c>
      <c r="DI66" s="239">
        <f t="shared" si="400"/>
        <v>392.69302242384191</v>
      </c>
      <c r="DJ66" s="239">
        <f t="shared" si="401"/>
        <v>414.25006555953416</v>
      </c>
      <c r="DK66" s="239">
        <f t="shared" si="402"/>
        <v>436.99049134329528</v>
      </c>
      <c r="DL66" s="239">
        <f t="shared" si="403"/>
        <v>460.97926204675662</v>
      </c>
      <c r="DM66" s="239">
        <f t="shared" si="404"/>
        <v>486.28490607186461</v>
      </c>
      <c r="DN66" s="239">
        <f t="shared" si="405"/>
        <v>512.97971371505423</v>
      </c>
      <c r="DO66" s="239">
        <f t="shared" si="406"/>
        <v>541.1399436779767</v>
      </c>
      <c r="DP66" s="239">
        <f t="shared" si="407"/>
        <v>570.84604091471726</v>
      </c>
      <c r="DQ66" s="239">
        <f t="shared" si="408"/>
        <v>602.18286643782483</v>
      </c>
      <c r="DR66" s="239">
        <f t="shared" si="409"/>
        <v>635.23993973963661</v>
      </c>
      <c r="DS66" s="239">
        <f t="shared" si="410"/>
        <v>670.11169452142076</v>
      </c>
      <c r="DT66" s="239">
        <f t="shared" si="411"/>
        <v>706.89774846087323</v>
      </c>
      <c r="DU66" s="239">
        <f t="shared" si="411"/>
        <v>745.70318778861201</v>
      </c>
      <c r="DV66" s="239">
        <f t="shared" si="411"/>
        <v>786.63886748661298</v>
      </c>
      <c r="DW66" s="239">
        <f t="shared" si="411"/>
        <v>829.82172796616157</v>
      </c>
      <c r="DX66" s="239">
        <f t="shared" si="411"/>
        <v>875.37512912996874</v>
      </c>
      <c r="DY66" s="239">
        <f t="shared" si="411"/>
        <v>923.42920277276335</v>
      </c>
      <c r="DZ66" s="239">
        <f t="shared" si="411"/>
        <v>974.12122432705758</v>
      </c>
      <c r="EA66" s="239">
        <f t="shared" si="411"/>
        <v>1027.5960050160479</v>
      </c>
      <c r="EB66" s="239">
        <f t="shared" si="411"/>
        <v>1084.0063055339087</v>
      </c>
      <c r="EC66" s="239">
        <f t="shared" si="411"/>
        <v>1143.5132724352338</v>
      </c>
      <c r="ED66" s="239">
        <f t="shared" si="411"/>
        <v>1206.2868984802537</v>
      </c>
      <c r="EE66" s="239">
        <f t="shared" si="411"/>
        <v>1272.5065082508918</v>
      </c>
      <c r="EF66" s="239">
        <f t="shared" si="411"/>
        <v>1342.3612704249092</v>
      </c>
      <c r="EG66" s="239">
        <f t="shared" si="411"/>
        <v>1416.0507381715495</v>
      </c>
      <c r="EH66" s="239">
        <f t="shared" si="411"/>
        <v>1493.7854192124203</v>
      </c>
      <c r="EI66" s="239">
        <f t="shared" si="411"/>
        <v>1575.7873771761001</v>
      </c>
      <c r="EJ66" s="239">
        <f t="shared" si="412"/>
        <v>1662.2908659643492</v>
      </c>
      <c r="EK66" s="239">
        <f t="shared" si="413"/>
        <v>1753.5429989421136</v>
      </c>
      <c r="EL66" s="239">
        <f t="shared" si="414"/>
        <v>1849.8044548629846</v>
      </c>
      <c r="EM66" s="239">
        <f t="shared" si="415"/>
        <v>1951.3502225467241</v>
      </c>
      <c r="EN66" s="239">
        <f t="shared" si="416"/>
        <v>2058.4703864361663</v>
      </c>
      <c r="EO66" s="239">
        <f t="shared" si="417"/>
        <v>2171.4709552775835</v>
      </c>
      <c r="EP66" s="239">
        <f t="shared" si="418"/>
        <v>2290.6747362917981</v>
      </c>
      <c r="EQ66" s="239">
        <f t="shared" si="419"/>
        <v>2416.4222573332736</v>
      </c>
      <c r="ER66" s="239">
        <f t="shared" si="420"/>
        <v>2549.0727396715042</v>
      </c>
      <c r="ES66" s="239">
        <f t="shared" si="421"/>
        <v>2689.0051241736323</v>
      </c>
      <c r="ET66" s="239">
        <f t="shared" si="422"/>
        <v>2836.6191538197804</v>
      </c>
      <c r="EU66" s="239">
        <f t="shared" si="423"/>
        <v>2992.3365156435011</v>
      </c>
      <c r="EV66" s="239">
        <f t="shared" si="424"/>
        <v>3156.6020453595124</v>
      </c>
      <c r="EW66" s="239">
        <f t="shared" si="425"/>
        <v>3329.8849981199633</v>
      </c>
      <c r="EX66" s="239">
        <f t="shared" si="426"/>
        <v>3512.68038902938</v>
      </c>
      <c r="EY66" s="239">
        <f t="shared" si="427"/>
        <v>3705.5104072477252</v>
      </c>
      <c r="EZ66" s="239">
        <f t="shared" si="428"/>
        <v>3908.9259077212214</v>
      </c>
      <c r="FA66" s="239">
        <f t="shared" si="428"/>
        <v>4123.5079848023424</v>
      </c>
      <c r="FB66" s="239">
        <f t="shared" si="428"/>
        <v>4349.8696322543155</v>
      </c>
      <c r="FC66" s="239">
        <f t="shared" si="428"/>
        <v>4588.6574943822443</v>
      </c>
      <c r="FD66" s="239">
        <f t="shared" si="428"/>
        <v>4840.5537132932877</v>
      </c>
      <c r="FE66" s="239">
        <f t="shared" si="428"/>
        <v>5106.2778775629386</v>
      </c>
      <c r="FF66" s="239">
        <f t="shared" si="428"/>
        <v>5386.5890778741259</v>
      </c>
      <c r="FG66" s="239">
        <f t="shared" si="428"/>
        <v>5682.2880755014676</v>
      </c>
      <c r="FH66" s="239">
        <f t="shared" si="428"/>
        <v>5994.2195898353411</v>
      </c>
      <c r="FI66" s="239">
        <f t="shared" si="428"/>
        <v>6323.2747114805243</v>
      </c>
      <c r="FJ66" s="239">
        <f t="shared" si="428"/>
        <v>6670.3934478228621</v>
      </c>
      <c r="FK66" s="239">
        <f t="shared" si="428"/>
        <v>7036.5674083358563</v>
      </c>
      <c r="FL66" s="239">
        <f t="shared" si="428"/>
        <v>7422.8426372982449</v>
      </c>
      <c r="FM66" s="239">
        <f t="shared" si="428"/>
        <v>7830.3226020147722</v>
      </c>
      <c r="FN66" s="239">
        <f t="shared" si="428"/>
        <v>8260.1713450765474</v>
      </c>
      <c r="FO66" s="239">
        <f t="shared" si="428"/>
        <v>8713.6168096660222</v>
      </c>
      <c r="FP66" s="239">
        <f t="shared" si="429"/>
        <v>9191.9543474059301</v>
      </c>
      <c r="FQ66" s="239">
        <f t="shared" si="430"/>
        <v>9696.5504187730312</v>
      </c>
      <c r="FR66" s="239">
        <f t="shared" si="431"/>
        <v>10228.846496647559</v>
      </c>
      <c r="FS66" s="239">
        <f t="shared" si="432"/>
        <v>10790.363184149614</v>
      </c>
      <c r="FT66" s="239">
        <f t="shared" si="433"/>
        <v>11382.704558525855</v>
      </c>
      <c r="FU66" s="239">
        <f t="shared" si="434"/>
        <v>12007.562753495617</v>
      </c>
      <c r="FV66" s="239">
        <f t="shared" si="435"/>
        <v>12666.722793146784</v>
      </c>
      <c r="FW66" s="239">
        <f t="shared" si="436"/>
        <v>13362.067691190337</v>
      </c>
      <c r="FX66" s="239">
        <f t="shared" si="437"/>
        <v>14095.58383014056</v>
      </c>
      <c r="FY66" s="239">
        <f t="shared" si="438"/>
        <v>14869.366635787523</v>
      </c>
      <c r="FZ66" s="239">
        <f t="shared" si="439"/>
        <v>15685.626563172047</v>
      </c>
      <c r="GA66" s="239">
        <f t="shared" si="440"/>
        <v>16546.695411163197</v>
      </c>
      <c r="GB66" s="239">
        <f t="shared" si="441"/>
        <v>17455.032983677062</v>
      </c>
      <c r="GC66" s="239">
        <f t="shared" si="442"/>
        <v>18413.234116565873</v>
      </c>
      <c r="GD66" s="239">
        <f t="shared" si="443"/>
        <v>19424.036090251033</v>
      </c>
      <c r="GE66" s="239">
        <f t="shared" si="444"/>
        <v>20490.326449275661</v>
      </c>
      <c r="GF66" s="239">
        <f t="shared" si="445"/>
        <v>21615.151251114647</v>
      </c>
      <c r="GG66" s="239">
        <f t="shared" si="445"/>
        <v>22801.723767806503</v>
      </c>
      <c r="GH66" s="239">
        <f t="shared" si="445"/>
        <v>24053.43366526482</v>
      </c>
      <c r="GI66" s="239">
        <f t="shared" si="445"/>
        <v>25373.856686491752</v>
      </c>
      <c r="GJ66" s="239">
        <f t="shared" si="445"/>
        <v>26766.764866355468</v>
      </c>
      <c r="GK66" s="239">
        <f t="shared" si="445"/>
        <v>28236.137307111938</v>
      </c>
      <c r="GL66" s="239">
        <f t="shared" si="445"/>
        <v>29786.171545453384</v>
      </c>
      <c r="GM66" s="239">
        <f t="shared" si="445"/>
        <v>31421.295543555476</v>
      </c>
      <c r="GN66" s="239">
        <f t="shared" si="445"/>
        <v>33146.180338377933</v>
      </c>
      <c r="GO66" s="239">
        <f t="shared" si="445"/>
        <v>34965.75338535363</v>
      </c>
      <c r="GP66" s="239">
        <f t="shared" si="445"/>
        <v>36885.212634584946</v>
      </c>
      <c r="GQ66" s="239">
        <f t="shared" si="445"/>
        <v>38910.04137975863</v>
      </c>
      <c r="GR66" s="239">
        <f t="shared" si="445"/>
        <v>41046.02392219787</v>
      </c>
      <c r="GS66" s="239">
        <f t="shared" si="445"/>
        <v>43299.262094798905</v>
      </c>
      <c r="GT66" s="239">
        <f t="shared" si="445"/>
        <v>45676.192693055833</v>
      </c>
      <c r="GU66" s="239">
        <f t="shared" si="445"/>
        <v>48183.605862968609</v>
      </c>
      <c r="GV66" s="239">
        <f t="shared" si="446"/>
        <v>50828.664498362748</v>
      </c>
      <c r="GW66" s="239">
        <f t="shared" si="447"/>
        <v>53618.924703032761</v>
      </c>
      <c r="GX66" s="239">
        <f t="shared" si="448"/>
        <v>56562.35737616328</v>
      </c>
      <c r="GY66" s="239">
        <f t="shared" si="449"/>
        <v>59667.370982690663</v>
      </c>
      <c r="GZ66" s="239">
        <f t="shared" si="450"/>
        <v>62942.835573652847</v>
      </c>
      <c r="HA66" s="239">
        <f t="shared" si="451"/>
        <v>66398.108125146086</v>
      </c>
      <c r="HB66" s="239">
        <f t="shared" si="452"/>
        <v>70043.059268273981</v>
      </c>
      <c r="HC66" s="239">
        <f t="shared" si="453"/>
        <v>73888.101486447995</v>
      </c>
      <c r="HD66" s="239">
        <f t="shared" si="454"/>
        <v>77944.218860590205</v>
      </c>
      <c r="HE66" s="239">
        <f t="shared" si="455"/>
        <v>82222.998447211052</v>
      </c>
      <c r="HF66" s="239">
        <f t="shared" si="456"/>
        <v>86736.663378999438</v>
      </c>
      <c r="HG66" s="239">
        <f t="shared" si="457"/>
        <v>91498.107782483159</v>
      </c>
      <c r="HH66" s="239">
        <f t="shared" si="458"/>
        <v>96520.933612508539</v>
      </c>
      <c r="HI66" s="239">
        <f t="shared" si="459"/>
        <v>101819.48950876376</v>
      </c>
    </row>
    <row r="67" spans="1:217" s="278" customFormat="1" ht="12.75" customHeight="1">
      <c r="A67" s="10" t="str">
        <f>'JJR-4 Constant DCF'!A61</f>
        <v>OGE Energy Corp.</v>
      </c>
      <c r="B67" s="389" t="str">
        <f>'JJR-4 Constant DCF'!B61</f>
        <v>OGE</v>
      </c>
      <c r="C67" s="239">
        <f>'JJR-4 Constant DCF'!D61</f>
        <v>31.794111111111103</v>
      </c>
      <c r="D67" s="10">
        <f>'JJR-4 Constant DCF'!C61</f>
        <v>1.61</v>
      </c>
      <c r="E67" s="3">
        <f>'JJR-4 Constant DCF'!G61</f>
        <v>0.04</v>
      </c>
      <c r="F67" s="3">
        <f>'JJR-4 Constant DCF'!H61</f>
        <v>3.7999999999999999E-2</v>
      </c>
      <c r="G67" s="3">
        <f>'JJR-4 Constant DCF'!I61</f>
        <v>4.3999999999999997E-2</v>
      </c>
      <c r="H67" s="3">
        <f t="shared" si="460"/>
        <v>4.3999999999999997E-2</v>
      </c>
      <c r="I67" s="3">
        <f t="shared" si="344"/>
        <v>4.5815901100319377E-2</v>
      </c>
      <c r="J67" s="3">
        <f t="shared" si="345"/>
        <v>4.7631802200638756E-2</v>
      </c>
      <c r="K67" s="3">
        <f t="shared" si="346"/>
        <v>4.9447703300958136E-2</v>
      </c>
      <c r="L67" s="3">
        <f t="shared" si="347"/>
        <v>5.1263604401277515E-2</v>
      </c>
      <c r="M67" s="3">
        <f t="shared" si="348"/>
        <v>5.3079505501596895E-2</v>
      </c>
      <c r="N67" s="3">
        <f>'JJR-5.4 GDP Growth'!$D$25</f>
        <v>5.4895406601916275E-2</v>
      </c>
      <c r="O67" s="3">
        <f t="shared" si="461"/>
        <v>0.10743421912193299</v>
      </c>
      <c r="Q67" s="239">
        <f t="shared" si="349"/>
        <v>-31.794111111111103</v>
      </c>
      <c r="R67" s="239">
        <f t="shared" si="350"/>
        <v>1.6808400000000001</v>
      </c>
      <c r="S67" s="239">
        <f t="shared" si="351"/>
        <v>1.7547969600000002</v>
      </c>
      <c r="T67" s="239">
        <f t="shared" si="352"/>
        <v>1.8320080262400003</v>
      </c>
      <c r="U67" s="239">
        <f t="shared" si="353"/>
        <v>1.9126163793945603</v>
      </c>
      <c r="V67" s="239">
        <f t="shared" si="354"/>
        <v>1.9967715000879209</v>
      </c>
      <c r="W67" s="239">
        <f t="shared" si="355"/>
        <v>2.0882553856558856</v>
      </c>
      <c r="X67" s="239">
        <f t="shared" si="356"/>
        <v>2.1877227531298655</v>
      </c>
      <c r="Y67" s="239">
        <f t="shared" si="357"/>
        <v>2.2959006187313866</v>
      </c>
      <c r="Z67" s="239">
        <f t="shared" si="358"/>
        <v>2.4135967597946806</v>
      </c>
      <c r="AA67" s="239">
        <f t="shared" si="359"/>
        <v>2.5417092822848386</v>
      </c>
      <c r="AB67" s="239">
        <f t="shared" si="360"/>
        <v>2.6812374467997295</v>
      </c>
      <c r="AC67" s="239">
        <f t="shared" si="360"/>
        <v>2.8284250666380846</v>
      </c>
      <c r="AD67" s="239">
        <f t="shared" si="360"/>
        <v>2.9836926107142343</v>
      </c>
      <c r="AE67" s="239">
        <f t="shared" si="360"/>
        <v>3.1474836297545252</v>
      </c>
      <c r="AF67" s="239">
        <f t="shared" si="360"/>
        <v>3.320266023382775</v>
      </c>
      <c r="AG67" s="239">
        <f t="shared" si="360"/>
        <v>3.5025333767629001</v>
      </c>
      <c r="AH67" s="239">
        <f t="shared" si="360"/>
        <v>3.6948063706170822</v>
      </c>
      <c r="AI67" s="239">
        <f t="shared" si="360"/>
        <v>3.8976342686474577</v>
      </c>
      <c r="AJ67" s="239">
        <f t="shared" si="360"/>
        <v>4.1115964866104227</v>
      </c>
      <c r="AK67" s="239">
        <f t="shared" si="360"/>
        <v>4.3373042475259123</v>
      </c>
      <c r="AL67" s="239">
        <f t="shared" si="360"/>
        <v>4.5754023277500657</v>
      </c>
      <c r="AM67" s="239">
        <f t="shared" si="360"/>
        <v>4.8265708988992602</v>
      </c>
      <c r="AN67" s="239">
        <f t="shared" si="360"/>
        <v>5.0915274708873115</v>
      </c>
      <c r="AO67" s="239">
        <f t="shared" si="360"/>
        <v>5.3710289416264967</v>
      </c>
      <c r="AP67" s="239">
        <f t="shared" si="360"/>
        <v>5.6658737592477433</v>
      </c>
      <c r="AQ67" s="239">
        <f t="shared" si="360"/>
        <v>5.9769042030167761</v>
      </c>
      <c r="AR67" s="239">
        <f t="shared" si="361"/>
        <v>6.3050087894620841</v>
      </c>
      <c r="AS67" s="239">
        <f t="shared" si="362"/>
        <v>6.6511248105882608</v>
      </c>
      <c r="AT67" s="239">
        <f t="shared" si="363"/>
        <v>7.0162410114255964</v>
      </c>
      <c r="AU67" s="239">
        <f t="shared" si="364"/>
        <v>7.4014004145648444</v>
      </c>
      <c r="AV67" s="239">
        <f t="shared" si="365"/>
        <v>7.807703299745973</v>
      </c>
      <c r="AW67" s="239">
        <f t="shared" si="366"/>
        <v>8.2363103470126511</v>
      </c>
      <c r="AX67" s="239">
        <f t="shared" si="367"/>
        <v>8.688445952411481</v>
      </c>
      <c r="AY67" s="239">
        <f t="shared" si="368"/>
        <v>9.1654017257078824</v>
      </c>
      <c r="AZ67" s="239">
        <f t="shared" si="369"/>
        <v>9.6685401801105222</v>
      </c>
      <c r="BA67" s="239">
        <f t="shared" si="370"/>
        <v>10.199298624544655</v>
      </c>
      <c r="BB67" s="239">
        <f t="shared" si="371"/>
        <v>10.7591932695934</v>
      </c>
      <c r="BC67" s="239">
        <f t="shared" si="372"/>
        <v>11.349823558836331</v>
      </c>
      <c r="BD67" s="239">
        <f t="shared" si="373"/>
        <v>11.972876737958659</v>
      </c>
      <c r="BE67" s="239">
        <f t="shared" si="374"/>
        <v>12.630132674683525</v>
      </c>
      <c r="BF67" s="239">
        <f t="shared" si="375"/>
        <v>13.323468943296426</v>
      </c>
      <c r="BG67" s="239">
        <f t="shared" si="376"/>
        <v>14.054866188286686</v>
      </c>
      <c r="BH67" s="239">
        <f t="shared" si="377"/>
        <v>14.82641378242821</v>
      </c>
      <c r="BI67" s="239">
        <f t="shared" si="377"/>
        <v>15.640315795462861</v>
      </c>
      <c r="BJ67" s="239">
        <f t="shared" si="377"/>
        <v>16.498897290437167</v>
      </c>
      <c r="BK67" s="239">
        <f t="shared" si="377"/>
        <v>17.40461096567897</v>
      </c>
      <c r="BL67" s="239">
        <f t="shared" si="377"/>
        <v>18.360044161388089</v>
      </c>
      <c r="BM67" s="239">
        <f t="shared" si="377"/>
        <v>19.367926250856627</v>
      </c>
      <c r="BN67" s="239">
        <f t="shared" si="377"/>
        <v>20.431136437433331</v>
      </c>
      <c r="BO67" s="239">
        <f t="shared" si="377"/>
        <v>21.55271197950546</v>
      </c>
      <c r="BP67" s="239">
        <f t="shared" si="377"/>
        <v>22.735856866994403</v>
      </c>
      <c r="BQ67" s="239">
        <f t="shared" si="377"/>
        <v>23.983950974151032</v>
      </c>
      <c r="BR67" s="239">
        <f t="shared" si="377"/>
        <v>25.30055971479748</v>
      </c>
      <c r="BS67" s="239">
        <f t="shared" si="377"/>
        <v>26.689444227597349</v>
      </c>
      <c r="BT67" s="239">
        <f t="shared" si="377"/>
        <v>28.154572120450471</v>
      </c>
      <c r="BU67" s="239">
        <f t="shared" si="377"/>
        <v>29.700128804705574</v>
      </c>
      <c r="BV67" s="239">
        <f t="shared" si="377"/>
        <v>31.330529451569173</v>
      </c>
      <c r="BW67" s="239">
        <f t="shared" si="377"/>
        <v>33.050431604866375</v>
      </c>
      <c r="BX67" s="239">
        <f t="shared" si="378"/>
        <v>34.86474848618434</v>
      </c>
      <c r="BY67" s="239">
        <f t="shared" si="379"/>
        <v>36.778663030406975</v>
      </c>
      <c r="BZ67" s="239">
        <f t="shared" si="380"/>
        <v>38.79764269173603</v>
      </c>
      <c r="CA67" s="239">
        <f t="shared" si="381"/>
        <v>40.927455062494744</v>
      </c>
      <c r="CB67" s="239">
        <f t="shared" si="382"/>
        <v>43.174184349332052</v>
      </c>
      <c r="CC67" s="239">
        <f t="shared" si="383"/>
        <v>45.544248753894728</v>
      </c>
      <c r="CD67" s="239">
        <f t="shared" si="384"/>
        <v>48.044418807618598</v>
      </c>
      <c r="CE67" s="239">
        <f t="shared" si="385"/>
        <v>50.681836713015578</v>
      </c>
      <c r="CF67" s="239">
        <f t="shared" si="386"/>
        <v>53.464036746708494</v>
      </c>
      <c r="CG67" s="239">
        <f t="shared" si="387"/>
        <v>56.398966782498853</v>
      </c>
      <c r="CH67" s="239">
        <f t="shared" si="388"/>
        <v>59.4950109959521</v>
      </c>
      <c r="CI67" s="239">
        <f t="shared" si="389"/>
        <v>62.761013815360371</v>
      </c>
      <c r="CJ67" s="239">
        <f t="shared" si="390"/>
        <v>66.206305187503062</v>
      </c>
      <c r="CK67" s="239">
        <f t="shared" si="391"/>
        <v>69.840727230381603</v>
      </c>
      <c r="CL67" s="239">
        <f t="shared" si="392"/>
        <v>73.674662349066921</v>
      </c>
      <c r="CM67" s="239">
        <f t="shared" si="393"/>
        <v>77.719062894977839</v>
      </c>
      <c r="CN67" s="239">
        <f t="shared" si="394"/>
        <v>81.985482453317545</v>
      </c>
      <c r="CO67" s="239">
        <f t="shared" si="394"/>
        <v>86.486108848046683</v>
      </c>
      <c r="CP67" s="239">
        <f t="shared" si="394"/>
        <v>91.233798958677795</v>
      </c>
      <c r="CQ67" s="239">
        <f t="shared" si="394"/>
        <v>96.242115448351896</v>
      </c>
      <c r="CR67" s="239">
        <f t="shared" si="394"/>
        <v>101.52536550811774</v>
      </c>
      <c r="CS67" s="239">
        <f t="shared" si="394"/>
        <v>107.09864172809404</v>
      </c>
      <c r="CT67" s="239">
        <f t="shared" si="394"/>
        <v>112.97786521227071</v>
      </c>
      <c r="CU67" s="239">
        <f t="shared" si="394"/>
        <v>119.17983106011481</v>
      </c>
      <c r="CV67" s="239">
        <f t="shared" si="394"/>
        <v>125.72225634490751</v>
      </c>
      <c r="CW67" s="239">
        <f t="shared" si="394"/>
        <v>132.62383072587156</v>
      </c>
      <c r="CX67" s="239">
        <f t="shared" si="394"/>
        <v>139.90426983867198</v>
      </c>
      <c r="CY67" s="239">
        <f t="shared" si="394"/>
        <v>147.5843716168101</v>
      </c>
      <c r="CZ67" s="239">
        <f t="shared" si="394"/>
        <v>155.68607570480322</v>
      </c>
      <c r="DA67" s="239">
        <f t="shared" si="394"/>
        <v>164.23252613287511</v>
      </c>
      <c r="DB67" s="239">
        <f t="shared" si="394"/>
        <v>173.24813743219912</v>
      </c>
      <c r="DC67" s="239">
        <f t="shared" si="394"/>
        <v>182.75866437956435</v>
      </c>
      <c r="DD67" s="239">
        <f t="shared" si="395"/>
        <v>192.79127557070368</v>
      </c>
      <c r="DE67" s="239">
        <f t="shared" si="396"/>
        <v>203.37463103245955</v>
      </c>
      <c r="DF67" s="239">
        <f t="shared" si="397"/>
        <v>214.53896409550111</v>
      </c>
      <c r="DG67" s="239">
        <f t="shared" si="398"/>
        <v>226.31616776147757</v>
      </c>
      <c r="DH67" s="239">
        <f t="shared" si="399"/>
        <v>238.73988581133139</v>
      </c>
      <c r="DI67" s="239">
        <f t="shared" si="400"/>
        <v>251.84560891503949</v>
      </c>
      <c r="DJ67" s="239">
        <f t="shared" si="401"/>
        <v>265.6707760173378</v>
      </c>
      <c r="DK67" s="239">
        <f t="shared" si="402"/>
        <v>280.25488128905619</v>
      </c>
      <c r="DL67" s="239">
        <f t="shared" si="403"/>
        <v>295.63958694959069</v>
      </c>
      <c r="DM67" s="239">
        <f t="shared" si="404"/>
        <v>311.86884228281104</v>
      </c>
      <c r="DN67" s="239">
        <f t="shared" si="405"/>
        <v>328.98900918639487</v>
      </c>
      <c r="DO67" s="239">
        <f t="shared" si="406"/>
        <v>347.04899461324356</v>
      </c>
      <c r="DP67" s="239">
        <f t="shared" si="407"/>
        <v>366.1003902833238</v>
      </c>
      <c r="DQ67" s="239">
        <f t="shared" si="408"/>
        <v>386.19762006504709</v>
      </c>
      <c r="DR67" s="239">
        <f t="shared" si="409"/>
        <v>407.39809544721021</v>
      </c>
      <c r="DS67" s="239">
        <f t="shared" si="410"/>
        <v>429.76237954563112</v>
      </c>
      <c r="DT67" s="239">
        <f t="shared" si="411"/>
        <v>453.35436011299561</v>
      </c>
      <c r="DU67" s="239">
        <f t="shared" si="411"/>
        <v>478.24143204615007</v>
      </c>
      <c r="DV67" s="239">
        <f t="shared" si="411"/>
        <v>504.49468991220618</v>
      </c>
      <c r="DW67" s="239">
        <f t="shared" si="411"/>
        <v>532.18913104344438</v>
      </c>
      <c r="DX67" s="239">
        <f t="shared" si="411"/>
        <v>561.40386978119477</v>
      </c>
      <c r="DY67" s="239">
        <f t="shared" si="411"/>
        <v>592.22236348072272</v>
      </c>
      <c r="DZ67" s="239">
        <f t="shared" si="411"/>
        <v>624.73265092274482</v>
      </c>
      <c r="EA67" s="239">
        <f t="shared" si="411"/>
        <v>659.02760381264193</v>
      </c>
      <c r="EB67" s="239">
        <f t="shared" si="411"/>
        <v>695.20519208582346</v>
      </c>
      <c r="EC67" s="239">
        <f t="shared" si="411"/>
        <v>733.36876377713804</v>
      </c>
      <c r="ED67" s="239">
        <f t="shared" si="411"/>
        <v>773.62734025382872</v>
      </c>
      <c r="EE67" s="239">
        <f t="shared" si="411"/>
        <v>816.09592765542163</v>
      </c>
      <c r="EF67" s="239">
        <f t="shared" si="411"/>
        <v>860.89584543023409</v>
      </c>
      <c r="EG67" s="239">
        <f t="shared" si="411"/>
        <v>908.15507290702726</v>
      </c>
      <c r="EH67" s="239">
        <f t="shared" si="411"/>
        <v>958.00861489185149</v>
      </c>
      <c r="EI67" s="239">
        <f t="shared" si="411"/>
        <v>1010.5988873344783</v>
      </c>
      <c r="EJ67" s="239">
        <f t="shared" si="412"/>
        <v>1066.0761241661487</v>
      </c>
      <c r="EK67" s="239">
        <f t="shared" si="413"/>
        <v>1124.5988064708445</v>
      </c>
      <c r="EL67" s="239">
        <f t="shared" si="414"/>
        <v>1186.3341152160913</v>
      </c>
      <c r="EM67" s="239">
        <f t="shared" si="415"/>
        <v>1251.4584088366032</v>
      </c>
      <c r="EN67" s="239">
        <f t="shared" si="416"/>
        <v>1320.1577270350758</v>
      </c>
      <c r="EO67" s="239">
        <f t="shared" si="417"/>
        <v>1392.6283222393279</v>
      </c>
      <c r="EP67" s="239">
        <f t="shared" si="418"/>
        <v>1469.0772202340002</v>
      </c>
      <c r="EQ67" s="239">
        <f t="shared" si="419"/>
        <v>1549.7228115683586</v>
      </c>
      <c r="ER67" s="239">
        <f t="shared" si="420"/>
        <v>1634.7954754296684</v>
      </c>
      <c r="ES67" s="239">
        <f t="shared" si="421"/>
        <v>1724.538237764353</v>
      </c>
      <c r="ET67" s="239">
        <f t="shared" si="422"/>
        <v>1819.2074655269794</v>
      </c>
      <c r="EU67" s="239">
        <f t="shared" si="423"/>
        <v>1919.0735990403246</v>
      </c>
      <c r="EV67" s="239">
        <f t="shared" si="424"/>
        <v>2024.421924558646</v>
      </c>
      <c r="EW67" s="239">
        <f t="shared" si="425"/>
        <v>2135.5533892411268</v>
      </c>
      <c r="EX67" s="239">
        <f t="shared" si="426"/>
        <v>2252.7854608636189</v>
      </c>
      <c r="EY67" s="239">
        <f t="shared" si="427"/>
        <v>2376.4530347246127</v>
      </c>
      <c r="EZ67" s="239">
        <f t="shared" si="428"/>
        <v>2506.9093903361781</v>
      </c>
      <c r="FA67" s="239">
        <f t="shared" si="428"/>
        <v>2644.5272006328446</v>
      </c>
      <c r="FB67" s="239">
        <f t="shared" si="428"/>
        <v>2789.6995965814122</v>
      </c>
      <c r="FC67" s="239">
        <f t="shared" si="428"/>
        <v>2942.8412902329505</v>
      </c>
      <c r="FD67" s="239">
        <f t="shared" si="428"/>
        <v>3104.3897594251962</v>
      </c>
      <c r="FE67" s="239">
        <f t="shared" si="428"/>
        <v>3274.8064975196676</v>
      </c>
      <c r="FF67" s="239">
        <f t="shared" si="428"/>
        <v>3454.5783317436071</v>
      </c>
      <c r="FG67" s="239">
        <f t="shared" si="428"/>
        <v>3644.2188139028422</v>
      </c>
      <c r="FH67" s="239">
        <f t="shared" si="428"/>
        <v>3844.2696874383919</v>
      </c>
      <c r="FI67" s="239">
        <f t="shared" si="428"/>
        <v>4055.3024350177438</v>
      </c>
      <c r="FJ67" s="239">
        <f t="shared" si="428"/>
        <v>4277.9199110817844</v>
      </c>
      <c r="FK67" s="239">
        <f t="shared" si="428"/>
        <v>4512.7580640110527</v>
      </c>
      <c r="FL67" s="239">
        <f t="shared" si="428"/>
        <v>4760.4877528310162</v>
      </c>
      <c r="FM67" s="239">
        <f t="shared" si="428"/>
        <v>5021.8166636461174</v>
      </c>
      <c r="FN67" s="239">
        <f t="shared" si="428"/>
        <v>5297.4913312772496</v>
      </c>
      <c r="FO67" s="239">
        <f t="shared" si="428"/>
        <v>5588.2992718778414</v>
      </c>
      <c r="FP67" s="239">
        <f t="shared" si="429"/>
        <v>5895.0712326207686</v>
      </c>
      <c r="FQ67" s="239">
        <f t="shared" si="430"/>
        <v>6218.6835648827455</v>
      </c>
      <c r="FR67" s="239">
        <f t="shared" si="431"/>
        <v>6560.0607277056379</v>
      </c>
      <c r="FS67" s="239">
        <f t="shared" si="432"/>
        <v>6920.177928686302</v>
      </c>
      <c r="FT67" s="239">
        <f t="shared" si="433"/>
        <v>7300.063909839143</v>
      </c>
      <c r="FU67" s="239">
        <f t="shared" si="434"/>
        <v>7700.8038863897373</v>
      </c>
      <c r="FV67" s="239">
        <f t="shared" si="435"/>
        <v>8123.5426468947189</v>
      </c>
      <c r="FW67" s="239">
        <f t="shared" si="436"/>
        <v>8569.4878235440119</v>
      </c>
      <c r="FX67" s="239">
        <f t="shared" si="437"/>
        <v>9039.9133419876307</v>
      </c>
      <c r="FY67" s="239">
        <f t="shared" si="438"/>
        <v>9536.1630605421287</v>
      </c>
      <c r="FZ67" s="239">
        <f t="shared" si="439"/>
        <v>10059.654609172763</v>
      </c>
      <c r="GA67" s="239">
        <f t="shared" si="440"/>
        <v>10611.883439218143</v>
      </c>
      <c r="GB67" s="239">
        <f t="shared" si="441"/>
        <v>11194.427095426165</v>
      </c>
      <c r="GC67" s="239">
        <f t="shared" si="442"/>
        <v>11808.949722505093</v>
      </c>
      <c r="GD67" s="239">
        <f t="shared" si="443"/>
        <v>12457.206819063596</v>
      </c>
      <c r="GE67" s="239">
        <f t="shared" si="444"/>
        <v>13141.050252520257</v>
      </c>
      <c r="GF67" s="239">
        <f t="shared" si="445"/>
        <v>13862.433549308571</v>
      </c>
      <c r="GG67" s="239">
        <f t="shared" si="445"/>
        <v>14623.41747548991</v>
      </c>
      <c r="GH67" s="239">
        <f t="shared" si="445"/>
        <v>15426.175923716497</v>
      </c>
      <c r="GI67" s="239">
        <f t="shared" si="445"/>
        <v>16273.002123361606</v>
      </c>
      <c r="GJ67" s="239">
        <f t="shared" si="445"/>
        <v>17166.315191557387</v>
      </c>
      <c r="GK67" s="239">
        <f t="shared" si="445"/>
        <v>18108.667043854581</v>
      </c>
      <c r="GL67" s="239">
        <f t="shared" si="445"/>
        <v>19102.7496842457</v>
      </c>
      <c r="GM67" s="239">
        <f t="shared" si="445"/>
        <v>20151.402895376996</v>
      </c>
      <c r="GN67" s="239">
        <f t="shared" si="445"/>
        <v>21257.622350917747</v>
      </c>
      <c r="GO67" s="239">
        <f t="shared" si="445"/>
        <v>22424.568173261359</v>
      </c>
      <c r="GP67" s="239">
        <f t="shared" si="445"/>
        <v>23655.573961004931</v>
      </c>
      <c r="GQ67" s="239">
        <f t="shared" si="445"/>
        <v>24954.156311996001</v>
      </c>
      <c r="GR67" s="239">
        <f t="shared" si="445"/>
        <v>26324.024869150799</v>
      </c>
      <c r="GS67" s="239">
        <f t="shared" si="445"/>
        <v>27769.092917741789</v>
      </c>
      <c r="GT67" s="239">
        <f t="shared" si="445"/>
        <v>29293.488564427618</v>
      </c>
      <c r="GU67" s="239">
        <f t="shared" si="445"/>
        <v>30901.566529960455</v>
      </c>
      <c r="GV67" s="239">
        <f t="shared" si="446"/>
        <v>32597.9205892588</v>
      </c>
      <c r="GW67" s="239">
        <f t="shared" si="447"/>
        <v>34387.39669438314</v>
      </c>
      <c r="GX67" s="239">
        <f t="shared" si="448"/>
        <v>36275.106817902692</v>
      </c>
      <c r="GY67" s="239">
        <f t="shared" si="449"/>
        <v>38266.443556199403</v>
      </c>
      <c r="GZ67" s="239">
        <f t="shared" si="450"/>
        <v>40367.095534426247</v>
      </c>
      <c r="HA67" s="239">
        <f t="shared" si="451"/>
        <v>42583.063657126972</v>
      </c>
      <c r="HB67" s="239">
        <f t="shared" si="452"/>
        <v>44920.67825094024</v>
      </c>
      <c r="HC67" s="239">
        <f t="shared" si="453"/>
        <v>47386.617148359459</v>
      </c>
      <c r="HD67" s="239">
        <f t="shared" si="454"/>
        <v>49987.924764207986</v>
      </c>
      <c r="HE67" s="239">
        <f t="shared" si="455"/>
        <v>52732.032219325185</v>
      </c>
      <c r="HF67" s="239">
        <f t="shared" si="456"/>
        <v>55626.778568950387</v>
      </c>
      <c r="HG67" s="239">
        <f t="shared" si="457"/>
        <v>58680.433196447681</v>
      </c>
      <c r="HH67" s="239">
        <f t="shared" si="458"/>
        <v>61901.719436343265</v>
      </c>
      <c r="HI67" s="239">
        <f t="shared" si="459"/>
        <v>65299.839494159074</v>
      </c>
    </row>
    <row r="68" spans="1:217" s="278" customFormat="1" ht="12.75" customHeight="1">
      <c r="A68" s="10" t="str">
        <f>'JJR-4 Constant DCF'!A62</f>
        <v>Otter Tail Corporation</v>
      </c>
      <c r="B68" s="389" t="str">
        <f>'JJR-4 Constant DCF'!B62</f>
        <v>OTTR</v>
      </c>
      <c r="C68" s="239">
        <f>'JJR-4 Constant DCF'!D62</f>
        <v>42.510166666666663</v>
      </c>
      <c r="D68" s="10">
        <f>'JJR-4 Constant DCF'!C62</f>
        <v>1.56</v>
      </c>
      <c r="E68" s="3">
        <f>'JJR-4 Constant DCF'!G62</f>
        <v>7.0000000000000007E-2</v>
      </c>
      <c r="F68" s="3">
        <f>'JJR-4 Constant DCF'!H62</f>
        <v>0.09</v>
      </c>
      <c r="G68" s="3" t="str">
        <f>'JJR-4 Constant DCF'!I62</f>
        <v>NA%</v>
      </c>
      <c r="H68" s="3">
        <f t="shared" si="460"/>
        <v>0.09</v>
      </c>
      <c r="I68" s="3">
        <f t="shared" si="344"/>
        <v>8.4149234433652714E-2</v>
      </c>
      <c r="J68" s="3">
        <f t="shared" si="345"/>
        <v>7.8298468867305432E-2</v>
      </c>
      <c r="K68" s="3">
        <f t="shared" si="346"/>
        <v>7.2447703300958149E-2</v>
      </c>
      <c r="L68" s="3">
        <f t="shared" si="347"/>
        <v>6.6596937734610867E-2</v>
      </c>
      <c r="M68" s="3">
        <f t="shared" si="348"/>
        <v>6.0746172168263578E-2</v>
      </c>
      <c r="N68" s="3">
        <f>'JJR-5.4 GDP Growth'!$D$25</f>
        <v>5.4895406601916275E-2</v>
      </c>
      <c r="O68" s="3">
        <f t="shared" si="461"/>
        <v>0.10516071915626526</v>
      </c>
      <c r="Q68" s="239">
        <f t="shared" si="349"/>
        <v>-42.510166666666663</v>
      </c>
      <c r="R68" s="239">
        <f t="shared" si="350"/>
        <v>1.7004000000000001</v>
      </c>
      <c r="S68" s="239">
        <f t="shared" si="351"/>
        <v>1.8534360000000003</v>
      </c>
      <c r="T68" s="239">
        <f t="shared" si="352"/>
        <v>2.0202452400000004</v>
      </c>
      <c r="U68" s="239">
        <f t="shared" si="353"/>
        <v>2.2020673116000005</v>
      </c>
      <c r="V68" s="239">
        <f t="shared" si="354"/>
        <v>2.4002533696440005</v>
      </c>
      <c r="W68" s="239">
        <f t="shared" si="355"/>
        <v>2.6022328531463383</v>
      </c>
      <c r="X68" s="239">
        <f t="shared" si="356"/>
        <v>2.8059837011838962</v>
      </c>
      <c r="Y68" s="239">
        <f t="shared" si="357"/>
        <v>3.0092707758345911</v>
      </c>
      <c r="Z68" s="239">
        <f t="shared" si="358"/>
        <v>3.2096789943194319</v>
      </c>
      <c r="AA68" s="239">
        <f t="shared" si="359"/>
        <v>3.4046547071132194</v>
      </c>
      <c r="AB68" s="239">
        <f t="shared" si="360"/>
        <v>3.5915546115993275</v>
      </c>
      <c r="AC68" s="239">
        <f t="shared" si="360"/>
        <v>3.7887144623360602</v>
      </c>
      <c r="AD68" s="239">
        <f t="shared" si="360"/>
        <v>3.9966974832445588</v>
      </c>
      <c r="AE68" s="239">
        <f t="shared" si="360"/>
        <v>4.2160978166521241</v>
      </c>
      <c r="AF68" s="239">
        <f t="shared" si="360"/>
        <v>4.4475422205706936</v>
      </c>
      <c r="AG68" s="239">
        <f t="shared" si="360"/>
        <v>4.6916918591481114</v>
      </c>
      <c r="AH68" s="239">
        <f t="shared" si="360"/>
        <v>4.9492441914069474</v>
      </c>
      <c r="AI68" s="239">
        <f t="shared" si="360"/>
        <v>5.2209349636664042</v>
      </c>
      <c r="AJ68" s="239">
        <f t="shared" si="360"/>
        <v>5.5075403113390324</v>
      </c>
      <c r="AK68" s="239">
        <f t="shared" si="360"/>
        <v>5.8098789761064333</v>
      </c>
      <c r="AL68" s="239">
        <f t="shared" si="360"/>
        <v>6.1288146448077212</v>
      </c>
      <c r="AM68" s="239">
        <f t="shared" si="360"/>
        <v>6.4652584167222198</v>
      </c>
      <c r="AN68" s="239">
        <f t="shared" si="360"/>
        <v>6.8201714062946479</v>
      </c>
      <c r="AO68" s="239">
        <f t="shared" si="360"/>
        <v>7.194567488737956</v>
      </c>
      <c r="AP68" s="239">
        <f t="shared" si="360"/>
        <v>7.5895161963571542</v>
      </c>
      <c r="AQ68" s="239">
        <f t="shared" si="360"/>
        <v>8.0061457738680097</v>
      </c>
      <c r="AR68" s="239">
        <f t="shared" si="361"/>
        <v>8.445646401438708</v>
      </c>
      <c r="AS68" s="239">
        <f t="shared" si="362"/>
        <v>8.9092735946616965</v>
      </c>
      <c r="AT68" s="239">
        <f t="shared" si="363"/>
        <v>9.3983517911683663</v>
      </c>
      <c r="AU68" s="239">
        <f t="shared" si="364"/>
        <v>9.9142781341324024</v>
      </c>
      <c r="AV68" s="239">
        <f t="shared" si="365"/>
        <v>10.458526463470088</v>
      </c>
      <c r="AW68" s="239">
        <f t="shared" si="366"/>
        <v>11.03265152613918</v>
      </c>
      <c r="AX68" s="239">
        <f t="shared" si="367"/>
        <v>11.638293417563842</v>
      </c>
      <c r="AY68" s="239">
        <f t="shared" si="368"/>
        <v>12.277182266873416</v>
      </c>
      <c r="AZ68" s="239">
        <f t="shared" si="369"/>
        <v>12.951143179339267</v>
      </c>
      <c r="BA68" s="239">
        <f t="shared" si="370"/>
        <v>13.662101450128731</v>
      </c>
      <c r="BB68" s="239">
        <f t="shared" si="371"/>
        <v>14.412088064270177</v>
      </c>
      <c r="BC68" s="239">
        <f t="shared" si="372"/>
        <v>15.203245498540912</v>
      </c>
      <c r="BD68" s="239">
        <f t="shared" si="373"/>
        <v>16.03783384185207</v>
      </c>
      <c r="BE68" s="239">
        <f t="shared" si="374"/>
        <v>16.918237251614514</v>
      </c>
      <c r="BF68" s="239">
        <f t="shared" si="375"/>
        <v>17.84697076452958</v>
      </c>
      <c r="BG68" s="239">
        <f t="shared" si="376"/>
        <v>18.826687481260944</v>
      </c>
      <c r="BH68" s="239">
        <f t="shared" si="377"/>
        <v>19.860186145511971</v>
      </c>
      <c r="BI68" s="239">
        <f t="shared" si="377"/>
        <v>20.950419139159596</v>
      </c>
      <c r="BJ68" s="239">
        <f t="shared" si="377"/>
        <v>22.100500916284332</v>
      </c>
      <c r="BK68" s="239">
        <f t="shared" si="377"/>
        <v>23.313716900189785</v>
      </c>
      <c r="BL68" s="239">
        <f t="shared" si="377"/>
        <v>24.593532868827669</v>
      </c>
      <c r="BM68" s="239">
        <f t="shared" si="377"/>
        <v>25.943604855439556</v>
      </c>
      <c r="BN68" s="239">
        <f t="shared" si="377"/>
        <v>27.367789592698362</v>
      </c>
      <c r="BO68" s="239">
        <f t="shared" si="377"/>
        <v>28.87015553018523</v>
      </c>
      <c r="BP68" s="239">
        <f t="shared" si="377"/>
        <v>30.454994456675308</v>
      </c>
      <c r="BQ68" s="239">
        <f t="shared" si="377"/>
        <v>32.126833760433605</v>
      </c>
      <c r="BR68" s="239">
        <f t="shared" si="377"/>
        <v>33.890449362544778</v>
      </c>
      <c r="BS68" s="239">
        <f t="shared" si="377"/>
        <v>35.75087936022333</v>
      </c>
      <c r="BT68" s="239">
        <f t="shared" si="377"/>
        <v>37.713438419078848</v>
      </c>
      <c r="BU68" s="239">
        <f t="shared" si="377"/>
        <v>39.78373295545051</v>
      </c>
      <c r="BV68" s="239">
        <f t="shared" si="377"/>
        <v>41.96767715218202</v>
      </c>
      <c r="BW68" s="239">
        <f t="shared" si="377"/>
        <v>44.271509853589002</v>
      </c>
      <c r="BX68" s="239">
        <f t="shared" si="378"/>
        <v>46.701812387882512</v>
      </c>
      <c r="BY68" s="239">
        <f t="shared" si="379"/>
        <v>49.265527367961731</v>
      </c>
      <c r="BZ68" s="239">
        <f t="shared" si="380"/>
        <v>51.969978524283825</v>
      </c>
      <c r="CA68" s="239">
        <f t="shared" si="381"/>
        <v>54.822891626467239</v>
      </c>
      <c r="CB68" s="239">
        <f t="shared" si="382"/>
        <v>57.83241655339495</v>
      </c>
      <c r="CC68" s="239">
        <f t="shared" si="383"/>
        <v>61.007150574864959</v>
      </c>
      <c r="CD68" s="239">
        <f t="shared" si="384"/>
        <v>64.356162911296494</v>
      </c>
      <c r="CE68" s="239">
        <f t="shared" si="385"/>
        <v>67.889020641651285</v>
      </c>
      <c r="CF68" s="239">
        <f t="shared" si="386"/>
        <v>71.615816033580614</v>
      </c>
      <c r="CG68" s="239">
        <f t="shared" si="387"/>
        <v>75.547195373872057</v>
      </c>
      <c r="CH68" s="239">
        <f t="shared" si="388"/>
        <v>79.694389381555169</v>
      </c>
      <c r="CI68" s="239">
        <f t="shared" si="389"/>
        <v>84.069245290547073</v>
      </c>
      <c r="CJ68" s="239">
        <f t="shared" si="390"/>
        <v>88.684260693487886</v>
      </c>
      <c r="CK68" s="239">
        <f t="shared" si="391"/>
        <v>93.552619243447239</v>
      </c>
      <c r="CL68" s="239">
        <f t="shared" si="392"/>
        <v>98.688228315490534</v>
      </c>
      <c r="CM68" s="239">
        <f t="shared" si="393"/>
        <v>104.10575873569213</v>
      </c>
      <c r="CN68" s="239">
        <f t="shared" si="394"/>
        <v>109.82068669108895</v>
      </c>
      <c r="CO68" s="239">
        <f t="shared" si="394"/>
        <v>115.84933794029793</v>
      </c>
      <c r="CP68" s="239">
        <f t="shared" si="394"/>
        <v>122.20893445109338</v>
      </c>
      <c r="CQ68" s="239">
        <f t="shared" si="394"/>
        <v>128.9176435981731</v>
      </c>
      <c r="CR68" s="239">
        <f t="shared" si="394"/>
        <v>135.99463006165576</v>
      </c>
      <c r="CS68" s="239">
        <f t="shared" si="394"/>
        <v>143.46011057456752</v>
      </c>
      <c r="CT68" s="239">
        <f t="shared" si="394"/>
        <v>151.33541167571428</v>
      </c>
      <c r="CU68" s="239">
        <f t="shared" si="394"/>
        <v>159.64303063292101</v>
      </c>
      <c r="CV68" s="239">
        <f t="shared" si="394"/>
        <v>168.40669971067737</v>
      </c>
      <c r="CW68" s="239">
        <f t="shared" si="394"/>
        <v>177.65145396578183</v>
      </c>
      <c r="CX68" s="239">
        <f t="shared" si="394"/>
        <v>187.40370276465504</v>
      </c>
      <c r="CY68" s="239">
        <f t="shared" si="394"/>
        <v>197.69130522662545</v>
      </c>
      <c r="CZ68" s="239">
        <f t="shared" si="394"/>
        <v>208.54364980870457</v>
      </c>
      <c r="DA68" s="239">
        <f t="shared" si="394"/>
        <v>219.99173825920104</v>
      </c>
      <c r="DB68" s="239">
        <f t="shared" si="394"/>
        <v>232.06827418000222</v>
      </c>
      <c r="DC68" s="239">
        <f t="shared" si="394"/>
        <v>244.80775645051844</v>
      </c>
      <c r="DD68" s="239">
        <f t="shared" si="395"/>
        <v>258.24657778017252</v>
      </c>
      <c r="DE68" s="239">
        <f t="shared" si="396"/>
        <v>272.42312867096848</v>
      </c>
      <c r="DF68" s="239">
        <f t="shared" si="397"/>
        <v>287.37790708712743</v>
      </c>
      <c r="DG68" s="239">
        <f t="shared" si="398"/>
        <v>303.153634145083</v>
      </c>
      <c r="DH68" s="239">
        <f t="shared" si="399"/>
        <v>319.79537615432588</v>
      </c>
      <c r="DI68" s="239">
        <f t="shared" si="400"/>
        <v>337.35067335773039</v>
      </c>
      <c r="DJ68" s="239">
        <f t="shared" si="401"/>
        <v>355.86967573913324</v>
      </c>
      <c r="DK68" s="239">
        <f t="shared" si="402"/>
        <v>375.40528628612503</v>
      </c>
      <c r="DL68" s="239">
        <f t="shared" si="403"/>
        <v>396.01331211731065</v>
      </c>
      <c r="DM68" s="239">
        <f t="shared" si="404"/>
        <v>417.75262390576199</v>
      </c>
      <c r="DN68" s="239">
        <f t="shared" si="405"/>
        <v>440.68532405408621</v>
      </c>
      <c r="DO68" s="239">
        <f t="shared" si="406"/>
        <v>464.8769241015325</v>
      </c>
      <c r="DP68" s="239">
        <f t="shared" si="407"/>
        <v>490.39653186993428</v>
      </c>
      <c r="DQ68" s="239">
        <f t="shared" si="408"/>
        <v>517.31704888310389</v>
      </c>
      <c r="DR68" s="239">
        <f t="shared" si="409"/>
        <v>545.71537862364528</v>
      </c>
      <c r="DS68" s="239">
        <f t="shared" si="410"/>
        <v>575.67264622210894</v>
      </c>
      <c r="DT68" s="239">
        <f t="shared" si="411"/>
        <v>607.27443020607268</v>
      </c>
      <c r="DU68" s="239">
        <f t="shared" si="411"/>
        <v>640.61100697118206</v>
      </c>
      <c r="DV68" s="239">
        <f t="shared" si="411"/>
        <v>675.77760867252812</v>
      </c>
      <c r="DW68" s="239">
        <f t="shared" si="411"/>
        <v>712.87469527307724</v>
      </c>
      <c r="DX68" s="239">
        <f t="shared" si="411"/>
        <v>752.00824152630992</v>
      </c>
      <c r="DY68" s="239">
        <f t="shared" si="411"/>
        <v>793.29003971288876</v>
      </c>
      <c r="DZ68" s="239">
        <f t="shared" si="411"/>
        <v>836.83801899617811</v>
      </c>
      <c r="EA68" s="239">
        <f t="shared" si="411"/>
        <v>882.77658230891541</v>
      </c>
      <c r="EB68" s="239">
        <f t="shared" si="411"/>
        <v>931.2369617334133</v>
      </c>
      <c r="EC68" s="239">
        <f t="shared" si="411"/>
        <v>982.35759339050219</v>
      </c>
      <c r="ED68" s="239">
        <f t="shared" si="411"/>
        <v>1036.2845129081538</v>
      </c>
      <c r="EE68" s="239">
        <f t="shared" si="411"/>
        <v>1093.1717725995156</v>
      </c>
      <c r="EF68" s="239">
        <f t="shared" si="411"/>
        <v>1153.1818815421036</v>
      </c>
      <c r="EG68" s="239">
        <f t="shared" si="411"/>
        <v>1216.4862698153202</v>
      </c>
      <c r="EH68" s="239">
        <f t="shared" si="411"/>
        <v>1283.2657782224805</v>
      </c>
      <c r="EI68" s="239">
        <f t="shared" si="411"/>
        <v>1353.7111748963282</v>
      </c>
      <c r="EJ68" s="239">
        <f t="shared" si="412"/>
        <v>1428.02370026382</v>
      </c>
      <c r="EK68" s="239">
        <f t="shared" si="413"/>
        <v>1506.4156419269755</v>
      </c>
      <c r="EL68" s="239">
        <f t="shared" si="414"/>
        <v>1589.1109411020434</v>
      </c>
      <c r="EM68" s="239">
        <f t="shared" si="415"/>
        <v>1676.345832349394</v>
      </c>
      <c r="EN68" s="239">
        <f t="shared" si="416"/>
        <v>1768.3695184216417</v>
      </c>
      <c r="EO68" s="239">
        <f t="shared" si="417"/>
        <v>1865.4448821578326</v>
      </c>
      <c r="EP68" s="239">
        <f t="shared" si="418"/>
        <v>1967.8492374573507</v>
      </c>
      <c r="EQ68" s="239">
        <f t="shared" si="419"/>
        <v>2075.8751214788426</v>
      </c>
      <c r="ER68" s="239">
        <f t="shared" si="420"/>
        <v>2189.8311303272262</v>
      </c>
      <c r="ES68" s="239">
        <f t="shared" si="421"/>
        <v>2310.0428006160732</v>
      </c>
      <c r="ET68" s="239">
        <f t="shared" si="422"/>
        <v>2436.8535394237219</v>
      </c>
      <c r="EU68" s="239">
        <f t="shared" si="423"/>
        <v>2570.625605299706</v>
      </c>
      <c r="EV68" s="239">
        <f t="shared" si="424"/>
        <v>2711.7411431239307</v>
      </c>
      <c r="EW68" s="239">
        <f t="shared" si="425"/>
        <v>2860.603275774864</v>
      </c>
      <c r="EX68" s="239">
        <f t="shared" si="426"/>
        <v>3017.6372557252989</v>
      </c>
      <c r="EY68" s="239">
        <f t="shared" si="427"/>
        <v>3183.2916798554302</v>
      </c>
      <c r="EZ68" s="239">
        <f t="shared" si="428"/>
        <v>3358.039770953591</v>
      </c>
      <c r="FA68" s="239">
        <f t="shared" si="428"/>
        <v>3542.3807295654942</v>
      </c>
      <c r="FB68" s="239">
        <f t="shared" si="428"/>
        <v>3736.8411600537847</v>
      </c>
      <c r="FC68" s="239">
        <f t="shared" si="428"/>
        <v>3941.9765749417138</v>
      </c>
      <c r="FD68" s="239">
        <f t="shared" si="428"/>
        <v>4158.3729818383681</v>
      </c>
      <c r="FE68" s="239">
        <f t="shared" si="428"/>
        <v>4386.6485574788085</v>
      </c>
      <c r="FF68" s="239">
        <f t="shared" si="428"/>
        <v>4627.4554136613169</v>
      </c>
      <c r="FG68" s="239">
        <f t="shared" si="428"/>
        <v>4881.4814601264934</v>
      </c>
      <c r="FH68" s="239">
        <f t="shared" si="428"/>
        <v>5149.4523696998531</v>
      </c>
      <c r="FI68" s="239">
        <f t="shared" si="428"/>
        <v>5432.1336513117276</v>
      </c>
      <c r="FJ68" s="239">
        <f t="shared" si="428"/>
        <v>5730.3328368164366</v>
      </c>
      <c r="FK68" s="239">
        <f t="shared" si="428"/>
        <v>6044.901787857787</v>
      </c>
      <c r="FL68" s="239">
        <f t="shared" si="428"/>
        <v>6376.7391293708906</v>
      </c>
      <c r="FM68" s="239">
        <f t="shared" si="428"/>
        <v>6726.7928166720549</v>
      </c>
      <c r="FN68" s="239">
        <f t="shared" si="428"/>
        <v>7096.0628434701166</v>
      </c>
      <c r="FO68" s="239">
        <f t="shared" si="428"/>
        <v>7485.6040985351592</v>
      </c>
      <c r="FP68" s="239">
        <f t="shared" si="429"/>
        <v>7896.5293791852173</v>
      </c>
      <c r="FQ68" s="239">
        <f t="shared" si="430"/>
        <v>8330.0125701995676</v>
      </c>
      <c r="FR68" s="239">
        <f t="shared" si="431"/>
        <v>8787.2919972397467</v>
      </c>
      <c r="FS68" s="239">
        <f t="shared" si="432"/>
        <v>9269.6739643579876</v>
      </c>
      <c r="FT68" s="239">
        <f t="shared" si="433"/>
        <v>9778.5364856986162</v>
      </c>
      <c r="FU68" s="239">
        <f t="shared" si="434"/>
        <v>10315.333222052715</v>
      </c>
      <c r="FV68" s="239">
        <f t="shared" si="435"/>
        <v>10881.597633511554</v>
      </c>
      <c r="FW68" s="239">
        <f t="shared" si="436"/>
        <v>11478.94736008162</v>
      </c>
      <c r="FX68" s="239">
        <f t="shared" si="437"/>
        <v>12109.088842775294</v>
      </c>
      <c r="FY68" s="239">
        <f t="shared" si="438"/>
        <v>12773.822198378171</v>
      </c>
      <c r="FZ68" s="239">
        <f t="shared" si="439"/>
        <v>13475.046361818726</v>
      </c>
      <c r="GA68" s="239">
        <f t="shared" si="440"/>
        <v>14214.764510830437</v>
      </c>
      <c r="GB68" s="239">
        <f t="shared" si="441"/>
        <v>14995.089788402964</v>
      </c>
      <c r="GC68" s="239">
        <f t="shared" si="442"/>
        <v>15818.251339369586</v>
      </c>
      <c r="GD68" s="239">
        <f t="shared" si="443"/>
        <v>16686.600678375587</v>
      </c>
      <c r="GE68" s="239">
        <f t="shared" si="444"/>
        <v>17602.618407418828</v>
      </c>
      <c r="GF68" s="239">
        <f t="shared" si="445"/>
        <v>18568.921302152459</v>
      </c>
      <c r="GG68" s="239">
        <f t="shared" si="445"/>
        <v>19588.269787193101</v>
      </c>
      <c r="GH68" s="239">
        <f t="shared" si="445"/>
        <v>20663.575821789098</v>
      </c>
      <c r="GI68" s="239">
        <f t="shared" si="445"/>
        <v>21797.911218375735</v>
      </c>
      <c r="GJ68" s="239">
        <f t="shared" si="445"/>
        <v>22994.516417780942</v>
      </c>
      <c r="GK68" s="239">
        <f t="shared" si="445"/>
        <v>24256.809746149465</v>
      </c>
      <c r="GL68" s="239">
        <f t="shared" si="445"/>
        <v>25588.397180029664</v>
      </c>
      <c r="GM68" s="239">
        <f t="shared" si="445"/>
        <v>26993.08264751872</v>
      </c>
      <c r="GN68" s="239">
        <f t="shared" si="445"/>
        <v>28474.878894893391</v>
      </c>
      <c r="GO68" s="239">
        <f t="shared" si="445"/>
        <v>30038.018949768888</v>
      </c>
      <c r="GP68" s="239">
        <f t="shared" si="445"/>
        <v>31686.968213532517</v>
      </c>
      <c r="GQ68" s="239">
        <f t="shared" si="445"/>
        <v>33426.43721759638</v>
      </c>
      <c r="GR68" s="239">
        <f t="shared" si="445"/>
        <v>35261.395079909758</v>
      </c>
      <c r="GS68" s="239">
        <f t="shared" si="445"/>
        <v>37197.083700172218</v>
      </c>
      <c r="GT68" s="239">
        <f t="shared" si="445"/>
        <v>39239.032734298686</v>
      </c>
      <c r="GU68" s="239">
        <f t="shared" si="445"/>
        <v>41393.075390913917</v>
      </c>
      <c r="GV68" s="239">
        <f t="shared" si="446"/>
        <v>43665.365095001907</v>
      </c>
      <c r="GW68" s="239">
        <f t="shared" si="447"/>
        <v>46062.393066313161</v>
      </c>
      <c r="GX68" s="239">
        <f t="shared" si="448"/>
        <v>48591.006862745715</v>
      </c>
      <c r="GY68" s="239">
        <f t="shared" si="449"/>
        <v>51258.429941672643</v>
      </c>
      <c r="GZ68" s="239">
        <f t="shared" si="450"/>
        <v>54072.2822950966</v>
      </c>
      <c r="HA68" s="239">
        <f t="shared" si="451"/>
        <v>57040.60221757953</v>
      </c>
      <c r="HB68" s="239">
        <f t="shared" si="452"/>
        <v>60171.869269131726</v>
      </c>
      <c r="HC68" s="239">
        <f t="shared" si="453"/>
        <v>63475.028498658066</v>
      </c>
      <c r="HD68" s="239">
        <f t="shared" si="454"/>
        <v>66959.515997160124</v>
      </c>
      <c r="HE68" s="239">
        <f t="shared" si="455"/>
        <v>70635.285853691748</v>
      </c>
      <c r="HF68" s="239">
        <f t="shared" si="456"/>
        <v>74512.838591072737</v>
      </c>
      <c r="HG68" s="239">
        <f t="shared" si="457"/>
        <v>78603.251162592627</v>
      </c>
      <c r="HH68" s="239">
        <f t="shared" si="458"/>
        <v>82918.208595395699</v>
      </c>
      <c r="HI68" s="239">
        <f t="shared" si="459"/>
        <v>87470.03737094246</v>
      </c>
    </row>
    <row r="69" spans="1:217" s="278" customFormat="1" ht="12.75" customHeight="1">
      <c r="A69" s="10" t="str">
        <f>'JJR-4 Constant DCF'!A63</f>
        <v>Pinnacle West Capital Corporation</v>
      </c>
      <c r="B69" s="389" t="str">
        <f>'JJR-4 Constant DCF'!B63</f>
        <v>PNW</v>
      </c>
      <c r="C69" s="239">
        <f>'JJR-4 Constant DCF'!D63</f>
        <v>78.494555555555522</v>
      </c>
      <c r="D69" s="10">
        <f>'JJR-4 Constant DCF'!C63</f>
        <v>3.32</v>
      </c>
      <c r="E69" s="3">
        <f>'JJR-4 Constant DCF'!G63</f>
        <v>4.4999999999999998E-2</v>
      </c>
      <c r="F69" s="3">
        <f>'JJR-4 Constant DCF'!H63</f>
        <v>3.5000000000000003E-2</v>
      </c>
      <c r="G69" s="3">
        <f>'JJR-4 Constant DCF'!I63</f>
        <v>3.4000000000000002E-2</v>
      </c>
      <c r="H69" s="3">
        <f t="shared" si="460"/>
        <v>4.4999999999999998E-2</v>
      </c>
      <c r="I69" s="3">
        <f t="shared" si="344"/>
        <v>4.6649234433652709E-2</v>
      </c>
      <c r="J69" s="3">
        <f t="shared" si="345"/>
        <v>4.8298468867305419E-2</v>
      </c>
      <c r="K69" s="3">
        <f t="shared" si="346"/>
        <v>4.9947703300958129E-2</v>
      </c>
      <c r="L69" s="3">
        <f t="shared" si="347"/>
        <v>5.159693773461084E-2</v>
      </c>
      <c r="M69" s="3">
        <f t="shared" si="348"/>
        <v>5.324617216826355E-2</v>
      </c>
      <c r="N69" s="3">
        <f>'JJR-5.4 GDP Growth'!$D$25</f>
        <v>5.4895406601916275E-2</v>
      </c>
      <c r="O69" s="3">
        <f t="shared" si="461"/>
        <v>9.8790007829666154E-2</v>
      </c>
      <c r="Q69" s="239">
        <f t="shared" si="349"/>
        <v>-78.494555555555522</v>
      </c>
      <c r="R69" s="239">
        <f t="shared" si="350"/>
        <v>3.4693999999999998</v>
      </c>
      <c r="S69" s="239">
        <f t="shared" si="351"/>
        <v>3.6255229999999994</v>
      </c>
      <c r="T69" s="239">
        <f t="shared" si="352"/>
        <v>3.7886715349999993</v>
      </c>
      <c r="U69" s="239">
        <f t="shared" si="353"/>
        <v>3.9591617540749988</v>
      </c>
      <c r="V69" s="239">
        <f t="shared" si="354"/>
        <v>4.1373240330083734</v>
      </c>
      <c r="W69" s="239">
        <f t="shared" si="355"/>
        <v>4.3303270317521658</v>
      </c>
      <c r="X69" s="239">
        <f t="shared" si="356"/>
        <v>4.539475197080499</v>
      </c>
      <c r="Y69" s="239">
        <f t="shared" si="357"/>
        <v>4.7662115573663337</v>
      </c>
      <c r="Z69" s="239">
        <f t="shared" si="358"/>
        <v>5.012133478321747</v>
      </c>
      <c r="AA69" s="239">
        <f t="shared" si="359"/>
        <v>5.2790104004387848</v>
      </c>
      <c r="AB69" s="239">
        <f t="shared" si="360"/>
        <v>5.5688038228266166</v>
      </c>
      <c r="AC69" s="239">
        <f t="shared" si="360"/>
        <v>5.8745055729669895</v>
      </c>
      <c r="AD69" s="239">
        <f t="shared" si="360"/>
        <v>6.1969889449802356</v>
      </c>
      <c r="AE69" s="239">
        <f t="shared" si="360"/>
        <v>6.537175172822506</v>
      </c>
      <c r="AF69" s="239">
        <f t="shared" si="360"/>
        <v>6.8960360619625494</v>
      </c>
      <c r="AG69" s="239">
        <f t="shared" si="360"/>
        <v>7.2745967655254606</v>
      </c>
      <c r="AH69" s="239">
        <f t="shared" si="360"/>
        <v>7.6739387128339658</v>
      </c>
      <c r="AI69" s="239">
        <f t="shared" si="360"/>
        <v>8.0952026987131731</v>
      </c>
      <c r="AJ69" s="239">
        <f t="shared" si="360"/>
        <v>8.5395921423839631</v>
      </c>
      <c r="AK69" s="239">
        <f t="shared" si="360"/>
        <v>9.0083765252546595</v>
      </c>
      <c r="AL69" s="239">
        <f t="shared" si="360"/>
        <v>9.5028950174316709</v>
      </c>
      <c r="AM69" s="239">
        <f t="shared" si="360"/>
        <v>10.024560303308906</v>
      </c>
      <c r="AN69" s="239">
        <f t="shared" si="360"/>
        <v>10.574862617164477</v>
      </c>
      <c r="AO69" s="239">
        <f t="shared" si="360"/>
        <v>11.155374000293126</v>
      </c>
      <c r="AP69" s="239">
        <f t="shared" si="360"/>
        <v>11.767752791835662</v>
      </c>
      <c r="AQ69" s="239">
        <f t="shared" si="360"/>
        <v>12.413748366134316</v>
      </c>
      <c r="AR69" s="239">
        <f t="shared" si="361"/>
        <v>13.095206130147133</v>
      </c>
      <c r="AS69" s="239">
        <f t="shared" si="362"/>
        <v>13.814072795197466</v>
      </c>
      <c r="AT69" s="239">
        <f t="shared" si="363"/>
        <v>14.572401938118302</v>
      </c>
      <c r="AU69" s="239">
        <f t="shared" si="364"/>
        <v>15.37235986767786</v>
      </c>
      <c r="AV69" s="239">
        <f t="shared" si="365"/>
        <v>16.216231813045017</v>
      </c>
      <c r="AW69" s="239">
        <f t="shared" si="366"/>
        <v>17.106428451973052</v>
      </c>
      <c r="AX69" s="239">
        <f t="shared" si="367"/>
        <v>18.0454927973507</v>
      </c>
      <c r="AY69" s="239">
        <f t="shared" si="368"/>
        <v>19.036107461793218</v>
      </c>
      <c r="AZ69" s="239">
        <f t="shared" si="369"/>
        <v>20.08110232102613</v>
      </c>
      <c r="BA69" s="239">
        <f t="shared" si="370"/>
        <v>21.183462597953543</v>
      </c>
      <c r="BB69" s="239">
        <f t="shared" si="371"/>
        <v>22.34633739050469</v>
      </c>
      <c r="BC69" s="239">
        <f t="shared" si="372"/>
        <v>23.57304866762005</v>
      </c>
      <c r="BD69" s="239">
        <f t="shared" si="373"/>
        <v>24.867100759075814</v>
      </c>
      <c r="BE69" s="239">
        <f t="shared" si="374"/>
        <v>26.232190366256102</v>
      </c>
      <c r="BF69" s="239">
        <f t="shared" si="375"/>
        <v>27.672217122470602</v>
      </c>
      <c r="BG69" s="239">
        <f t="shared" si="376"/>
        <v>29.191294732985135</v>
      </c>
      <c r="BH69" s="239">
        <f t="shared" si="377"/>
        <v>30.793762726588731</v>
      </c>
      <c r="BI69" s="239">
        <f t="shared" si="377"/>
        <v>32.484198852267752</v>
      </c>
      <c r="BJ69" s="239">
        <f t="shared" si="377"/>
        <v>34.267432156400496</v>
      </c>
      <c r="BK69" s="239">
        <f t="shared" si="377"/>
        <v>36.148556777829683</v>
      </c>
      <c r="BL69" s="239">
        <f t="shared" si="377"/>
        <v>38.132946500221102</v>
      </c>
      <c r="BM69" s="239">
        <f t="shared" si="377"/>
        <v>40.226270103279859</v>
      </c>
      <c r="BN69" s="239">
        <f t="shared" si="377"/>
        <v>42.434507556677914</v>
      </c>
      <c r="BO69" s="239">
        <f t="shared" si="377"/>
        <v>44.763967102953835</v>
      </c>
      <c r="BP69" s="239">
        <f t="shared" si="377"/>
        <v>47.221303278185289</v>
      </c>
      <c r="BQ69" s="239">
        <f t="shared" si="377"/>
        <v>49.813535921913669</v>
      </c>
      <c r="BR69" s="239">
        <f t="shared" si="377"/>
        <v>52.54807023062628</v>
      </c>
      <c r="BS69" s="239">
        <f t="shared" si="377"/>
        <v>55.432717912082559</v>
      </c>
      <c r="BT69" s="239">
        <f t="shared" si="377"/>
        <v>58.475719500915659</v>
      </c>
      <c r="BU69" s="239">
        <f t="shared" si="377"/>
        <v>61.685767899258032</v>
      </c>
      <c r="BV69" s="239">
        <f t="shared" si="377"/>
        <v>65.07203320963923</v>
      </c>
      <c r="BW69" s="239">
        <f t="shared" si="377"/>
        <v>68.644188931095769</v>
      </c>
      <c r="BX69" s="239">
        <f t="shared" si="378"/>
        <v>72.412439593327036</v>
      </c>
      <c r="BY69" s="239">
        <f t="shared" si="379"/>
        <v>76.387549907839428</v>
      </c>
      <c r="BZ69" s="239">
        <f t="shared" si="380"/>
        <v>80.58087551935445</v>
      </c>
      <c r="CA69" s="239">
        <f t="shared" si="381"/>
        <v>85.004395445327816</v>
      </c>
      <c r="CB69" s="239">
        <f t="shared" si="382"/>
        <v>89.670746296249163</v>
      </c>
      <c r="CC69" s="239">
        <f t="shared" si="383"/>
        <v>94.593258374479035</v>
      </c>
      <c r="CD69" s="239">
        <f t="shared" si="384"/>
        <v>99.785993754746187</v>
      </c>
      <c r="CE69" s="239">
        <f t="shared" si="385"/>
        <v>105.26378645508926</v>
      </c>
      <c r="CF69" s="239">
        <f t="shared" si="386"/>
        <v>111.04228481299867</v>
      </c>
      <c r="CG69" s="239">
        <f t="shared" si="387"/>
        <v>117.13799618781403</v>
      </c>
      <c r="CH69" s="239">
        <f t="shared" si="388"/>
        <v>123.5683341170778</v>
      </c>
      <c r="CI69" s="239">
        <f t="shared" si="389"/>
        <v>130.35166806155621</v>
      </c>
      <c r="CJ69" s="239">
        <f t="shared" si="390"/>
        <v>137.50737588103337</v>
      </c>
      <c r="CK69" s="239">
        <f t="shared" si="391"/>
        <v>145.05589919078523</v>
      </c>
      <c r="CL69" s="239">
        <f t="shared" si="392"/>
        <v>153.01880175686995</v>
      </c>
      <c r="CM69" s="239">
        <f t="shared" si="393"/>
        <v>161.41883109705134</v>
      </c>
      <c r="CN69" s="239">
        <f t="shared" si="394"/>
        <v>170.27998346333001</v>
      </c>
      <c r="CO69" s="239">
        <f t="shared" si="394"/>
        <v>179.62757239171708</v>
      </c>
      <c r="CP69" s="239">
        <f t="shared" si="394"/>
        <v>189.48830101507554</v>
      </c>
      <c r="CQ69" s="239">
        <f t="shared" si="394"/>
        <v>199.89033834560442</v>
      </c>
      <c r="CR69" s="239">
        <f t="shared" si="394"/>
        <v>210.86339974488098</v>
      </c>
      <c r="CS69" s="239">
        <f t="shared" si="394"/>
        <v>222.43883181133862</v>
      </c>
      <c r="CT69" s="239">
        <f t="shared" si="394"/>
        <v>234.64970192767731</v>
      </c>
      <c r="CU69" s="239">
        <f t="shared" si="394"/>
        <v>247.53089272401562</v>
      </c>
      <c r="CV69" s="239">
        <f t="shared" si="394"/>
        <v>261.11920172663577</v>
      </c>
      <c r="CW69" s="239">
        <f t="shared" si="394"/>
        <v>275.45344647698721</v>
      </c>
      <c r="CX69" s="239">
        <f t="shared" si="394"/>
        <v>290.57457542124058</v>
      </c>
      <c r="CY69" s="239">
        <f t="shared" si="394"/>
        <v>306.52578488716875</v>
      </c>
      <c r="CZ69" s="239">
        <f t="shared" si="394"/>
        <v>323.35264248252139</v>
      </c>
      <c r="DA69" s="239">
        <f t="shared" si="394"/>
        <v>341.10321726740347</v>
      </c>
      <c r="DB69" s="239">
        <f t="shared" si="394"/>
        <v>359.82821707251935</v>
      </c>
      <c r="DC69" s="239">
        <f t="shared" si="394"/>
        <v>379.58113335555788</v>
      </c>
      <c r="DD69" s="239">
        <f t="shared" si="395"/>
        <v>400.41839400952745</v>
      </c>
      <c r="DE69" s="239">
        <f t="shared" si="396"/>
        <v>422.39952455956677</v>
      </c>
      <c r="DF69" s="239">
        <f t="shared" si="397"/>
        <v>445.58731820872032</v>
      </c>
      <c r="DG69" s="239">
        <f t="shared" si="398"/>
        <v>470.04801521844547</v>
      </c>
      <c r="DH69" s="239">
        <f t="shared" si="399"/>
        <v>495.85149213628574</v>
      </c>
      <c r="DI69" s="239">
        <f t="shared" si="400"/>
        <v>523.07146141127407</v>
      </c>
      <c r="DJ69" s="239">
        <f t="shared" si="401"/>
        <v>551.78568196730453</v>
      </c>
      <c r="DK69" s="239">
        <f t="shared" si="402"/>
        <v>582.07618133601534</v>
      </c>
      <c r="DL69" s="239">
        <f t="shared" si="403"/>
        <v>614.02948998374666</v>
      </c>
      <c r="DM69" s="239">
        <f t="shared" si="404"/>
        <v>647.73688850197175</v>
      </c>
      <c r="DN69" s="239">
        <f t="shared" si="405"/>
        <v>683.29466836734764</v>
      </c>
      <c r="DO69" s="239">
        <f t="shared" si="406"/>
        <v>720.8044070162947</v>
      </c>
      <c r="DP69" s="239">
        <f t="shared" si="407"/>
        <v>760.37325801990733</v>
      </c>
      <c r="DQ69" s="239">
        <f t="shared" si="408"/>
        <v>802.11425718813393</v>
      </c>
      <c r="DR69" s="239">
        <f t="shared" si="409"/>
        <v>846.14664547767063</v>
      </c>
      <c r="DS69" s="239">
        <f t="shared" si="410"/>
        <v>892.59620962601491</v>
      </c>
      <c r="DT69" s="239">
        <f t="shared" si="411"/>
        <v>941.59564148476431</v>
      </c>
      <c r="DU69" s="239">
        <f t="shared" si="411"/>
        <v>993.2849170786626</v>
      </c>
      <c r="DV69" s="239">
        <f t="shared" si="411"/>
        <v>1047.8116964732465</v>
      </c>
      <c r="DW69" s="239">
        <f t="shared" si="411"/>
        <v>1105.3317455933891</v>
      </c>
      <c r="DX69" s="239">
        <f t="shared" si="411"/>
        <v>1166.009381197744</v>
      </c>
      <c r="DY69" s="239">
        <f t="shared" si="411"/>
        <v>1230.017940280243</v>
      </c>
      <c r="DZ69" s="239">
        <f t="shared" si="411"/>
        <v>1297.5402752395785</v>
      </c>
      <c r="EA69" s="239">
        <f t="shared" si="411"/>
        <v>1368.7692762312174</v>
      </c>
      <c r="EB69" s="239">
        <f t="shared" si="411"/>
        <v>1443.9084221941407</v>
      </c>
      <c r="EC69" s="239">
        <f t="shared" si="411"/>
        <v>1523.1723621264196</v>
      </c>
      <c r="ED69" s="239">
        <f t="shared" si="411"/>
        <v>1606.7875282701507</v>
      </c>
      <c r="EE69" s="239">
        <f t="shared" si="411"/>
        <v>1694.9927829574287</v>
      </c>
      <c r="EF69" s="239">
        <f t="shared" si="411"/>
        <v>1788.0401009651905</v>
      </c>
      <c r="EG69" s="239">
        <f t="shared" si="411"/>
        <v>1886.1952893282062</v>
      </c>
      <c r="EH69" s="239">
        <f t="shared" si="411"/>
        <v>1989.7387466664973</v>
      </c>
      <c r="EI69" s="239">
        <f t="shared" si="411"/>
        <v>2098.9662641963419</v>
      </c>
      <c r="EJ69" s="239">
        <f t="shared" si="412"/>
        <v>2214.1898707131054</v>
      </c>
      <c r="EK69" s="239">
        <f t="shared" si="413"/>
        <v>2335.7387239597456</v>
      </c>
      <c r="EL69" s="239">
        <f t="shared" si="414"/>
        <v>2463.9600509273569</v>
      </c>
      <c r="EM69" s="239">
        <f t="shared" si="415"/>
        <v>2599.2201397738922</v>
      </c>
      <c r="EN69" s="239">
        <f t="shared" si="416"/>
        <v>2741.9053861946695</v>
      </c>
      <c r="EO69" s="239">
        <f t="shared" si="417"/>
        <v>2892.4233972338102</v>
      </c>
      <c r="EP69" s="239">
        <f t="shared" si="418"/>
        <v>3051.2041556898562</v>
      </c>
      <c r="EQ69" s="239">
        <f t="shared" si="419"/>
        <v>3218.7012484419074</v>
      </c>
      <c r="ER69" s="239">
        <f t="shared" si="420"/>
        <v>3395.3931622052214</v>
      </c>
      <c r="ES69" s="239">
        <f t="shared" si="421"/>
        <v>3581.7846504178433</v>
      </c>
      <c r="ET69" s="239">
        <f t="shared" si="422"/>
        <v>3778.4081751630333</v>
      </c>
      <c r="EU69" s="239">
        <f t="shared" si="423"/>
        <v>3985.8254282466123</v>
      </c>
      <c r="EV69" s="239">
        <f t="shared" si="424"/>
        <v>4204.6289357744672</v>
      </c>
      <c r="EW69" s="239">
        <f t="shared" si="425"/>
        <v>4435.443750813989</v>
      </c>
      <c r="EX69" s="239">
        <f t="shared" si="426"/>
        <v>4678.9292389748516</v>
      </c>
      <c r="EY69" s="239">
        <f t="shared" si="427"/>
        <v>4935.7809620099706</v>
      </c>
      <c r="EZ69" s="239">
        <f t="shared" si="428"/>
        <v>5206.7326648175058</v>
      </c>
      <c r="FA69" s="239">
        <f t="shared" si="428"/>
        <v>5492.5583715201419</v>
      </c>
      <c r="FB69" s="239">
        <f t="shared" si="428"/>
        <v>5794.0745966094992</v>
      </c>
      <c r="FC69" s="239">
        <f t="shared" si="428"/>
        <v>6112.1426774722113</v>
      </c>
      <c r="FD69" s="239">
        <f t="shared" si="428"/>
        <v>6447.6712349609734</v>
      </c>
      <c r="FE69" s="239">
        <f t="shared" si="428"/>
        <v>6801.6187690396355</v>
      </c>
      <c r="FF69" s="239">
        <f t="shared" si="428"/>
        <v>7174.9963969172913</v>
      </c>
      <c r="FG69" s="239">
        <f t="shared" si="428"/>
        <v>7568.8707414933506</v>
      </c>
      <c r="FH69" s="239">
        <f t="shared" si="428"/>
        <v>7984.3669783649757</v>
      </c>
      <c r="FI69" s="239">
        <f t="shared" si="428"/>
        <v>8422.6720501012351</v>
      </c>
      <c r="FJ69" s="239">
        <f t="shared" si="428"/>
        <v>8885.0380569661374</v>
      </c>
      <c r="FK69" s="239">
        <f t="shared" si="428"/>
        <v>9372.7858337767939</v>
      </c>
      <c r="FL69" s="239">
        <f t="shared" si="428"/>
        <v>9887.308723114651</v>
      </c>
      <c r="FM69" s="239">
        <f t="shared" si="428"/>
        <v>10430.076555668704</v>
      </c>
      <c r="FN69" s="239">
        <f t="shared" si="428"/>
        <v>11002.639849081252</v>
      </c>
      <c r="FO69" s="239">
        <f t="shared" si="428"/>
        <v>11606.634237291013</v>
      </c>
      <c r="FP69" s="239">
        <f t="shared" si="429"/>
        <v>12243.785143026826</v>
      </c>
      <c r="FQ69" s="239">
        <f t="shared" si="430"/>
        <v>12915.912706799785</v>
      </c>
      <c r="FR69" s="239">
        <f t="shared" si="431"/>
        <v>13624.936986474417</v>
      </c>
      <c r="FS69" s="239">
        <f t="shared" si="432"/>
        <v>14372.883442272418</v>
      </c>
      <c r="FT69" s="239">
        <f t="shared" si="433"/>
        <v>15161.888722877911</v>
      </c>
      <c r="FU69" s="239">
        <f t="shared" si="434"/>
        <v>15994.206769173303</v>
      </c>
      <c r="FV69" s="239">
        <f t="shared" si="435"/>
        <v>16872.215253042192</v>
      </c>
      <c r="FW69" s="239">
        <f t="shared" si="436"/>
        <v>17798.422369632997</v>
      </c>
      <c r="FX69" s="239">
        <f t="shared" si="437"/>
        <v>18775.474002486644</v>
      </c>
      <c r="FY69" s="239">
        <f t="shared" si="438"/>
        <v>19806.161281996858</v>
      </c>
      <c r="FZ69" s="239">
        <f t="shared" si="439"/>
        <v>20893.428558795207</v>
      </c>
      <c r="GA69" s="239">
        <f t="shared" si="440"/>
        <v>22040.381814838358</v>
      </c>
      <c r="GB69" s="239">
        <f t="shared" si="441"/>
        <v>23250.297536225389</v>
      </c>
      <c r="GC69" s="239">
        <f t="shared" si="442"/>
        <v>24526.632073092012</v>
      </c>
      <c r="GD69" s="239">
        <f t="shared" si="443"/>
        <v>25873.031513319998</v>
      </c>
      <c r="GE69" s="239">
        <f t="shared" si="444"/>
        <v>27293.342098267894</v>
      </c>
      <c r="GF69" s="239">
        <f t="shared" si="445"/>
        <v>28791.62121027751</v>
      </c>
      <c r="GG69" s="239">
        <f t="shared" si="445"/>
        <v>30372.148963344051</v>
      </c>
      <c r="GH69" s="239">
        <f t="shared" si="445"/>
        <v>32039.440430060793</v>
      </c>
      <c r="GI69" s="239">
        <f t="shared" si="445"/>
        <v>33798.258539766859</v>
      </c>
      <c r="GJ69" s="239">
        <f t="shared" si="445"/>
        <v>35653.627684744053</v>
      </c>
      <c r="GK69" s="239">
        <f t="shared" si="445"/>
        <v>37610.848073331414</v>
      </c>
      <c r="GL69" s="239">
        <f t="shared" si="445"/>
        <v>39675.510870959843</v>
      </c>
      <c r="GM69" s="239">
        <f t="shared" si="445"/>
        <v>41853.51417235993</v>
      </c>
      <c r="GN69" s="239">
        <f t="shared" si="445"/>
        <v>44151.079850570692</v>
      </c>
      <c r="GO69" s="239">
        <f t="shared" si="445"/>
        <v>46574.771330881442</v>
      </c>
      <c r="GP69" s="239">
        <f t="shared" si="445"/>
        <v>49131.512340481451</v>
      </c>
      <c r="GQ69" s="239">
        <f t="shared" si="445"/>
        <v>51828.606687379244</v>
      </c>
      <c r="GR69" s="239">
        <f t="shared" si="445"/>
        <v>54673.759125093726</v>
      </c>
      <c r="GS69" s="239">
        <f t="shared" si="445"/>
        <v>57675.097362720975</v>
      </c>
      <c r="GT69" s="239">
        <f t="shared" si="445"/>
        <v>60841.195283252651</v>
      </c>
      <c r="GU69" s="239">
        <f t="shared" si="445"/>
        <v>64181.097436473399</v>
      </c>
      <c r="GV69" s="239">
        <f t="shared" si="446"/>
        <v>67704.344876405812</v>
      </c>
      <c r="GW69" s="239">
        <f t="shared" si="447"/>
        <v>71421.002417112482</v>
      </c>
      <c r="GX69" s="239">
        <f t="shared" si="448"/>
        <v>75341.687384716322</v>
      </c>
      <c r="GY69" s="239">
        <f t="shared" si="449"/>
        <v>79477.599947774797</v>
      </c>
      <c r="GZ69" s="239">
        <f t="shared" si="450"/>
        <v>83840.555112652335</v>
      </c>
      <c r="HA69" s="239">
        <f t="shared" si="451"/>
        <v>88443.016475291748</v>
      </c>
      <c r="HB69" s="239">
        <f t="shared" si="452"/>
        <v>93298.131825802862</v>
      </c>
      <c r="HC69" s="239">
        <f t="shared" si="453"/>
        <v>98419.77070757949</v>
      </c>
      <c r="HD69" s="239">
        <f t="shared" si="454"/>
        <v>103822.56403823943</v>
      </c>
      <c r="HE69" s="239">
        <f t="shared" si="455"/>
        <v>109521.94590557208</v>
      </c>
      <c r="HF69" s="239">
        <f t="shared" si="456"/>
        <v>115534.19765789153</v>
      </c>
      <c r="HG69" s="239">
        <f t="shared" si="457"/>
        <v>121876.49441474765</v>
      </c>
      <c r="HH69" s="239">
        <f t="shared" si="458"/>
        <v>128566.9541308614</v>
      </c>
      <c r="HI69" s="239">
        <f t="shared" si="459"/>
        <v>135624.68935344496</v>
      </c>
    </row>
    <row r="70" spans="1:217" s="278" customFormat="1" ht="12.75" customHeight="1">
      <c r="A70" s="10" t="str">
        <f>'JJR-4 Constant DCF'!A64</f>
        <v>Portland General Electric Company</v>
      </c>
      <c r="B70" s="389" t="str">
        <f>'JJR-4 Constant DCF'!B64</f>
        <v>POR</v>
      </c>
      <c r="C70" s="239">
        <f>'JJR-4 Constant DCF'!D64</f>
        <v>43.113000000000007</v>
      </c>
      <c r="D70" s="10">
        <f>'JJR-4 Constant DCF'!C64</f>
        <v>1.63</v>
      </c>
      <c r="E70" s="3">
        <f>'JJR-4 Constant DCF'!G64</f>
        <v>0.04</v>
      </c>
      <c r="F70" s="3">
        <f>'JJR-4 Constant DCF'!H64</f>
        <v>0.13400000000000001</v>
      </c>
      <c r="G70" s="3">
        <f>'JJR-4 Constant DCF'!I64</f>
        <v>0.13400000000000001</v>
      </c>
      <c r="H70" s="3">
        <f t="shared" si="460"/>
        <v>0.13400000000000001</v>
      </c>
      <c r="I70" s="3">
        <f t="shared" si="344"/>
        <v>0.12081590110031938</v>
      </c>
      <c r="J70" s="3">
        <f t="shared" si="345"/>
        <v>0.10763180220063875</v>
      </c>
      <c r="K70" s="3">
        <f t="shared" si="346"/>
        <v>9.4447703300958127E-2</v>
      </c>
      <c r="L70" s="3">
        <f t="shared" si="347"/>
        <v>8.1263604401277501E-2</v>
      </c>
      <c r="M70" s="3">
        <f t="shared" si="348"/>
        <v>6.8079505501596874E-2</v>
      </c>
      <c r="N70" s="3">
        <f>'JJR-5.4 GDP Growth'!$D$25</f>
        <v>5.4895406601916275E-2</v>
      </c>
      <c r="O70" s="3">
        <f t="shared" si="461"/>
        <v>0.1214933454990387</v>
      </c>
      <c r="Q70" s="239">
        <f t="shared" si="349"/>
        <v>-43.113000000000007</v>
      </c>
      <c r="R70" s="239">
        <f t="shared" si="350"/>
        <v>1.8484199999999997</v>
      </c>
      <c r="S70" s="239">
        <f t="shared" si="351"/>
        <v>2.0961082799999997</v>
      </c>
      <c r="T70" s="239">
        <f t="shared" si="352"/>
        <v>2.3769867895199996</v>
      </c>
      <c r="U70" s="239">
        <f t="shared" si="353"/>
        <v>2.6955030193156793</v>
      </c>
      <c r="V70" s="239">
        <f t="shared" si="354"/>
        <v>3.0567004239039801</v>
      </c>
      <c r="W70" s="239">
        <f t="shared" si="355"/>
        <v>3.4259984400116679</v>
      </c>
      <c r="X70" s="239">
        <f t="shared" si="356"/>
        <v>3.794744826446701</v>
      </c>
      <c r="Y70" s="239">
        <f t="shared" si="357"/>
        <v>4.1531497599177847</v>
      </c>
      <c r="Z70" s="239">
        <f t="shared" si="358"/>
        <v>4.4906496790270047</v>
      </c>
      <c r="AA70" s="239">
        <f t="shared" si="359"/>
        <v>4.7963708885560674</v>
      </c>
      <c r="AB70" s="239">
        <f t="shared" si="360"/>
        <v>5.0596696186969474</v>
      </c>
      <c r="AC70" s="239">
        <f t="shared" si="360"/>
        <v>5.3374222396866786</v>
      </c>
      <c r="AD70" s="239">
        <f t="shared" si="360"/>
        <v>5.6304222037403893</v>
      </c>
      <c r="AE70" s="239">
        <f t="shared" si="360"/>
        <v>5.9395065199551755</v>
      </c>
      <c r="AF70" s="239">
        <f t="shared" si="360"/>
        <v>6.2655581453828475</v>
      </c>
      <c r="AG70" s="239">
        <f t="shared" si="360"/>
        <v>6.6095085073615873</v>
      </c>
      <c r="AH70" s="239">
        <f t="shared" si="360"/>
        <v>6.9723401643120262</v>
      </c>
      <c r="AI70" s="239">
        <f t="shared" si="360"/>
        <v>7.3550896125988068</v>
      </c>
      <c r="AJ70" s="239">
        <f t="shared" si="360"/>
        <v>7.7588502474759489</v>
      </c>
      <c r="AK70" s="239">
        <f t="shared" si="360"/>
        <v>8.1847754865745195</v>
      </c>
      <c r="AL70" s="239">
        <f t="shared" si="360"/>
        <v>8.6340820648554253</v>
      </c>
      <c r="AM70" s="239">
        <f t="shared" si="360"/>
        <v>9.1080535104399765</v>
      </c>
      <c r="AN70" s="239">
        <f t="shared" si="360"/>
        <v>9.6080438112475903</v>
      </c>
      <c r="AO70" s="239">
        <f t="shared" si="360"/>
        <v>10.135481282915052</v>
      </c>
      <c r="AP70" s="239">
        <f t="shared" si="360"/>
        <v>10.691872649046786</v>
      </c>
      <c r="AQ70" s="239">
        <f t="shared" ref="AQ70:AQ71" si="654">AP70*(1+$N70)</f>
        <v>11.278807345452117</v>
      </c>
      <c r="AR70" s="239">
        <f t="shared" si="361"/>
        <v>11.897962060665391</v>
      </c>
      <c r="AS70" s="239">
        <f t="shared" si="362"/>
        <v>12.551105525719791</v>
      </c>
      <c r="AT70" s="239">
        <f t="shared" si="363"/>
        <v>13.240103566857737</v>
      </c>
      <c r="AU70" s="239">
        <f t="shared" si="364"/>
        <v>13.966924435611874</v>
      </c>
      <c r="AV70" s="239">
        <f t="shared" si="365"/>
        <v>14.733644431483029</v>
      </c>
      <c r="AW70" s="239">
        <f t="shared" si="366"/>
        <v>15.542453833277349</v>
      </c>
      <c r="AX70" s="239">
        <f t="shared" si="367"/>
        <v>16.395663156046623</v>
      </c>
      <c r="AY70" s="239">
        <f t="shared" si="368"/>
        <v>17.295709751505861</v>
      </c>
      <c r="AZ70" s="239">
        <f t="shared" si="369"/>
        <v>18.245164770783504</v>
      </c>
      <c r="BA70" s="239">
        <f t="shared" si="370"/>
        <v>19.246740509394623</v>
      </c>
      <c r="BB70" s="239">
        <f t="shared" si="371"/>
        <v>20.303298155419416</v>
      </c>
      <c r="BC70" s="239">
        <f t="shared" si="372"/>
        <v>21.417855963021101</v>
      </c>
      <c r="BD70" s="239">
        <f t="shared" si="373"/>
        <v>22.593597874652421</v>
      </c>
      <c r="BE70" s="239">
        <f t="shared" si="374"/>
        <v>23.833882616581658</v>
      </c>
      <c r="BF70" s="239">
        <f t="shared" si="375"/>
        <v>25.142253293721254</v>
      </c>
      <c r="BG70" s="239">
        <f t="shared" si="376"/>
        <v>26.522447511168451</v>
      </c>
      <c r="BH70" s="239">
        <f t="shared" si="377"/>
        <v>27.978408051372025</v>
      </c>
      <c r="BI70" s="239">
        <f t="shared" si="377"/>
        <v>29.514294137426422</v>
      </c>
      <c r="BJ70" s="239">
        <f t="shared" si="377"/>
        <v>31.134493314668997</v>
      </c>
      <c r="BK70" s="239">
        <f t="shared" si="377"/>
        <v>32.843633984522398</v>
      </c>
      <c r="BL70" s="239">
        <f t="shared" si="377"/>
        <v>34.646598626387274</v>
      </c>
      <c r="BM70" s="239">
        <f t="shared" si="377"/>
        <v>36.548537745356199</v>
      </c>
      <c r="BN70" s="239">
        <f t="shared" si="377"/>
        <v>38.554884585593015</v>
      </c>
      <c r="BO70" s="239">
        <f t="shared" si="377"/>
        <v>40.671370651409099</v>
      </c>
      <c r="BP70" s="239">
        <f t="shared" si="377"/>
        <v>42.904042080375447</v>
      </c>
      <c r="BQ70" s="239">
        <f t="shared" si="377"/>
        <v>45.259276915243383</v>
      </c>
      <c r="BR70" s="239">
        <f t="shared" si="377"/>
        <v>47.743803324014394</v>
      </c>
      <c r="BS70" s="239">
        <f t="shared" si="377"/>
        <v>50.364718820208083</v>
      </c>
      <c r="BT70" s="239">
        <f t="shared" si="377"/>
        <v>53.129510538234591</v>
      </c>
      <c r="BU70" s="239">
        <f t="shared" si="377"/>
        <v>56.046076621791777</v>
      </c>
      <c r="BV70" s="239">
        <f t="shared" si="377"/>
        <v>59.122748786387191</v>
      </c>
      <c r="BW70" s="239">
        <f t="shared" si="377"/>
        <v>62.36831612043887</v>
      </c>
      <c r="BX70" s="239">
        <f t="shared" si="378"/>
        <v>65.792050192947215</v>
      </c>
      <c r="BY70" s="239">
        <f t="shared" si="379"/>
        <v>69.40373153946274</v>
      </c>
      <c r="BZ70" s="239">
        <f t="shared" si="380"/>
        <v>73.213677602011785</v>
      </c>
      <c r="CA70" s="239">
        <f t="shared" si="381"/>
        <v>77.232772202795829</v>
      </c>
      <c r="CB70" s="239">
        <f t="shared" si="382"/>
        <v>81.472496635861489</v>
      </c>
      <c r="CC70" s="239">
        <f t="shared" si="383"/>
        <v>85.944962465560366</v>
      </c>
      <c r="CD70" s="239">
        <f t="shared" si="384"/>
        <v>90.662946125493733</v>
      </c>
      <c r="CE70" s="239">
        <f t="shared" si="385"/>
        <v>95.639925416780343</v>
      </c>
      <c r="CF70" s="239">
        <f t="shared" si="386"/>
        <v>100.89011800991145</v>
      </c>
      <c r="CG70" s="239">
        <f t="shared" si="387"/>
        <v>106.42852206018085</v>
      </c>
      <c r="CH70" s="239">
        <f t="shared" si="388"/>
        <v>112.2709590527155</v>
      </c>
      <c r="CI70" s="239">
        <f t="shared" si="389"/>
        <v>118.43411899950141</v>
      </c>
      <c r="CJ70" s="239">
        <f t="shared" si="390"/>
        <v>124.93560811751877</v>
      </c>
      <c r="CK70" s="239">
        <f t="shared" si="391"/>
        <v>131.79399912418762</v>
      </c>
      <c r="CL70" s="239">
        <f t="shared" si="392"/>
        <v>139.02888429380249</v>
      </c>
      <c r="CM70" s="239">
        <f t="shared" si="393"/>
        <v>146.66093142652156</v>
      </c>
      <c r="CN70" s="239">
        <f t="shared" si="394"/>
        <v>154.71194288979621</v>
      </c>
      <c r="CO70" s="239">
        <f t="shared" si="394"/>
        <v>163.20491790090401</v>
      </c>
      <c r="CP70" s="239">
        <f t="shared" si="394"/>
        <v>172.16411822850651</v>
      </c>
      <c r="CQ70" s="239">
        <f t="shared" si="394"/>
        <v>181.61513750092075</v>
      </c>
      <c r="CR70" s="239">
        <f t="shared" si="394"/>
        <v>191.58497431909672</v>
      </c>
      <c r="CS70" s="239">
        <f t="shared" si="394"/>
        <v>202.10210938316121</v>
      </c>
      <c r="CT70" s="239">
        <f t="shared" si="394"/>
        <v>213.19658685285481</v>
      </c>
      <c r="CU70" s="239">
        <f t="shared" si="394"/>
        <v>224.90010017428304</v>
      </c>
      <c r="CV70" s="239">
        <f t="shared" si="394"/>
        <v>237.24608261816201</v>
      </c>
      <c r="CW70" s="239">
        <f t="shared" si="394"/>
        <v>250.26980278819784</v>
      </c>
      <c r="CX70" s="239">
        <f t="shared" si="394"/>
        <v>264.00846537243734</v>
      </c>
      <c r="CY70" s="239">
        <f t="shared" si="394"/>
        <v>278.5013174254052</v>
      </c>
      <c r="CZ70" s="239">
        <f t="shared" si="394"/>
        <v>293.78976048464216</v>
      </c>
      <c r="DA70" s="239">
        <f t="shared" si="394"/>
        <v>309.91746884192617</v>
      </c>
      <c r="DB70" s="239">
        <f t="shared" si="394"/>
        <v>326.93051430704043</v>
      </c>
      <c r="DC70" s="239">
        <f t="shared" si="394"/>
        <v>344.877497820499</v>
      </c>
      <c r="DD70" s="239">
        <f t="shared" si="395"/>
        <v>363.80968829120678</v>
      </c>
      <c r="DE70" s="239">
        <f t="shared" si="396"/>
        <v>383.78116905566901</v>
      </c>
      <c r="DF70" s="239">
        <f t="shared" si="397"/>
        <v>404.84899237713876</v>
      </c>
      <c r="DG70" s="239">
        <f t="shared" si="398"/>
        <v>427.07334242605788</v>
      </c>
      <c r="DH70" s="239">
        <f t="shared" si="399"/>
        <v>450.51770720737574</v>
      </c>
      <c r="DI70" s="239">
        <f t="shared" si="400"/>
        <v>475.24905992588771</v>
      </c>
      <c r="DJ70" s="239">
        <f t="shared" si="401"/>
        <v>501.33805030769781</v>
      </c>
      <c r="DK70" s="239">
        <f t="shared" si="402"/>
        <v>528.85920642435087</v>
      </c>
      <c r="DL70" s="239">
        <f t="shared" si="403"/>
        <v>557.89114759618235</v>
      </c>
      <c r="DM70" s="239">
        <f t="shared" si="404"/>
        <v>588.5168089830845</v>
      </c>
      <c r="DN70" s="239">
        <f t="shared" si="405"/>
        <v>620.82367850427318</v>
      </c>
      <c r="DO70" s="239">
        <f t="shared" si="406"/>
        <v>654.90404676386265</v>
      </c>
      <c r="DP70" s="239">
        <f t="shared" si="407"/>
        <v>690.85527069620525</v>
      </c>
      <c r="DQ70" s="239">
        <f t="shared" si="408"/>
        <v>728.78005168415041</v>
      </c>
      <c r="DR70" s="239">
        <f t="shared" si="409"/>
        <v>768.78672894471742</v>
      </c>
      <c r="DS70" s="239">
        <f t="shared" si="410"/>
        <v>810.98958902029483</v>
      </c>
      <c r="DT70" s="239">
        <f t="shared" si="411"/>
        <v>855.50919225948485</v>
      </c>
      <c r="DU70" s="239">
        <f t="shared" si="411"/>
        <v>902.47271722024618</v>
      </c>
      <c r="DV70" s="239">
        <f t="shared" si="411"/>
        <v>952.01432397918779</v>
      </c>
      <c r="DW70" s="239">
        <f t="shared" si="411"/>
        <v>1004.2755373848738</v>
      </c>
      <c r="DX70" s="239">
        <f t="shared" si="411"/>
        <v>1059.4056513499745</v>
      </c>
      <c r="DY70" s="239">
        <f t="shared" si="411"/>
        <v>1117.5621553371993</v>
      </c>
      <c r="DZ70" s="239">
        <f t="shared" si="411"/>
        <v>1178.9111842573489</v>
      </c>
      <c r="EA70" s="239">
        <f t="shared" si="411"/>
        <v>1243.6279930647027</v>
      </c>
      <c r="EB70" s="239">
        <f t="shared" si="411"/>
        <v>1311.8974574055146</v>
      </c>
      <c r="EC70" s="239">
        <f t="shared" si="411"/>
        <v>1383.9146017498106</v>
      </c>
      <c r="ED70" s="239">
        <f t="shared" si="411"/>
        <v>1459.8851565151954</v>
      </c>
      <c r="EE70" s="239">
        <f t="shared" si="411"/>
        <v>1540.0261457741992</v>
      </c>
      <c r="EF70" s="239">
        <f t="shared" si="411"/>
        <v>1624.5665072240558</v>
      </c>
      <c r="EG70" s="239">
        <f t="shared" si="411"/>
        <v>1713.7477461899753</v>
      </c>
      <c r="EH70" s="239">
        <f t="shared" si="411"/>
        <v>1807.8246255301915</v>
      </c>
      <c r="EI70" s="239">
        <f t="shared" si="411"/>
        <v>1907.0658934136284</v>
      </c>
      <c r="EJ70" s="239">
        <f t="shared" si="412"/>
        <v>2011.7550510492163</v>
      </c>
      <c r="EK70" s="239">
        <f t="shared" si="413"/>
        <v>2122.1911625600219</v>
      </c>
      <c r="EL70" s="239">
        <f t="shared" si="414"/>
        <v>2238.6897093157477</v>
      </c>
      <c r="EM70" s="239">
        <f t="shared" si="415"/>
        <v>2361.5834911641614</v>
      </c>
      <c r="EN70" s="239">
        <f t="shared" si="416"/>
        <v>2491.223577135991</v>
      </c>
      <c r="EO70" s="239">
        <f t="shared" si="417"/>
        <v>2627.9803083391516</v>
      </c>
      <c r="EP70" s="239">
        <f t="shared" si="418"/>
        <v>2772.2443559072585</v>
      </c>
      <c r="EQ70" s="239">
        <f t="shared" si="419"/>
        <v>2924.4278370246548</v>
      </c>
      <c r="ER70" s="239">
        <f t="shared" si="420"/>
        <v>3084.9654922160857</v>
      </c>
      <c r="ES70" s="239">
        <f t="shared" si="421"/>
        <v>3254.3159272641687</v>
      </c>
      <c r="ET70" s="239">
        <f t="shared" si="422"/>
        <v>3432.9629233024275</v>
      </c>
      <c r="EU70" s="239">
        <f t="shared" si="423"/>
        <v>3621.4168188264175</v>
      </c>
      <c r="EV70" s="239">
        <f t="shared" si="424"/>
        <v>3820.2159675709117</v>
      </c>
      <c r="EW70" s="239">
        <f t="shared" si="425"/>
        <v>4029.9282764178502</v>
      </c>
      <c r="EX70" s="239">
        <f t="shared" si="426"/>
        <v>4251.1528277283678</v>
      </c>
      <c r="EY70" s="239">
        <f t="shared" si="427"/>
        <v>4484.5215907334023</v>
      </c>
      <c r="EZ70" s="239">
        <f t="shared" si="428"/>
        <v>4730.7012268717845</v>
      </c>
      <c r="FA70" s="239">
        <f t="shared" si="428"/>
        <v>4990.3949942330955</v>
      </c>
      <c r="FB70" s="239">
        <f t="shared" si="428"/>
        <v>5264.3447565456891</v>
      </c>
      <c r="FC70" s="239">
        <f t="shared" si="428"/>
        <v>5553.3331024489307</v>
      </c>
      <c r="FD70" s="239">
        <f t="shared" si="428"/>
        <v>5858.1855811037458</v>
      </c>
      <c r="FE70" s="239">
        <f t="shared" si="428"/>
        <v>6179.7730605279194</v>
      </c>
      <c r="FF70" s="239">
        <f t="shared" si="428"/>
        <v>6519.0142153931683</v>
      </c>
      <c r="FG70" s="239">
        <f t="shared" si="428"/>
        <v>6876.8781513908489</v>
      </c>
      <c r="FH70" s="239">
        <f t="shared" si="428"/>
        <v>7254.3871736632836</v>
      </c>
      <c r="FI70" s="239">
        <f t="shared" si="428"/>
        <v>7652.6197072092555</v>
      </c>
      <c r="FJ70" s="239">
        <f t="shared" si="428"/>
        <v>8072.7133776063447</v>
      </c>
      <c r="FK70" s="239">
        <f t="shared" si="428"/>
        <v>8515.8682608507734</v>
      </c>
      <c r="FL70" s="239">
        <f t="shared" si="428"/>
        <v>8983.3503115985295</v>
      </c>
      <c r="FM70" s="239">
        <f t="shared" si="428"/>
        <v>9476.4949796011824</v>
      </c>
      <c r="FN70" s="239">
        <f t="shared" si="428"/>
        <v>9996.7110246674074</v>
      </c>
      <c r="FO70" s="239">
        <f t="shared" si="428"/>
        <v>10545.484541048383</v>
      </c>
      <c r="FP70" s="239">
        <f t="shared" si="429"/>
        <v>11124.383202743456</v>
      </c>
      <c r="FQ70" s="239">
        <f t="shared" si="430"/>
        <v>11735.060741853586</v>
      </c>
      <c r="FR70" s="239">
        <f t="shared" si="431"/>
        <v>12379.261672775823</v>
      </c>
      <c r="FS70" s="239">
        <f t="shared" si="432"/>
        <v>13058.826275734371</v>
      </c>
      <c r="FT70" s="239">
        <f t="shared" si="433"/>
        <v>13775.695853884597</v>
      </c>
      <c r="FU70" s="239">
        <f t="shared" si="434"/>
        <v>14531.918279007925</v>
      </c>
      <c r="FV70" s="239">
        <f t="shared" si="435"/>
        <v>15329.653841639883</v>
      </c>
      <c r="FW70" s="239">
        <f t="shared" si="436"/>
        <v>16171.181422343332</v>
      </c>
      <c r="FX70" s="239">
        <f t="shared" si="437"/>
        <v>17058.905001756226</v>
      </c>
      <c r="FY70" s="239">
        <f t="shared" si="438"/>
        <v>17995.360528011097</v>
      </c>
      <c r="FZ70" s="239">
        <f t="shared" si="439"/>
        <v>18983.223161144342</v>
      </c>
      <c r="GA70" s="239">
        <f t="shared" si="440"/>
        <v>20025.314915190276</v>
      </c>
      <c r="GB70" s="239">
        <f t="shared" si="441"/>
        <v>21124.612719791065</v>
      </c>
      <c r="GC70" s="239">
        <f t="shared" si="442"/>
        <v>22284.256924352008</v>
      </c>
      <c r="GD70" s="239">
        <f t="shared" si="443"/>
        <v>23507.560269035879</v>
      </c>
      <c r="GE70" s="239">
        <f t="shared" si="444"/>
        <v>24798.017348223657</v>
      </c>
      <c r="GF70" s="239">
        <f t="shared" si="445"/>
        <v>26159.314593475767</v>
      </c>
      <c r="GG70" s="239">
        <f t="shared" si="445"/>
        <v>27595.34080451206</v>
      </c>
      <c r="GH70" s="239">
        <f t="shared" si="445"/>
        <v>29110.1982582942</v>
      </c>
      <c r="GI70" s="239">
        <f t="shared" si="445"/>
        <v>30708.214427945655</v>
      </c>
      <c r="GJ70" s="239">
        <f t="shared" si="445"/>
        <v>32393.954344986563</v>
      </c>
      <c r="GK70" s="239">
        <f t="shared" si="445"/>
        <v>34172.233640198516</v>
      </c>
      <c r="GL70" s="239">
        <f t="shared" si="445"/>
        <v>36048.132300372898</v>
      </c>
      <c r="GM70" s="239">
        <f t="shared" si="445"/>
        <v>38027.009180241541</v>
      </c>
      <c r="GN70" s="239">
        <f t="shared" si="445"/>
        <v>40114.517311045704</v>
      </c>
      <c r="GO70" s="239">
        <f t="shared" si="445"/>
        <v>42316.620049475168</v>
      </c>
      <c r="GP70" s="239">
        <f t="shared" si="445"/>
        <v>44639.608113109913</v>
      </c>
      <c r="GQ70" s="239">
        <f t="shared" si="445"/>
        <v>47090.117551029281</v>
      </c>
      <c r="GR70" s="239">
        <f t="shared" si="445"/>
        <v>49675.14870092507</v>
      </c>
      <c r="GS70" s="239">
        <f t="shared" si="445"/>
        <v>52402.086186873006</v>
      </c>
      <c r="GT70" s="239">
        <f t="shared" si="445"/>
        <v>55278.720014890059</v>
      </c>
      <c r="GU70" s="239">
        <f t="shared" si="445"/>
        <v>58313.267826540934</v>
      </c>
      <c r="GV70" s="239">
        <f t="shared" si="446"/>
        <v>61514.398374165343</v>
      </c>
      <c r="GW70" s="239">
        <f t="shared" si="447"/>
        <v>64891.256284787407</v>
      </c>
      <c r="GX70" s="239">
        <f t="shared" si="448"/>
        <v>68453.488183449968</v>
      </c>
      <c r="GY70" s="239">
        <f t="shared" si="449"/>
        <v>72211.270250599919</v>
      </c>
      <c r="GZ70" s="239">
        <f t="shared" si="450"/>
        <v>76175.337292247466</v>
      </c>
      <c r="HA70" s="239">
        <f t="shared" si="451"/>
        <v>80357.013405943508</v>
      </c>
      <c r="HB70" s="239">
        <f t="shared" si="452"/>
        <v>84768.244330178408</v>
      </c>
      <c r="HC70" s="239">
        <f t="shared" si="453"/>
        <v>89421.631569614139</v>
      </c>
      <c r="HD70" s="239">
        <f t="shared" si="454"/>
        <v>94330.468393634859</v>
      </c>
      <c r="HE70" s="239">
        <f t="shared" si="455"/>
        <v>99508.777811052656</v>
      </c>
      <c r="HF70" s="239">
        <f t="shared" si="456"/>
        <v>104971.35262945014</v>
      </c>
      <c r="HG70" s="239">
        <f t="shared" si="457"/>
        <v>110733.79771359693</v>
      </c>
      <c r="HH70" s="239">
        <f t="shared" si="458"/>
        <v>116812.57456365917</v>
      </c>
      <c r="HI70" s="239">
        <f t="shared" si="459"/>
        <v>123225.0483405479</v>
      </c>
    </row>
    <row r="71" spans="1:217" s="278" customFormat="1" ht="12.75" customHeight="1">
      <c r="A71" s="10" t="str">
        <f>'JJR-4 Constant DCF'!A65</f>
        <v>Xcel Energy Inc.</v>
      </c>
      <c r="B71" s="389" t="str">
        <f>'JJR-4 Constant DCF'!B65</f>
        <v>XEL</v>
      </c>
      <c r="C71" s="239">
        <f>'JJR-4 Constant DCF'!D65</f>
        <v>64.273666666666713</v>
      </c>
      <c r="D71" s="10">
        <f>'JJR-4 Constant DCF'!C65</f>
        <v>1.83</v>
      </c>
      <c r="E71" s="3">
        <f>'JJR-4 Constant DCF'!G65</f>
        <v>0.06</v>
      </c>
      <c r="F71" s="3">
        <f>'JJR-4 Constant DCF'!H65</f>
        <v>6.3E-2</v>
      </c>
      <c r="G71" s="3">
        <f>'JJR-4 Constant DCF'!I65</f>
        <v>6.2E-2</v>
      </c>
      <c r="H71" s="3">
        <f t="shared" si="460"/>
        <v>6.3E-2</v>
      </c>
      <c r="I71" s="3">
        <f t="shared" si="344"/>
        <v>6.1649234433652715E-2</v>
      </c>
      <c r="J71" s="3">
        <f t="shared" si="345"/>
        <v>6.029846886730543E-2</v>
      </c>
      <c r="K71" s="3">
        <f t="shared" si="346"/>
        <v>5.8947703300958144E-2</v>
      </c>
      <c r="L71" s="3">
        <f t="shared" si="347"/>
        <v>5.7596937734610859E-2</v>
      </c>
      <c r="M71" s="3">
        <f t="shared" si="348"/>
        <v>5.6246172168263574E-2</v>
      </c>
      <c r="N71" s="3">
        <f>'JJR-5.4 GDP Growth'!$D$25</f>
        <v>5.4895406601916275E-2</v>
      </c>
      <c r="O71" s="3">
        <f t="shared" si="461"/>
        <v>8.7754806876182562E-2</v>
      </c>
      <c r="Q71" s="239">
        <f t="shared" si="349"/>
        <v>-64.273666666666713</v>
      </c>
      <c r="R71" s="239">
        <f t="shared" si="350"/>
        <v>1.94529</v>
      </c>
      <c r="S71" s="239">
        <f t="shared" si="351"/>
        <v>2.06784327</v>
      </c>
      <c r="T71" s="239">
        <f t="shared" si="352"/>
        <v>2.1981173960099998</v>
      </c>
      <c r="U71" s="239">
        <f t="shared" si="353"/>
        <v>2.3365987919586297</v>
      </c>
      <c r="V71" s="239">
        <f t="shared" si="354"/>
        <v>2.4838045158520234</v>
      </c>
      <c r="W71" s="239">
        <f t="shared" si="355"/>
        <v>2.6369291627371503</v>
      </c>
      <c r="X71" s="239">
        <f t="shared" si="356"/>
        <v>2.795931953761746</v>
      </c>
      <c r="Y71" s="239">
        <f t="shared" si="357"/>
        <v>2.9607457210217616</v>
      </c>
      <c r="Z71" s="239">
        <f t="shared" si="358"/>
        <v>3.1312756079634676</v>
      </c>
      <c r="AA71" s="239">
        <f t="shared" si="359"/>
        <v>3.3073978749152655</v>
      </c>
      <c r="AB71" s="239">
        <f t="shared" ref="AB71" si="655">AA71*(1+$N71)</f>
        <v>3.4889588260530529</v>
      </c>
      <c r="AC71" s="239">
        <f t="shared" ref="AC71" si="656">AB71*(1+$N71)</f>
        <v>3.6804866394265798</v>
      </c>
      <c r="AD71" s="239">
        <f t="shared" ref="AD71" si="657">AC71*(1+$N71)</f>
        <v>3.8825284499908221</v>
      </c>
      <c r="AE71" s="239">
        <f t="shared" ref="AE71" si="658">AD71*(1+$N71)</f>
        <v>4.0956614278965757</v>
      </c>
      <c r="AF71" s="239">
        <f t="shared" ref="AF71" si="659">AE71*(1+$N71)</f>
        <v>4.3204944272847436</v>
      </c>
      <c r="AG71" s="239">
        <f t="shared" ref="AG71" si="660">AF71*(1+$N71)</f>
        <v>4.557669725591853</v>
      </c>
      <c r="AH71" s="239">
        <f t="shared" ref="AH71" si="661">AG71*(1+$N71)</f>
        <v>4.8078648583354617</v>
      </c>
      <c r="AI71" s="239">
        <f t="shared" ref="AI71" si="662">AH71*(1+$N71)</f>
        <v>5.0717945546208512</v>
      </c>
      <c r="AJ71" s="239">
        <f t="shared" ref="AJ71" si="663">AI71*(1+$N71)</f>
        <v>5.3502127788981477</v>
      </c>
      <c r="AK71" s="239">
        <f t="shared" ref="AK71" si="664">AJ71*(1+$N71)</f>
        <v>5.6439148848025296</v>
      </c>
      <c r="AL71" s="239">
        <f t="shared" ref="AL71" si="665">AK71*(1+$N71)</f>
        <v>5.9537398872303715</v>
      </c>
      <c r="AM71" s="239">
        <f t="shared" ref="AM71" si="666">AL71*(1+$N71)</f>
        <v>6.2805728591419303</v>
      </c>
      <c r="AN71" s="239">
        <f t="shared" ref="AN71" si="667">AM71*(1+$N71)</f>
        <v>6.625347459937486</v>
      </c>
      <c r="AO71" s="239">
        <f t="shared" ref="AO71" si="668">AN71*(1+$N71)</f>
        <v>6.9890486026297278</v>
      </c>
      <c r="AP71" s="239">
        <f t="shared" ref="AP71" si="669">AO71*(1+$N71)</f>
        <v>7.3727152674316416</v>
      </c>
      <c r="AQ71" s="239">
        <f t="shared" si="654"/>
        <v>7.7774434697974577</v>
      </c>
      <c r="AR71" s="239">
        <f t="shared" si="361"/>
        <v>8.2043893913954076</v>
      </c>
      <c r="AS71" s="239">
        <f t="shared" si="362"/>
        <v>8.6547726829565068</v>
      </c>
      <c r="AT71" s="239">
        <f t="shared" si="363"/>
        <v>9.1298799484345619</v>
      </c>
      <c r="AU71" s="239">
        <f t="shared" si="364"/>
        <v>9.6310684204305588</v>
      </c>
      <c r="AV71" s="239">
        <f t="shared" si="365"/>
        <v>10.159769837380971</v>
      </c>
      <c r="AW71" s="239">
        <f t="shared" si="366"/>
        <v>10.717494533585883</v>
      </c>
      <c r="AX71" s="239">
        <f t="shared" si="367"/>
        <v>11.305835753760896</v>
      </c>
      <c r="AY71" s="239">
        <f t="shared" si="368"/>
        <v>11.926474204438083</v>
      </c>
      <c r="AZ71" s="239">
        <f t="shared" si="369"/>
        <v>12.581182855217978</v>
      </c>
      <c r="BA71" s="239">
        <f t="shared" si="370"/>
        <v>13.271832003588226</v>
      </c>
      <c r="BB71" s="239">
        <f t="shared" si="371"/>
        <v>14.000394617777527</v>
      </c>
      <c r="BC71" s="239">
        <f t="shared" si="372"/>
        <v>14.768951972907704</v>
      </c>
      <c r="BD71" s="239">
        <f t="shared" si="373"/>
        <v>15.579699596544646</v>
      </c>
      <c r="BE71" s="239">
        <f t="shared" si="374"/>
        <v>16.434953540632677</v>
      </c>
      <c r="BF71" s="239">
        <f t="shared" si="375"/>
        <v>17.337156997729309</v>
      </c>
      <c r="BG71" s="239">
        <f t="shared" ref="BG71" si="670">BF71*(1+$N71)</f>
        <v>18.288887280440917</v>
      </c>
      <c r="BH71" s="239">
        <f t="shared" ref="BH71" si="671">BG71*(1+$N71)</f>
        <v>19.292863183997337</v>
      </c>
      <c r="BI71" s="239">
        <f t="shared" ref="BI71" si="672">BH71*(1+$N71)</f>
        <v>20.351952752998013</v>
      </c>
      <c r="BJ71" s="239">
        <f t="shared" ref="BJ71" si="673">BI71*(1+$N71)</f>
        <v>21.469181474516827</v>
      </c>
      <c r="BK71" s="239">
        <f t="shared" ref="BK71" si="674">BJ71*(1+$N71)</f>
        <v>22.647740920970755</v>
      </c>
      <c r="BL71" s="239">
        <f t="shared" ref="BL71" si="675">BK71*(1+$N71)</f>
        <v>23.890997867442302</v>
      </c>
      <c r="BM71" s="239">
        <f t="shared" ref="BM71" si="676">BL71*(1+$N71)</f>
        <v>25.202503909501061</v>
      </c>
      <c r="BN71" s="239">
        <f t="shared" ref="BN71" si="677">BM71*(1+$N71)</f>
        <v>26.586005608999507</v>
      </c>
      <c r="BO71" s="239">
        <f t="shared" ref="BO71" si="678">BN71*(1+$N71)</f>
        <v>28.04545519682636</v>
      </c>
      <c r="BP71" s="239">
        <f t="shared" ref="BP71" si="679">BO71*(1+$N71)</f>
        <v>29.585021863191969</v>
      </c>
      <c r="BQ71" s="239">
        <f t="shared" ref="BQ71" si="680">BP71*(1+$N71)</f>
        <v>31.209103667698475</v>
      </c>
      <c r="BR71" s="239">
        <f t="shared" ref="BR71" si="681">BQ71*(1+$N71)</f>
        <v>32.92234010321814</v>
      </c>
      <c r="BS71" s="239">
        <f t="shared" ref="BS71" si="682">BR71*(1+$N71)</f>
        <v>34.729625349470872</v>
      </c>
      <c r="BT71" s="239">
        <f t="shared" ref="BT71" si="683">BS71*(1+$N71)</f>
        <v>36.636122254162295</v>
      </c>
      <c r="BU71" s="239">
        <f t="shared" ref="BU71" si="684">BT71*(1+$N71)</f>
        <v>38.64727708162205</v>
      </c>
      <c r="BV71" s="239">
        <f t="shared" ref="BV71" si="685">BU71*(1+$N71)</f>
        <v>40.768835071074612</v>
      </c>
      <c r="BW71" s="239">
        <f t="shared" ref="BW71" si="686">BV71*(1+$N71)</f>
        <v>43.006856848987717</v>
      </c>
      <c r="BX71" s="239">
        <f t="shared" si="378"/>
        <v>45.367735742383303</v>
      </c>
      <c r="BY71" s="239">
        <f t="shared" si="379"/>
        <v>47.858216042569723</v>
      </c>
      <c r="BZ71" s="239">
        <f t="shared" si="380"/>
        <v>50.485412271468938</v>
      </c>
      <c r="CA71" s="239">
        <f t="shared" si="381"/>
        <v>53.256829505576597</v>
      </c>
      <c r="CB71" s="239">
        <f t="shared" si="382"/>
        <v>56.180384815614154</v>
      </c>
      <c r="CC71" s="239">
        <f t="shared" si="383"/>
        <v>59.264429883119419</v>
      </c>
      <c r="CD71" s="239">
        <f t="shared" si="384"/>
        <v>62.517774858584019</v>
      </c>
      <c r="CE71" s="239">
        <f t="shared" si="385"/>
        <v>65.949713529293049</v>
      </c>
      <c r="CF71" s="239">
        <f t="shared" si="386"/>
        <v>69.570049868763491</v>
      </c>
      <c r="CG71" s="239">
        <f t="shared" si="387"/>
        <v>73.389126043624856</v>
      </c>
      <c r="CH71" s="239">
        <f t="shared" si="388"/>
        <v>77.417851957948926</v>
      </c>
      <c r="CI71" s="239">
        <f t="shared" si="389"/>
        <v>81.667736419427499</v>
      </c>
      <c r="CJ71" s="239">
        <f t="shared" si="390"/>
        <v>86.150920016430092</v>
      </c>
      <c r="CK71" s="239">
        <f t="shared" si="391"/>
        <v>90.880209799861191</v>
      </c>
      <c r="CL71" s="239">
        <f t="shared" si="392"/>
        <v>95.869115868892024</v>
      </c>
      <c r="CM71" s="239">
        <f t="shared" ref="CM71" si="687">CL71*(1+$N71)</f>
        <v>101.13188996508107</v>
      </c>
      <c r="CN71" s="239">
        <f t="shared" ref="CN71" si="688">CM71*(1+$N71)</f>
        <v>106.68356618513445</v>
      </c>
      <c r="CO71" s="239">
        <f t="shared" ref="CO71" si="689">CN71*(1+$N71)</f>
        <v>112.54000392860985</v>
      </c>
      <c r="CP71" s="239">
        <f t="shared" ref="CP71" si="690">CO71*(1+$N71)</f>
        <v>118.71793320325214</v>
      </c>
      <c r="CQ71" s="239">
        <f t="shared" ref="CQ71" si="691">CP71*(1+$N71)</f>
        <v>125.23500241738381</v>
      </c>
      <c r="CR71" s="239">
        <f t="shared" ref="CR71" si="692">CQ71*(1+$N71)</f>
        <v>132.10982879587806</v>
      </c>
      <c r="CS71" s="239">
        <f t="shared" ref="CS71" si="693">CR71*(1+$N71)</f>
        <v>139.36205156373734</v>
      </c>
      <c r="CT71" s="239">
        <f t="shared" ref="CT71" si="694">CS71*(1+$N71)</f>
        <v>147.01238804920592</v>
      </c>
      <c r="CU71" s="239">
        <f t="shared" ref="CU71" si="695">CT71*(1+$N71)</f>
        <v>155.08269286668579</v>
      </c>
      <c r="CV71" s="239">
        <f t="shared" ref="CV71" si="696">CU71*(1+$N71)</f>
        <v>163.59602034852261</v>
      </c>
      <c r="CW71" s="239">
        <f t="shared" ref="CW71" si="697">CV71*(1+$N71)</f>
        <v>172.57669040401012</v>
      </c>
      <c r="CX71" s="239">
        <f t="shared" ref="CX71" si="698">CW71*(1+$N71)</f>
        <v>182.05035799375128</v>
      </c>
      <c r="CY71" s="239">
        <f t="shared" ref="CY71" si="699">CX71*(1+$N71)</f>
        <v>192.04408641784266</v>
      </c>
      <c r="CZ71" s="239">
        <f t="shared" ref="CZ71" si="700">CY71*(1+$N71)</f>
        <v>202.58642462724367</v>
      </c>
      <c r="DA71" s="239">
        <f t="shared" ref="DA71" si="701">CZ71*(1+$N71)</f>
        <v>213.70748877918467</v>
      </c>
      <c r="DB71" s="239">
        <f t="shared" ref="DB71" si="702">DA71*(1+$N71)</f>
        <v>225.43904826959246</v>
      </c>
      <c r="DC71" s="239">
        <f t="shared" ref="DC71" si="703">DB71*(1+$N71)</f>
        <v>237.81461648830077</v>
      </c>
      <c r="DD71" s="239">
        <f t="shared" si="395"/>
        <v>250.86954655630481</v>
      </c>
      <c r="DE71" s="239">
        <f t="shared" si="396"/>
        <v>264.64113231855151</v>
      </c>
      <c r="DF71" s="239">
        <f t="shared" si="397"/>
        <v>279.16871488076993</v>
      </c>
      <c r="DG71" s="239">
        <f t="shared" si="398"/>
        <v>294.49379499468421</v>
      </c>
      <c r="DH71" s="239">
        <f t="shared" si="399"/>
        <v>310.66015161265875</v>
      </c>
      <c r="DI71" s="239">
        <f t="shared" si="400"/>
        <v>327.71396695044859</v>
      </c>
      <c r="DJ71" s="239">
        <f t="shared" si="401"/>
        <v>345.70395841532041</v>
      </c>
      <c r="DK71" s="239">
        <f t="shared" si="402"/>
        <v>364.6815177764214</v>
      </c>
      <c r="DL71" s="239">
        <f t="shared" si="403"/>
        <v>384.70085797496199</v>
      </c>
      <c r="DM71" s="239">
        <f t="shared" si="404"/>
        <v>405.81916799360357</v>
      </c>
      <c r="DN71" s="239">
        <f t="shared" si="405"/>
        <v>428.09677622746381</v>
      </c>
      <c r="DO71" s="239">
        <f t="shared" si="406"/>
        <v>451.59732282343998</v>
      </c>
      <c r="DP71" s="239">
        <f t="shared" si="407"/>
        <v>476.38794148016956</v>
      </c>
      <c r="DQ71" s="239">
        <f t="shared" si="408"/>
        <v>502.53945122797336</v>
      </c>
      <c r="DR71" s="239">
        <f t="shared" si="409"/>
        <v>530.12655873663687</v>
      </c>
      <c r="DS71" s="239">
        <f t="shared" ref="DS71" si="704">DR71*(1+$N71)</f>
        <v>559.22807172895921</v>
      </c>
      <c r="DT71" s="239">
        <f t="shared" ref="DT71" si="705">DS71*(1+$N71)</f>
        <v>589.92712410972604</v>
      </c>
      <c r="DU71" s="239">
        <f t="shared" ref="DU71" si="706">DT71*(1+$N71)</f>
        <v>622.31141345322862</v>
      </c>
      <c r="DV71" s="239">
        <f t="shared" ref="DV71" si="707">DU71*(1+$N71)</f>
        <v>656.47345152775688</v>
      </c>
      <c r="DW71" s="239">
        <f t="shared" ref="DW71" si="708">DV71*(1+$N71)</f>
        <v>692.5108285727365</v>
      </c>
      <c r="DX71" s="239">
        <f t="shared" ref="DX71" si="709">DW71*(1+$N71)</f>
        <v>730.52649208346679</v>
      </c>
      <c r="DY71" s="239">
        <f t="shared" ref="DY71" si="710">DX71*(1+$N71)</f>
        <v>770.62904089986023</v>
      </c>
      <c r="DZ71" s="239">
        <f t="shared" ref="DZ71" si="711">DY71*(1+$N71)</f>
        <v>812.93303543930278</v>
      </c>
      <c r="EA71" s="239">
        <f t="shared" ref="EA71" si="712">DZ71*(1+$N71)</f>
        <v>857.55932495987338</v>
      </c>
      <c r="EB71" s="239">
        <f t="shared" ref="EB71" si="713">EA71*(1+$N71)</f>
        <v>904.63539278881046</v>
      </c>
      <c r="EC71" s="239">
        <f t="shared" ref="EC71" si="714">EB71*(1+$N71)</f>
        <v>954.29572050243644</v>
      </c>
      <c r="ED71" s="239">
        <f t="shared" ref="ED71" si="715">EC71*(1+$N71)</f>
        <v>1006.6821720978863</v>
      </c>
      <c r="EE71" s="239">
        <f t="shared" ref="EE71" si="716">ED71*(1+$N71)</f>
        <v>1061.9443992541001</v>
      </c>
      <c r="EF71" s="239">
        <f t="shared" ref="EF71" si="717">EE71*(1+$N71)</f>
        <v>1120.2402688397815</v>
      </c>
      <c r="EG71" s="239">
        <f t="shared" ref="EG71" si="718">EF71*(1+$N71)</f>
        <v>1181.7363138895812</v>
      </c>
      <c r="EH71" s="239">
        <f t="shared" ref="EH71" si="719">EG71*(1+$N71)</f>
        <v>1246.6082093367995</v>
      </c>
      <c r="EI71" s="239">
        <f t="shared" ref="EI71" si="720">EH71*(1+$N71)</f>
        <v>1315.0412738616299</v>
      </c>
      <c r="EJ71" s="239">
        <f t="shared" si="412"/>
        <v>1387.230999288566</v>
      </c>
      <c r="EK71" s="239">
        <f t="shared" si="413"/>
        <v>1463.3836090452944</v>
      </c>
      <c r="EL71" s="239">
        <f t="shared" si="414"/>
        <v>1543.7166472784156</v>
      </c>
      <c r="EM71" s="239">
        <f t="shared" si="415"/>
        <v>1628.4596003089111</v>
      </c>
      <c r="EN71" s="239">
        <f t="shared" si="416"/>
        <v>1717.8545522026629</v>
      </c>
      <c r="EO71" s="239">
        <f t="shared" si="417"/>
        <v>1812.156876328781</v>
      </c>
      <c r="EP71" s="239">
        <f t="shared" si="418"/>
        <v>1911.6359648813079</v>
      </c>
      <c r="EQ71" s="239">
        <f t="shared" si="419"/>
        <v>2016.5759984483138</v>
      </c>
      <c r="ER71" s="239">
        <f t="shared" si="420"/>
        <v>2127.2767578267994</v>
      </c>
      <c r="ES71" s="239">
        <f t="shared" si="421"/>
        <v>2244.0544804025076</v>
      </c>
      <c r="ET71" s="239">
        <f t="shared" si="422"/>
        <v>2367.2427635410554</v>
      </c>
      <c r="EU71" s="239">
        <f t="shared" si="423"/>
        <v>2497.1935175710855</v>
      </c>
      <c r="EV71" s="239">
        <f t="shared" si="424"/>
        <v>2634.2779710818199</v>
      </c>
      <c r="EW71" s="239">
        <f t="shared" si="425"/>
        <v>2778.8877314068277</v>
      </c>
      <c r="EX71" s="239">
        <f t="shared" si="426"/>
        <v>2931.4359033234823</v>
      </c>
      <c r="EY71" s="239">
        <f t="shared" ref="EY71" si="721">EX71*(1+$N71)</f>
        <v>3092.3582691638808</v>
      </c>
      <c r="EZ71" s="239">
        <f t="shared" ref="EZ71" si="722">EY71*(1+$N71)</f>
        <v>3262.1145337084299</v>
      </c>
      <c r="FA71" s="239">
        <f t="shared" ref="FA71" si="723">EZ71*(1+$N71)</f>
        <v>3441.1896374183748</v>
      </c>
      <c r="FB71" s="239">
        <f t="shared" ref="FB71" si="724">FA71*(1+$N71)</f>
        <v>3630.0951417587571</v>
      </c>
      <c r="FC71" s="239">
        <f t="shared" ref="FC71" si="725">FB71*(1+$N71)</f>
        <v>3829.3706905692452</v>
      </c>
      <c r="FD71" s="239">
        <f t="shared" ref="FD71" si="726">FC71*(1+$N71)</f>
        <v>4039.5855516575048</v>
      </c>
      <c r="FE71" s="239">
        <f t="shared" ref="FE71" si="727">FD71*(1+$N71)</f>
        <v>4261.3402430189699</v>
      </c>
      <c r="FF71" s="239">
        <f t="shared" ref="FF71" si="728">FE71*(1+$N71)</f>
        <v>4495.2682483286053</v>
      </c>
      <c r="FG71" s="239">
        <f t="shared" ref="FG71" si="729">FF71*(1+$N71)</f>
        <v>4742.0378266052876</v>
      </c>
      <c r="FH71" s="239">
        <f t="shared" ref="FH71" si="730">FG71*(1+$N71)</f>
        <v>5002.3539212184523</v>
      </c>
      <c r="FI71" s="239">
        <f t="shared" ref="FI71" si="731">FH71*(1+$N71)</f>
        <v>5276.9601736904297</v>
      </c>
      <c r="FJ71" s="239">
        <f t="shared" ref="FJ71" si="732">FI71*(1+$N71)</f>
        <v>5566.6410480472841</v>
      </c>
      <c r="FK71" s="239">
        <f t="shared" ref="FK71" si="733">FJ71*(1+$N71)</f>
        <v>5872.2240717867571</v>
      </c>
      <c r="FL71" s="239">
        <f t="shared" ref="FL71" si="734">FK71*(1+$N71)</f>
        <v>6194.5821998650517</v>
      </c>
      <c r="FM71" s="239">
        <f t="shared" ref="FM71" si="735">FL71*(1+$N71)</f>
        <v>6534.6363084556369</v>
      </c>
      <c r="FN71" s="239">
        <f t="shared" ref="FN71" si="736">FM71*(1+$N71)</f>
        <v>6893.3578256039546</v>
      </c>
      <c r="FO71" s="239">
        <f t="shared" ref="FO71" si="737">FN71*(1+$N71)</f>
        <v>7271.7715062929847</v>
      </c>
      <c r="FP71" s="239">
        <f t="shared" si="429"/>
        <v>7670.9583598471672</v>
      </c>
      <c r="FQ71" s="239">
        <f t="shared" si="430"/>
        <v>8092.0587380373463</v>
      </c>
      <c r="FR71" s="239">
        <f t="shared" si="431"/>
        <v>8536.2755927084963</v>
      </c>
      <c r="FS71" s="239">
        <f t="shared" si="432"/>
        <v>9004.877912236243</v>
      </c>
      <c r="FT71" s="239">
        <f t="shared" si="433"/>
        <v>9499.204346629067</v>
      </c>
      <c r="FU71" s="239">
        <f t="shared" si="434"/>
        <v>10020.66703163196</v>
      </c>
      <c r="FV71" s="239">
        <f t="shared" si="435"/>
        <v>10570.755622755814</v>
      </c>
      <c r="FW71" s="239">
        <f t="shared" si="436"/>
        <v>11151.041550756487</v>
      </c>
      <c r="FX71" s="239">
        <f t="shared" si="437"/>
        <v>11763.182510720128</v>
      </c>
      <c r="FY71" s="239">
        <f t="shared" si="438"/>
        <v>12408.92719757866</v>
      </c>
      <c r="FZ71" s="239">
        <f t="shared" si="439"/>
        <v>13090.120301583318</v>
      </c>
      <c r="GA71" s="239">
        <f t="shared" si="440"/>
        <v>13808.707778006734</v>
      </c>
      <c r="GB71" s="239">
        <f t="shared" si="441"/>
        <v>14566.742406127458</v>
      </c>
      <c r="GC71" s="239">
        <f t="shared" si="442"/>
        <v>15366.3896533772</v>
      </c>
      <c r="GD71" s="239">
        <f t="shared" si="443"/>
        <v>16209.93386140282</v>
      </c>
      <c r="GE71" s="239">
        <f t="shared" ref="GE71" si="738">GD71*(1+$N71)</f>
        <v>17099.784771714698</v>
      </c>
      <c r="GF71" s="239">
        <f t="shared" ref="GF71" si="739">GE71*(1+$N71)</f>
        <v>18038.484409563232</v>
      </c>
      <c r="GG71" s="239">
        <f t="shared" ref="GG71" si="740">GF71*(1+$N71)</f>
        <v>19028.714345708533</v>
      </c>
      <c r="GH71" s="239">
        <f t="shared" ref="GH71" si="741">GG71*(1+$N71)</f>
        <v>20073.303356827921</v>
      </c>
      <c r="GI71" s="239">
        <f t="shared" ref="GI71" si="742">GH71*(1+$N71)</f>
        <v>21175.235506444602</v>
      </c>
      <c r="GJ71" s="239">
        <f t="shared" ref="GJ71" si="743">GI71*(1+$N71)</f>
        <v>22337.658669462213</v>
      </c>
      <c r="GK71" s="239">
        <f t="shared" ref="GK71" si="744">GJ71*(1+$N71)</f>
        <v>23563.89352465716</v>
      </c>
      <c r="GL71" s="239">
        <f t="shared" ref="GL71" si="745">GK71*(1+$N71)</f>
        <v>24857.443040817478</v>
      </c>
      <c r="GM71" s="239">
        <f t="shared" ref="GM71" si="746">GL71*(1+$N71)</f>
        <v>26222.002483627126</v>
      </c>
      <c r="GN71" s="239">
        <f t="shared" ref="GN71" si="747">GM71*(1+$N71)</f>
        <v>27661.469971882296</v>
      </c>
      <c r="GO71" s="239">
        <f t="shared" ref="GO71" si="748">GN71*(1+$N71)</f>
        <v>29179.957613195471</v>
      </c>
      <c r="GP71" s="239">
        <f t="shared" ref="GP71" si="749">GO71*(1+$N71)</f>
        <v>30781.803250998517</v>
      </c>
      <c r="GQ71" s="239">
        <f t="shared" ref="GQ71" si="750">GP71*(1+$N71)</f>
        <v>32471.58285640227</v>
      </c>
      <c r="GR71" s="239">
        <f t="shared" ref="GR71" si="751">GQ71*(1+$N71)</f>
        <v>34254.12360031229</v>
      </c>
      <c r="GS71" s="239">
        <f t="shared" ref="GS71" si="752">GR71*(1+$N71)</f>
        <v>36134.517643143728</v>
      </c>
      <c r="GT71" s="239">
        <f t="shared" ref="GT71" si="753">GS71*(1+$N71)</f>
        <v>38118.136681528224</v>
      </c>
      <c r="GU71" s="239">
        <f t="shared" ref="GU71" si="754">GT71*(1+$N71)</f>
        <v>40210.647293568138</v>
      </c>
      <c r="GV71" s="239">
        <f t="shared" si="446"/>
        <v>42418.027126474808</v>
      </c>
      <c r="GW71" s="239">
        <f t="shared" si="447"/>
        <v>44746.581972833759</v>
      </c>
      <c r="GX71" s="239">
        <f t="shared" si="448"/>
        <v>47202.963784278443</v>
      </c>
      <c r="GY71" s="239">
        <f t="shared" si="449"/>
        <v>49794.189674031935</v>
      </c>
      <c r="GZ71" s="239">
        <f t="shared" si="450"/>
        <v>52527.661962600861</v>
      </c>
      <c r="HA71" s="239">
        <f t="shared" si="451"/>
        <v>55411.189323885847</v>
      </c>
      <c r="HB71" s="239">
        <f t="shared" si="452"/>
        <v>58453.009092116321</v>
      </c>
      <c r="HC71" s="239">
        <f t="shared" si="453"/>
        <v>61661.810793333556</v>
      </c>
      <c r="HD71" s="239">
        <f t="shared" si="454"/>
        <v>65046.760968644034</v>
      </c>
      <c r="HE71" s="239">
        <f t="shared" si="455"/>
        <v>68617.5293601554</v>
      </c>
      <c r="HF71" s="239">
        <f t="shared" si="456"/>
        <v>72384.316534400059</v>
      </c>
      <c r="HG71" s="239">
        <f t="shared" si="457"/>
        <v>76357.883022157766</v>
      </c>
      <c r="HH71" s="239">
        <f t="shared" si="458"/>
        <v>80549.58005792067</v>
      </c>
      <c r="HI71" s="239">
        <f t="shared" si="459"/>
        <v>84971.38200681383</v>
      </c>
    </row>
    <row r="72" spans="1:217" s="293" customFormat="1" ht="12.75" customHeight="1">
      <c r="A72" s="290"/>
      <c r="B72" s="286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39"/>
      <c r="FE72" s="239"/>
      <c r="FF72" s="239"/>
      <c r="FG72" s="239"/>
      <c r="FH72" s="239"/>
      <c r="FI72" s="239"/>
      <c r="FJ72" s="239"/>
      <c r="FK72" s="239"/>
      <c r="FL72" s="239"/>
      <c r="FM72" s="239"/>
      <c r="FN72" s="239"/>
      <c r="FO72" s="239"/>
      <c r="FP72" s="239"/>
      <c r="FQ72" s="239"/>
      <c r="FR72" s="239"/>
      <c r="FS72" s="239"/>
      <c r="FT72" s="239"/>
      <c r="FU72" s="239"/>
      <c r="FV72" s="239"/>
      <c r="FW72" s="239"/>
      <c r="FX72" s="239"/>
      <c r="FY72" s="239"/>
      <c r="FZ72" s="239"/>
      <c r="GA72" s="239"/>
      <c r="GB72" s="239"/>
      <c r="GC72" s="239"/>
      <c r="GD72" s="239"/>
      <c r="GE72" s="239"/>
      <c r="GF72" s="239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</row>
    <row r="73" spans="1:217" s="293" customFormat="1" ht="12.75" customHeight="1">
      <c r="A73" s="198" t="s">
        <v>3</v>
      </c>
      <c r="B73" s="390"/>
      <c r="C73"/>
      <c r="D73"/>
      <c r="E73"/>
      <c r="F73"/>
      <c r="G73"/>
      <c r="H73"/>
      <c r="I73"/>
      <c r="J73"/>
      <c r="K73"/>
      <c r="L73"/>
      <c r="M73"/>
      <c r="N73"/>
      <c r="O73" s="15">
        <f>AVERAGE(O54:O71)</f>
        <v>9.9095730483531985E-2</v>
      </c>
      <c r="P73" s="278"/>
    </row>
    <row r="74" spans="1:217" s="293" customFormat="1" ht="12.75" customHeight="1" thickBot="1">
      <c r="A74" s="294" t="s">
        <v>20</v>
      </c>
      <c r="B74" s="312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6">
        <f>MEDIAN(O54:O71)</f>
        <v>9.8374336957931532E-2</v>
      </c>
      <c r="P74" s="278"/>
    </row>
    <row r="75" spans="1:217" s="293" customFormat="1" ht="12.75" customHeight="1" thickTop="1">
      <c r="A75" s="1"/>
      <c r="B75" s="390"/>
      <c r="C75"/>
      <c r="D75"/>
      <c r="E75"/>
      <c r="F75"/>
      <c r="G75"/>
      <c r="H75"/>
      <c r="I75"/>
      <c r="J75"/>
      <c r="K75"/>
      <c r="L75"/>
      <c r="M75"/>
      <c r="N75"/>
      <c r="O75" s="15"/>
      <c r="P75" s="278"/>
    </row>
    <row r="76" spans="1:217" s="293" customFormat="1" ht="12.75" customHeight="1">
      <c r="A76" s="1"/>
      <c r="B76" s="390"/>
      <c r="C76"/>
      <c r="D76"/>
      <c r="E76"/>
      <c r="F76"/>
      <c r="G76"/>
      <c r="H76"/>
      <c r="I76"/>
      <c r="J76"/>
      <c r="K76"/>
      <c r="L76"/>
      <c r="M76"/>
      <c r="N76"/>
      <c r="O76" s="15"/>
      <c r="P76" s="278"/>
    </row>
    <row r="77" spans="1:217" s="278" customFormat="1" ht="12.75" customHeight="1">
      <c r="A77" s="297" t="s">
        <v>109</v>
      </c>
      <c r="B77" s="313"/>
      <c r="C77" s="298"/>
      <c r="D77" s="298"/>
      <c r="E77" s="298"/>
      <c r="F77" s="298"/>
      <c r="G77" s="298"/>
      <c r="H77" s="298"/>
      <c r="I77" s="205"/>
      <c r="J77" s="10"/>
      <c r="K77" s="10"/>
      <c r="L77" s="10"/>
      <c r="M77" s="10"/>
      <c r="N77" s="10"/>
      <c r="O77" s="299"/>
      <c r="S77" s="293"/>
    </row>
    <row r="78" spans="1:217" s="278" customFormat="1" ht="12.75" customHeight="1">
      <c r="A78" s="300" t="str">
        <f>"["&amp;C49&amp;"] Source: Bloomberg Professional, equals 90-day average as of "&amp;TEXT(Q52, "mm/dd/yyyy")</f>
        <v>[1] Source: Bloomberg Professional, equals 90-day average as of 03/31/2021</v>
      </c>
      <c r="B78" s="313"/>
      <c r="C78" s="298"/>
      <c r="D78" s="298"/>
      <c r="E78" s="298"/>
      <c r="F78" s="298"/>
      <c r="G78" s="298"/>
      <c r="H78" s="298"/>
      <c r="I78" s="10"/>
      <c r="J78" s="10"/>
      <c r="K78" s="10"/>
      <c r="L78" s="10"/>
      <c r="M78" s="10"/>
      <c r="N78" s="10"/>
      <c r="O78" s="10"/>
      <c r="S78" s="293"/>
    </row>
    <row r="79" spans="1:217" s="278" customFormat="1" ht="12.75" customHeight="1">
      <c r="A79" s="300" t="str">
        <f>"["&amp;D49&amp;"] Source: Bloomberg Professional"</f>
        <v>[2] Source: Bloomberg Professional</v>
      </c>
      <c r="B79" s="313"/>
      <c r="C79" s="301"/>
      <c r="D79" s="298"/>
      <c r="E79" s="298"/>
      <c r="F79" s="298"/>
      <c r="G79" s="298"/>
      <c r="H79" s="302"/>
      <c r="I79" s="10"/>
      <c r="J79" s="10"/>
      <c r="K79" s="10"/>
      <c r="L79" s="10"/>
      <c r="M79" s="10"/>
      <c r="N79" s="10"/>
      <c r="O79" s="10"/>
      <c r="S79" s="293"/>
    </row>
    <row r="80" spans="1:217" s="278" customFormat="1" ht="12.75" customHeight="1">
      <c r="A80" s="300" t="str">
        <f>"["&amp;E49&amp;"] Source: Value Line"</f>
        <v>[3] Source: Value Line</v>
      </c>
      <c r="B80" s="313"/>
      <c r="C80" s="301"/>
      <c r="D80" s="298"/>
      <c r="E80" s="298"/>
      <c r="F80" s="298"/>
      <c r="G80" s="298"/>
      <c r="H80" s="303"/>
      <c r="I80" s="10"/>
      <c r="J80" s="10"/>
      <c r="K80" s="10"/>
      <c r="L80" s="10"/>
      <c r="M80" s="10"/>
      <c r="N80" s="10"/>
      <c r="O80" s="10"/>
      <c r="S80" s="293"/>
    </row>
    <row r="81" spans="1:217" s="278" customFormat="1" ht="12.75" customHeight="1">
      <c r="A81" s="300" t="str">
        <f>"["&amp;F49&amp;"] Source: Yahoo! Finance"</f>
        <v>[4] Source: Yahoo! Finance</v>
      </c>
      <c r="B81" s="313"/>
      <c r="C81" s="301"/>
      <c r="D81" s="298"/>
      <c r="E81" s="298"/>
      <c r="F81" s="298"/>
      <c r="G81" s="298"/>
      <c r="H81" s="302"/>
      <c r="I81" s="10"/>
      <c r="J81" s="10"/>
      <c r="K81" s="10"/>
      <c r="L81" s="10"/>
      <c r="M81" s="10"/>
      <c r="N81" s="10"/>
      <c r="O81" s="10"/>
      <c r="S81" s="293"/>
    </row>
    <row r="82" spans="1:217" s="278" customFormat="1" ht="12.75" customHeight="1">
      <c r="A82" s="300" t="str">
        <f>"["&amp;G49&amp;"] Source: Zacks"</f>
        <v>[5] Source: Zacks</v>
      </c>
      <c r="B82" s="313"/>
      <c r="C82" s="301"/>
      <c r="D82" s="298"/>
      <c r="E82" s="298"/>
      <c r="F82" s="298"/>
      <c r="G82" s="298"/>
      <c r="H82" s="302"/>
      <c r="I82" s="10"/>
      <c r="J82" s="10"/>
      <c r="K82" s="10"/>
      <c r="L82" s="10"/>
      <c r="M82" s="10"/>
      <c r="N82" s="10"/>
      <c r="O82" s="10"/>
      <c r="S82" s="293"/>
    </row>
    <row r="83" spans="1:217" s="278" customFormat="1" ht="12.75" customHeight="1">
      <c r="A83" s="300" t="str">
        <f>"["&amp;H49&amp;"] Equals Maximum ("&amp;"["&amp;E49&amp;"], "&amp;"["&amp;F49&amp;"], "&amp;"["&amp;G49&amp;"])"</f>
        <v>[6] Equals Maximum ([3], [4], [5])</v>
      </c>
      <c r="B83" s="313"/>
      <c r="C83" s="301"/>
      <c r="D83" s="298"/>
      <c r="E83" s="298"/>
      <c r="F83" s="298"/>
      <c r="G83" s="298"/>
      <c r="H83" s="302"/>
      <c r="I83" s="10"/>
      <c r="J83" s="10"/>
      <c r="K83" s="10"/>
      <c r="L83" s="10"/>
      <c r="M83" s="10"/>
      <c r="N83" s="10"/>
      <c r="O83" s="10"/>
      <c r="S83" s="293"/>
    </row>
    <row r="84" spans="1:217" s="278" customFormat="1" ht="12.75" customHeight="1">
      <c r="A84" s="300" t="str">
        <f>"["&amp;I49&amp;"] Equals "&amp;"["&amp;H49&amp;"] + ("&amp;"["&amp;N49&amp;"] - "&amp;"["&amp;H49&amp;"]) / 6"</f>
        <v>[7] Equals [6] + ([12] - [6]) / 6</v>
      </c>
      <c r="B84" s="313"/>
      <c r="C84" s="301"/>
      <c r="D84" s="298"/>
      <c r="E84" s="298"/>
      <c r="F84" s="298"/>
      <c r="G84" s="304"/>
      <c r="H84" s="304"/>
      <c r="I84" s="10"/>
      <c r="J84" s="10"/>
      <c r="K84" s="10"/>
      <c r="L84" s="10"/>
      <c r="M84" s="10"/>
      <c r="N84" s="10"/>
      <c r="O84" s="10"/>
      <c r="S84" s="293"/>
    </row>
    <row r="85" spans="1:217" s="278" customFormat="1" ht="12.75" customHeight="1">
      <c r="A85" s="300" t="str">
        <f>"["&amp;J49&amp;"] Equals "&amp;"["&amp;I49&amp;"] + ("&amp;"["&amp;N49&amp;"] - "&amp;"["&amp;H49&amp;"]) / 6"</f>
        <v>[8] Equals [7] + ([12] - [6]) / 6</v>
      </c>
      <c r="B85" s="313"/>
      <c r="C85" s="301"/>
      <c r="D85" s="298"/>
      <c r="E85" s="298"/>
      <c r="F85" s="298"/>
      <c r="G85" s="298"/>
      <c r="H85" s="302"/>
      <c r="I85" s="10"/>
      <c r="J85" s="10"/>
      <c r="K85" s="10"/>
      <c r="L85" s="10"/>
      <c r="M85" s="10"/>
      <c r="N85" s="10"/>
      <c r="O85" s="10"/>
      <c r="S85" s="293"/>
    </row>
    <row r="86" spans="1:217" s="278" customFormat="1" ht="12.75" customHeight="1">
      <c r="A86" s="300" t="str">
        <f>"["&amp;K49&amp;"] Equals "&amp;"["&amp;J49&amp;"] + ("&amp;"["&amp;N49&amp;"] - "&amp;"["&amp;H49&amp;"]) / 6"</f>
        <v>[9] Equals [8] + ([12] - [6]) / 6</v>
      </c>
      <c r="B86" s="313"/>
      <c r="C86" s="301"/>
      <c r="D86" s="298"/>
      <c r="E86" s="298"/>
      <c r="F86" s="298"/>
      <c r="G86" s="298"/>
      <c r="H86" s="302"/>
      <c r="I86" s="10"/>
      <c r="J86" s="10"/>
      <c r="K86" s="10"/>
      <c r="L86" s="10"/>
      <c r="M86" s="10"/>
      <c r="N86" s="10"/>
      <c r="O86" s="10"/>
      <c r="S86" s="293"/>
    </row>
    <row r="87" spans="1:217" s="278" customFormat="1" ht="12.75" customHeight="1">
      <c r="A87" s="300" t="str">
        <f>"["&amp;L49&amp;"] Equals "&amp;"["&amp;K49&amp;"] + ("&amp;"["&amp;N49&amp;"] - "&amp;"["&amp;H49&amp;"]) / 6"</f>
        <v>[10] Equals [9] + ([12] - [6]) / 6</v>
      </c>
      <c r="B87" s="313"/>
      <c r="C87" s="301"/>
      <c r="D87" s="298"/>
      <c r="E87" s="298"/>
      <c r="F87" s="298"/>
      <c r="G87" s="298"/>
      <c r="H87" s="302"/>
      <c r="I87" s="10"/>
      <c r="J87" s="10"/>
      <c r="K87" s="10"/>
      <c r="L87" s="10"/>
      <c r="M87" s="10"/>
      <c r="N87" s="10"/>
      <c r="O87" s="10"/>
      <c r="S87" s="293"/>
    </row>
    <row r="88" spans="1:217" s="278" customFormat="1" ht="12.75" customHeight="1">
      <c r="A88" s="300" t="str">
        <f>"["&amp;M49&amp;"] Equals "&amp;"["&amp;L49&amp;"] + ("&amp;"["&amp;N49&amp;"] - "&amp;"["&amp;H49&amp;"]) / 6"</f>
        <v>[11] Equals [10] + ([12] - [6]) / 6</v>
      </c>
      <c r="B88" s="313"/>
      <c r="C88" s="301"/>
      <c r="D88" s="298"/>
      <c r="E88" s="298"/>
      <c r="F88" s="298"/>
      <c r="G88" s="298"/>
      <c r="H88" s="302"/>
      <c r="I88" s="10"/>
      <c r="J88" s="10"/>
      <c r="K88" s="10"/>
      <c r="L88" s="10"/>
      <c r="M88" s="10"/>
      <c r="N88" s="10"/>
      <c r="O88" s="10"/>
      <c r="S88" s="293"/>
    </row>
    <row r="89" spans="1:217" s="278" customFormat="1" ht="12.75" customHeight="1">
      <c r="A89" s="305" t="str">
        <f>"["&amp;N49&amp;"] Source: Exhibit JJR-5.4 GDP Growth"</f>
        <v>[12] Source: Exhibit JJR-5.4 GDP Growth</v>
      </c>
      <c r="B89" s="313"/>
      <c r="C89" s="298"/>
      <c r="D89" s="298"/>
      <c r="E89" s="298"/>
      <c r="F89" s="298"/>
      <c r="G89" s="298"/>
      <c r="H89" s="298"/>
      <c r="I89" s="306"/>
      <c r="J89" s="307"/>
      <c r="K89" s="10"/>
      <c r="L89" s="10"/>
      <c r="M89" s="10"/>
      <c r="N89" s="10"/>
      <c r="O89" s="10"/>
      <c r="S89" s="293"/>
    </row>
    <row r="90" spans="1:217" s="278" customFormat="1" ht="12.75" customHeight="1">
      <c r="A90" s="308" t="str">
        <f>"["&amp;O49&amp;"] Equals internal rate of return of cash flows for Year 0 through Year 200"</f>
        <v>[13] Equals internal rate of return of cash flows for Year 0 through Year 200</v>
      </c>
      <c r="B90" s="313"/>
      <c r="C90" s="298"/>
      <c r="D90" s="298"/>
      <c r="E90" s="298"/>
      <c r="F90" s="298"/>
      <c r="G90" s="298"/>
      <c r="H90" s="298"/>
      <c r="I90" s="309"/>
      <c r="J90" s="301"/>
      <c r="K90" s="301"/>
      <c r="L90" s="301"/>
      <c r="M90" s="301"/>
      <c r="N90" s="301"/>
      <c r="O90" s="310"/>
      <c r="S90" s="293"/>
    </row>
    <row r="92" spans="1:217" s="278" customFormat="1" ht="12.75" customHeight="1">
      <c r="A92" s="434" t="s">
        <v>343</v>
      </c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</row>
    <row r="93" spans="1:217" s="278" customFormat="1" ht="12.75" customHeight="1">
      <c r="B93" s="311"/>
    </row>
    <row r="94" spans="1:217" s="278" customFormat="1" ht="12.75" customHeight="1" thickBot="1">
      <c r="A94" s="279"/>
      <c r="B94" s="390"/>
      <c r="C94" s="280">
        <v>1</v>
      </c>
      <c r="D94" s="280">
        <v>2</v>
      </c>
      <c r="E94" s="280">
        <v>3</v>
      </c>
      <c r="F94" s="280">
        <v>4</v>
      </c>
      <c r="G94" s="280">
        <v>5</v>
      </c>
      <c r="H94" s="280">
        <v>6</v>
      </c>
      <c r="I94" s="280">
        <v>7</v>
      </c>
      <c r="J94" s="280">
        <v>8</v>
      </c>
      <c r="K94" s="280">
        <v>9</v>
      </c>
      <c r="L94" s="280">
        <v>10</v>
      </c>
      <c r="M94" s="280">
        <v>11</v>
      </c>
      <c r="N94" s="280">
        <v>12</v>
      </c>
      <c r="O94" s="280">
        <v>13</v>
      </c>
      <c r="Q94"/>
      <c r="R94" s="281" t="s">
        <v>122</v>
      </c>
      <c r="S94" s="282"/>
      <c r="T94" s="282"/>
      <c r="U94" s="282"/>
      <c r="V94" s="283"/>
      <c r="W94" s="281" t="s">
        <v>123</v>
      </c>
      <c r="X94" s="282"/>
      <c r="Y94" s="282"/>
      <c r="Z94" s="282"/>
      <c r="AA94" s="28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</row>
    <row r="95" spans="1:217" s="278" customFormat="1">
      <c r="A95" s="340"/>
      <c r="B95" s="341"/>
      <c r="C95" s="342"/>
      <c r="D95" s="342"/>
      <c r="E95" s="342"/>
      <c r="F95" s="342"/>
      <c r="G95" s="342"/>
      <c r="H95" s="343"/>
      <c r="I95" s="284" t="s">
        <v>124</v>
      </c>
      <c r="J95" s="285"/>
      <c r="K95" s="285"/>
      <c r="L95" s="285"/>
      <c r="M95" s="285"/>
      <c r="N95" s="343"/>
      <c r="O95" s="343"/>
      <c r="Q95" s="389" t="s">
        <v>125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</row>
    <row r="96" spans="1:217" s="278" customFormat="1" ht="12.75" customHeight="1">
      <c r="A96"/>
      <c r="B96" s="390"/>
      <c r="C96" s="389" t="s">
        <v>125</v>
      </c>
      <c r="D96" s="389" t="s">
        <v>126</v>
      </c>
      <c r="E96" s="390" t="s">
        <v>127</v>
      </c>
      <c r="F96" s="390" t="s">
        <v>128</v>
      </c>
      <c r="G96" s="390" t="s">
        <v>129</v>
      </c>
      <c r="H96" s="389" t="s">
        <v>122</v>
      </c>
      <c r="I96"/>
      <c r="J96"/>
      <c r="K96"/>
      <c r="L96"/>
      <c r="M96"/>
      <c r="N96" s="389" t="s">
        <v>130</v>
      </c>
      <c r="O96"/>
      <c r="Q96" s="389" t="s">
        <v>131</v>
      </c>
      <c r="R96" s="389" t="s">
        <v>132</v>
      </c>
      <c r="S96" s="389" t="s">
        <v>133</v>
      </c>
      <c r="T96" s="389" t="s">
        <v>134</v>
      </c>
      <c r="U96" s="389" t="s">
        <v>135</v>
      </c>
      <c r="V96" s="389" t="s">
        <v>136</v>
      </c>
      <c r="W96" s="389" t="s">
        <v>137</v>
      </c>
      <c r="X96" s="389" t="s">
        <v>138</v>
      </c>
      <c r="Y96" s="389" t="s">
        <v>139</v>
      </c>
      <c r="Z96" s="389" t="s">
        <v>140</v>
      </c>
      <c r="AA96" s="389" t="s">
        <v>141</v>
      </c>
      <c r="AB96" s="389" t="s">
        <v>142</v>
      </c>
      <c r="AC96" s="389" t="s">
        <v>143</v>
      </c>
      <c r="AD96" s="389" t="s">
        <v>144</v>
      </c>
      <c r="AE96" s="389" t="s">
        <v>145</v>
      </c>
      <c r="AF96" s="389" t="s">
        <v>146</v>
      </c>
      <c r="AG96" s="389" t="s">
        <v>147</v>
      </c>
      <c r="AH96" s="389" t="s">
        <v>148</v>
      </c>
      <c r="AI96" s="389" t="s">
        <v>149</v>
      </c>
      <c r="AJ96" s="389" t="s">
        <v>150</v>
      </c>
      <c r="AK96" s="389" t="s">
        <v>151</v>
      </c>
      <c r="AL96" s="389" t="s">
        <v>152</v>
      </c>
      <c r="AM96" s="389" t="s">
        <v>153</v>
      </c>
      <c r="AN96" s="389" t="s">
        <v>154</v>
      </c>
      <c r="AO96" s="389" t="s">
        <v>155</v>
      </c>
      <c r="AP96" s="389" t="s">
        <v>156</v>
      </c>
      <c r="AQ96" s="389" t="s">
        <v>157</v>
      </c>
      <c r="AR96" s="389" t="s">
        <v>158</v>
      </c>
      <c r="AS96" s="389" t="s">
        <v>159</v>
      </c>
      <c r="AT96" s="389" t="s">
        <v>160</v>
      </c>
      <c r="AU96" s="389" t="s">
        <v>161</v>
      </c>
      <c r="AV96" s="389" t="s">
        <v>162</v>
      </c>
      <c r="AW96" s="389" t="s">
        <v>163</v>
      </c>
      <c r="AX96" s="389" t="s">
        <v>164</v>
      </c>
      <c r="AY96" s="389" t="s">
        <v>165</v>
      </c>
      <c r="AZ96" s="389" t="s">
        <v>166</v>
      </c>
      <c r="BA96" s="389" t="s">
        <v>167</v>
      </c>
      <c r="BB96" s="389" t="s">
        <v>168</v>
      </c>
      <c r="BC96" s="389" t="s">
        <v>169</v>
      </c>
      <c r="BD96" s="389" t="s">
        <v>170</v>
      </c>
      <c r="BE96" s="389" t="s">
        <v>171</v>
      </c>
      <c r="BF96" s="389" t="s">
        <v>172</v>
      </c>
      <c r="BG96" s="389" t="s">
        <v>173</v>
      </c>
      <c r="BH96" s="389" t="s">
        <v>174</v>
      </c>
      <c r="BI96" s="389" t="s">
        <v>175</v>
      </c>
      <c r="BJ96" s="389" t="s">
        <v>176</v>
      </c>
      <c r="BK96" s="389" t="s">
        <v>177</v>
      </c>
      <c r="BL96" s="389" t="s">
        <v>178</v>
      </c>
      <c r="BM96" s="389" t="s">
        <v>179</v>
      </c>
      <c r="BN96" s="389" t="s">
        <v>180</v>
      </c>
      <c r="BO96" s="389" t="s">
        <v>181</v>
      </c>
      <c r="BP96" s="389" t="s">
        <v>182</v>
      </c>
      <c r="BQ96" s="389" t="s">
        <v>183</v>
      </c>
      <c r="BR96" s="389" t="s">
        <v>184</v>
      </c>
      <c r="BS96" s="389" t="s">
        <v>185</v>
      </c>
      <c r="BT96" s="389" t="s">
        <v>186</v>
      </c>
      <c r="BU96" s="389" t="s">
        <v>187</v>
      </c>
      <c r="BV96" s="389" t="s">
        <v>188</v>
      </c>
      <c r="BW96" s="389" t="s">
        <v>189</v>
      </c>
      <c r="BX96" s="389" t="s">
        <v>190</v>
      </c>
      <c r="BY96" s="389" t="s">
        <v>191</v>
      </c>
      <c r="BZ96" s="389" t="s">
        <v>192</v>
      </c>
      <c r="CA96" s="389" t="s">
        <v>193</v>
      </c>
      <c r="CB96" s="389" t="s">
        <v>194</v>
      </c>
      <c r="CC96" s="389" t="s">
        <v>195</v>
      </c>
      <c r="CD96" s="389" t="s">
        <v>196</v>
      </c>
      <c r="CE96" s="389" t="s">
        <v>197</v>
      </c>
      <c r="CF96" s="389" t="s">
        <v>198</v>
      </c>
      <c r="CG96" s="389" t="s">
        <v>199</v>
      </c>
      <c r="CH96" s="389" t="s">
        <v>200</v>
      </c>
      <c r="CI96" s="389" t="s">
        <v>201</v>
      </c>
      <c r="CJ96" s="389" t="s">
        <v>202</v>
      </c>
      <c r="CK96" s="389" t="s">
        <v>203</v>
      </c>
      <c r="CL96" s="389" t="s">
        <v>204</v>
      </c>
      <c r="CM96" s="389" t="s">
        <v>205</v>
      </c>
      <c r="CN96" s="389" t="s">
        <v>206</v>
      </c>
      <c r="CO96" s="389" t="s">
        <v>207</v>
      </c>
      <c r="CP96" s="389" t="s">
        <v>208</v>
      </c>
      <c r="CQ96" s="389" t="s">
        <v>209</v>
      </c>
      <c r="CR96" s="389" t="s">
        <v>210</v>
      </c>
      <c r="CS96" s="389" t="s">
        <v>211</v>
      </c>
      <c r="CT96" s="389" t="s">
        <v>212</v>
      </c>
      <c r="CU96" s="389" t="s">
        <v>213</v>
      </c>
      <c r="CV96" s="389" t="s">
        <v>214</v>
      </c>
      <c r="CW96" s="389" t="s">
        <v>215</v>
      </c>
      <c r="CX96" s="389" t="s">
        <v>216</v>
      </c>
      <c r="CY96" s="389" t="s">
        <v>217</v>
      </c>
      <c r="CZ96" s="389" t="s">
        <v>218</v>
      </c>
      <c r="DA96" s="389" t="s">
        <v>219</v>
      </c>
      <c r="DB96" s="389" t="s">
        <v>220</v>
      </c>
      <c r="DC96" s="389" t="s">
        <v>221</v>
      </c>
      <c r="DD96" s="389" t="s">
        <v>222</v>
      </c>
      <c r="DE96" s="389" t="s">
        <v>223</v>
      </c>
      <c r="DF96" s="389" t="s">
        <v>224</v>
      </c>
      <c r="DG96" s="389" t="s">
        <v>225</v>
      </c>
      <c r="DH96" s="389" t="s">
        <v>226</v>
      </c>
      <c r="DI96" s="389" t="s">
        <v>227</v>
      </c>
      <c r="DJ96" s="389" t="s">
        <v>228</v>
      </c>
      <c r="DK96" s="389" t="s">
        <v>229</v>
      </c>
      <c r="DL96" s="389" t="s">
        <v>230</v>
      </c>
      <c r="DM96" s="389" t="s">
        <v>231</v>
      </c>
      <c r="DN96" s="389" t="s">
        <v>232</v>
      </c>
      <c r="DO96" s="389" t="s">
        <v>233</v>
      </c>
      <c r="DP96" s="389" t="s">
        <v>234</v>
      </c>
      <c r="DQ96" s="389" t="s">
        <v>235</v>
      </c>
      <c r="DR96" s="389" t="s">
        <v>236</v>
      </c>
      <c r="DS96" s="389" t="s">
        <v>237</v>
      </c>
      <c r="DT96" s="389" t="s">
        <v>238</v>
      </c>
      <c r="DU96" s="389" t="s">
        <v>239</v>
      </c>
      <c r="DV96" s="389" t="s">
        <v>240</v>
      </c>
      <c r="DW96" s="389" t="s">
        <v>241</v>
      </c>
      <c r="DX96" s="389" t="s">
        <v>242</v>
      </c>
      <c r="DY96" s="389" t="s">
        <v>243</v>
      </c>
      <c r="DZ96" s="389" t="s">
        <v>244</v>
      </c>
      <c r="EA96" s="389" t="s">
        <v>245</v>
      </c>
      <c r="EB96" s="389" t="s">
        <v>246</v>
      </c>
      <c r="EC96" s="389" t="s">
        <v>247</v>
      </c>
      <c r="ED96" s="389" t="s">
        <v>248</v>
      </c>
      <c r="EE96" s="389" t="s">
        <v>249</v>
      </c>
      <c r="EF96" s="389" t="s">
        <v>250</v>
      </c>
      <c r="EG96" s="389" t="s">
        <v>251</v>
      </c>
      <c r="EH96" s="389" t="s">
        <v>252</v>
      </c>
      <c r="EI96" s="389" t="s">
        <v>253</v>
      </c>
      <c r="EJ96" s="389" t="s">
        <v>254</v>
      </c>
      <c r="EK96" s="389" t="s">
        <v>255</v>
      </c>
      <c r="EL96" s="389" t="s">
        <v>256</v>
      </c>
      <c r="EM96" s="389" t="s">
        <v>257</v>
      </c>
      <c r="EN96" s="389" t="s">
        <v>258</v>
      </c>
      <c r="EO96" s="389" t="s">
        <v>259</v>
      </c>
      <c r="EP96" s="389" t="s">
        <v>260</v>
      </c>
      <c r="EQ96" s="389" t="s">
        <v>261</v>
      </c>
      <c r="ER96" s="389" t="s">
        <v>262</v>
      </c>
      <c r="ES96" s="389" t="s">
        <v>263</v>
      </c>
      <c r="ET96" s="389" t="s">
        <v>264</v>
      </c>
      <c r="EU96" s="389" t="s">
        <v>265</v>
      </c>
      <c r="EV96" s="389" t="s">
        <v>266</v>
      </c>
      <c r="EW96" s="389" t="s">
        <v>267</v>
      </c>
      <c r="EX96" s="389" t="s">
        <v>268</v>
      </c>
      <c r="EY96" s="389" t="s">
        <v>269</v>
      </c>
      <c r="EZ96" s="389" t="s">
        <v>270</v>
      </c>
      <c r="FA96" s="389" t="s">
        <v>271</v>
      </c>
      <c r="FB96" s="389" t="s">
        <v>272</v>
      </c>
      <c r="FC96" s="389" t="s">
        <v>273</v>
      </c>
      <c r="FD96" s="389" t="s">
        <v>274</v>
      </c>
      <c r="FE96" s="389" t="s">
        <v>275</v>
      </c>
      <c r="FF96" s="389" t="s">
        <v>276</v>
      </c>
      <c r="FG96" s="389" t="s">
        <v>277</v>
      </c>
      <c r="FH96" s="389" t="s">
        <v>278</v>
      </c>
      <c r="FI96" s="389" t="s">
        <v>279</v>
      </c>
      <c r="FJ96" s="389" t="s">
        <v>280</v>
      </c>
      <c r="FK96" s="389" t="s">
        <v>281</v>
      </c>
      <c r="FL96" s="389" t="s">
        <v>282</v>
      </c>
      <c r="FM96" s="389" t="s">
        <v>283</v>
      </c>
      <c r="FN96" s="389" t="s">
        <v>284</v>
      </c>
      <c r="FO96" s="389" t="s">
        <v>285</v>
      </c>
      <c r="FP96" s="389" t="s">
        <v>286</v>
      </c>
      <c r="FQ96" s="389" t="s">
        <v>287</v>
      </c>
      <c r="FR96" s="389" t="s">
        <v>288</v>
      </c>
      <c r="FS96" s="389" t="s">
        <v>289</v>
      </c>
      <c r="FT96" s="389" t="s">
        <v>290</v>
      </c>
      <c r="FU96" s="389" t="s">
        <v>291</v>
      </c>
      <c r="FV96" s="389" t="s">
        <v>292</v>
      </c>
      <c r="FW96" s="389" t="s">
        <v>293</v>
      </c>
      <c r="FX96" s="389" t="s">
        <v>294</v>
      </c>
      <c r="FY96" s="389" t="s">
        <v>295</v>
      </c>
      <c r="FZ96" s="389" t="s">
        <v>296</v>
      </c>
      <c r="GA96" s="389" t="s">
        <v>297</v>
      </c>
      <c r="GB96" s="389" t="s">
        <v>298</v>
      </c>
      <c r="GC96" s="389" t="s">
        <v>299</v>
      </c>
      <c r="GD96" s="389" t="s">
        <v>300</v>
      </c>
      <c r="GE96" s="389" t="s">
        <v>301</v>
      </c>
      <c r="GF96" s="389" t="s">
        <v>302</v>
      </c>
      <c r="GG96" s="389" t="s">
        <v>303</v>
      </c>
      <c r="GH96" s="389" t="s">
        <v>304</v>
      </c>
      <c r="GI96" s="389" t="s">
        <v>305</v>
      </c>
      <c r="GJ96" s="389" t="s">
        <v>306</v>
      </c>
      <c r="GK96" s="389" t="s">
        <v>307</v>
      </c>
      <c r="GL96" s="389" t="s">
        <v>308</v>
      </c>
      <c r="GM96" s="389" t="s">
        <v>309</v>
      </c>
      <c r="GN96" s="389" t="s">
        <v>310</v>
      </c>
      <c r="GO96" s="389" t="s">
        <v>311</v>
      </c>
      <c r="GP96" s="389" t="s">
        <v>312</v>
      </c>
      <c r="GQ96" s="389" t="s">
        <v>313</v>
      </c>
      <c r="GR96" s="389" t="s">
        <v>314</v>
      </c>
      <c r="GS96" s="389" t="s">
        <v>315</v>
      </c>
      <c r="GT96" s="389" t="s">
        <v>316</v>
      </c>
      <c r="GU96" s="389" t="s">
        <v>317</v>
      </c>
      <c r="GV96" s="389" t="s">
        <v>318</v>
      </c>
      <c r="GW96" s="389" t="s">
        <v>319</v>
      </c>
      <c r="GX96" s="389" t="s">
        <v>320</v>
      </c>
      <c r="GY96" s="389" t="s">
        <v>321</v>
      </c>
      <c r="GZ96" s="389" t="s">
        <v>322</v>
      </c>
      <c r="HA96" s="389" t="s">
        <v>323</v>
      </c>
      <c r="HB96" s="389" t="s">
        <v>324</v>
      </c>
      <c r="HC96" s="389" t="s">
        <v>325</v>
      </c>
      <c r="HD96" s="389" t="s">
        <v>326</v>
      </c>
      <c r="HE96" s="389" t="s">
        <v>327</v>
      </c>
      <c r="HF96" s="389" t="s">
        <v>328</v>
      </c>
      <c r="HG96" s="389" t="s">
        <v>329</v>
      </c>
      <c r="HH96" s="389" t="s">
        <v>330</v>
      </c>
      <c r="HI96" s="389" t="s">
        <v>331</v>
      </c>
    </row>
    <row r="97" spans="1:217" s="278" customFormat="1" ht="12.75" customHeight="1">
      <c r="A97" s="286" t="s">
        <v>35</v>
      </c>
      <c r="B97" s="286" t="s">
        <v>36</v>
      </c>
      <c r="C97" s="286" t="s">
        <v>131</v>
      </c>
      <c r="D97" s="286" t="s">
        <v>332</v>
      </c>
      <c r="E97" s="287" t="s">
        <v>333</v>
      </c>
      <c r="F97" s="287" t="s">
        <v>333</v>
      </c>
      <c r="G97" s="287" t="s">
        <v>333</v>
      </c>
      <c r="H97" s="286" t="s">
        <v>334</v>
      </c>
      <c r="I97" s="286" t="s">
        <v>137</v>
      </c>
      <c r="J97" s="286" t="s">
        <v>138</v>
      </c>
      <c r="K97" s="286" t="s">
        <v>139</v>
      </c>
      <c r="L97" s="286" t="s">
        <v>140</v>
      </c>
      <c r="M97" s="286" t="s">
        <v>141</v>
      </c>
      <c r="N97" s="286" t="s">
        <v>334</v>
      </c>
      <c r="O97" s="286" t="s">
        <v>335</v>
      </c>
      <c r="Q97" s="288">
        <f>Q7</f>
        <v>44286</v>
      </c>
      <c r="R97" s="288">
        <f>DATE(YEAR(Q97),MONTH(Q97)+6,DAY(EOMONTH(Q97,6)))</f>
        <v>44469</v>
      </c>
      <c r="S97" s="289">
        <f>DATE(YEAR(R97)+1,MONTH(R97),DAY(R97))</f>
        <v>44834</v>
      </c>
      <c r="T97" s="289">
        <f t="shared" ref="T97" si="755">DATE(YEAR(S97)+1,MONTH(S97),DAY(S97))</f>
        <v>45199</v>
      </c>
      <c r="U97" s="289">
        <f t="shared" ref="U97" si="756">DATE(YEAR(T97)+1,MONTH(T97),DAY(T97))</f>
        <v>45565</v>
      </c>
      <c r="V97" s="289">
        <f t="shared" ref="V97" si="757">DATE(YEAR(U97)+1,MONTH(U97),DAY(U97))</f>
        <v>45930</v>
      </c>
      <c r="W97" s="289">
        <f t="shared" ref="W97" si="758">DATE(YEAR(V97)+1,MONTH(V97),DAY(V97))</f>
        <v>46295</v>
      </c>
      <c r="X97" s="289">
        <f t="shared" ref="X97" si="759">DATE(YEAR(W97)+1,MONTH(W97),DAY(W97))</f>
        <v>46660</v>
      </c>
      <c r="Y97" s="289">
        <f t="shared" ref="Y97" si="760">DATE(YEAR(X97)+1,MONTH(X97),DAY(X97))</f>
        <v>47026</v>
      </c>
      <c r="Z97" s="289">
        <f t="shared" ref="Z97" si="761">DATE(YEAR(Y97)+1,MONTH(Y97),DAY(Y97))</f>
        <v>47391</v>
      </c>
      <c r="AA97" s="289">
        <f t="shared" ref="AA97" si="762">DATE(YEAR(Z97)+1,MONTH(Z97),DAY(Z97))</f>
        <v>47756</v>
      </c>
      <c r="AB97" s="289">
        <f t="shared" ref="AB97" si="763">DATE(YEAR(AA97)+1,MONTH(AA97),DAY(AA97))</f>
        <v>48121</v>
      </c>
      <c r="AC97" s="289">
        <f t="shared" ref="AC97" si="764">DATE(YEAR(AB97)+1,MONTH(AB97),DAY(AB97))</f>
        <v>48487</v>
      </c>
      <c r="AD97" s="289">
        <f t="shared" ref="AD97" si="765">DATE(YEAR(AC97)+1,MONTH(AC97),DAY(AC97))</f>
        <v>48852</v>
      </c>
      <c r="AE97" s="289">
        <f t="shared" ref="AE97" si="766">DATE(YEAR(AD97)+1,MONTH(AD97),DAY(AD97))</f>
        <v>49217</v>
      </c>
      <c r="AF97" s="289">
        <f t="shared" ref="AF97" si="767">DATE(YEAR(AE97)+1,MONTH(AE97),DAY(AE97))</f>
        <v>49582</v>
      </c>
      <c r="AG97" s="289">
        <f t="shared" ref="AG97" si="768">DATE(YEAR(AF97)+1,MONTH(AF97),DAY(AF97))</f>
        <v>49948</v>
      </c>
      <c r="AH97" s="289">
        <f t="shared" ref="AH97" si="769">DATE(YEAR(AG97)+1,MONTH(AG97),DAY(AG97))</f>
        <v>50313</v>
      </c>
      <c r="AI97" s="289">
        <f t="shared" ref="AI97" si="770">DATE(YEAR(AH97)+1,MONTH(AH97),DAY(AH97))</f>
        <v>50678</v>
      </c>
      <c r="AJ97" s="289">
        <f t="shared" ref="AJ97" si="771">DATE(YEAR(AI97)+1,MONTH(AI97),DAY(AI97))</f>
        <v>51043</v>
      </c>
      <c r="AK97" s="289">
        <f t="shared" ref="AK97" si="772">DATE(YEAR(AJ97)+1,MONTH(AJ97),DAY(AJ97))</f>
        <v>51409</v>
      </c>
      <c r="AL97" s="289">
        <f t="shared" ref="AL97" si="773">DATE(YEAR(AK97)+1,MONTH(AK97),DAY(AK97))</f>
        <v>51774</v>
      </c>
      <c r="AM97" s="289">
        <f t="shared" ref="AM97" si="774">DATE(YEAR(AL97)+1,MONTH(AL97),DAY(AL97))</f>
        <v>52139</v>
      </c>
      <c r="AN97" s="289">
        <f t="shared" ref="AN97" si="775">DATE(YEAR(AM97)+1,MONTH(AM97),DAY(AM97))</f>
        <v>52504</v>
      </c>
      <c r="AO97" s="289">
        <f t="shared" ref="AO97" si="776">DATE(YEAR(AN97)+1,MONTH(AN97),DAY(AN97))</f>
        <v>52870</v>
      </c>
      <c r="AP97" s="289">
        <f t="shared" ref="AP97" si="777">DATE(YEAR(AO97)+1,MONTH(AO97),DAY(AO97))</f>
        <v>53235</v>
      </c>
      <c r="AQ97" s="289">
        <f t="shared" ref="AQ97" si="778">DATE(YEAR(AP97)+1,MONTH(AP97),DAY(AP97))</f>
        <v>53600</v>
      </c>
      <c r="AR97" s="289">
        <f t="shared" ref="AR97" si="779">DATE(YEAR(AQ97)+1,MONTH(AQ97),DAY(AQ97))</f>
        <v>53965</v>
      </c>
      <c r="AS97" s="289">
        <f t="shared" ref="AS97" si="780">DATE(YEAR(AR97)+1,MONTH(AR97),DAY(AR97))</f>
        <v>54331</v>
      </c>
      <c r="AT97" s="289">
        <f t="shared" ref="AT97" si="781">DATE(YEAR(AS97)+1,MONTH(AS97),DAY(AS97))</f>
        <v>54696</v>
      </c>
      <c r="AU97" s="289">
        <f t="shared" ref="AU97" si="782">DATE(YEAR(AT97)+1,MONTH(AT97),DAY(AT97))</f>
        <v>55061</v>
      </c>
      <c r="AV97" s="289">
        <f t="shared" ref="AV97" si="783">DATE(YEAR(AU97)+1,MONTH(AU97),DAY(AU97))</f>
        <v>55426</v>
      </c>
      <c r="AW97" s="289">
        <f t="shared" ref="AW97" si="784">DATE(YEAR(AV97)+1,MONTH(AV97),DAY(AV97))</f>
        <v>55792</v>
      </c>
      <c r="AX97" s="289">
        <f t="shared" ref="AX97" si="785">DATE(YEAR(AW97)+1,MONTH(AW97),DAY(AW97))</f>
        <v>56157</v>
      </c>
      <c r="AY97" s="289">
        <f t="shared" ref="AY97" si="786">DATE(YEAR(AX97)+1,MONTH(AX97),DAY(AX97))</f>
        <v>56522</v>
      </c>
      <c r="AZ97" s="289">
        <f t="shared" ref="AZ97" si="787">DATE(YEAR(AY97)+1,MONTH(AY97),DAY(AY97))</f>
        <v>56887</v>
      </c>
      <c r="BA97" s="289">
        <f t="shared" ref="BA97" si="788">DATE(YEAR(AZ97)+1,MONTH(AZ97),DAY(AZ97))</f>
        <v>57253</v>
      </c>
      <c r="BB97" s="289">
        <f t="shared" ref="BB97" si="789">DATE(YEAR(BA97)+1,MONTH(BA97),DAY(BA97))</f>
        <v>57618</v>
      </c>
      <c r="BC97" s="289">
        <f t="shared" ref="BC97" si="790">DATE(YEAR(BB97)+1,MONTH(BB97),DAY(BB97))</f>
        <v>57983</v>
      </c>
      <c r="BD97" s="289">
        <f t="shared" ref="BD97" si="791">DATE(YEAR(BC97)+1,MONTH(BC97),DAY(BC97))</f>
        <v>58348</v>
      </c>
      <c r="BE97" s="289">
        <f t="shared" ref="BE97" si="792">DATE(YEAR(BD97)+1,MONTH(BD97),DAY(BD97))</f>
        <v>58714</v>
      </c>
      <c r="BF97" s="289">
        <f t="shared" ref="BF97" si="793">DATE(YEAR(BE97)+1,MONTH(BE97),DAY(BE97))</f>
        <v>59079</v>
      </c>
      <c r="BG97" s="289">
        <f t="shared" ref="BG97" si="794">DATE(YEAR(BF97)+1,MONTH(BF97),DAY(BF97))</f>
        <v>59444</v>
      </c>
      <c r="BH97" s="289">
        <f t="shared" ref="BH97" si="795">DATE(YEAR(BG97)+1,MONTH(BG97),DAY(BG97))</f>
        <v>59809</v>
      </c>
      <c r="BI97" s="289">
        <f t="shared" ref="BI97" si="796">DATE(YEAR(BH97)+1,MONTH(BH97),DAY(BH97))</f>
        <v>60175</v>
      </c>
      <c r="BJ97" s="289">
        <f t="shared" ref="BJ97" si="797">DATE(YEAR(BI97)+1,MONTH(BI97),DAY(BI97))</f>
        <v>60540</v>
      </c>
      <c r="BK97" s="289">
        <f t="shared" ref="BK97" si="798">DATE(YEAR(BJ97)+1,MONTH(BJ97),DAY(BJ97))</f>
        <v>60905</v>
      </c>
      <c r="BL97" s="289">
        <f t="shared" ref="BL97" si="799">DATE(YEAR(BK97)+1,MONTH(BK97),DAY(BK97))</f>
        <v>61270</v>
      </c>
      <c r="BM97" s="289">
        <f t="shared" ref="BM97" si="800">DATE(YEAR(BL97)+1,MONTH(BL97),DAY(BL97))</f>
        <v>61636</v>
      </c>
      <c r="BN97" s="289">
        <f t="shared" ref="BN97" si="801">DATE(YEAR(BM97)+1,MONTH(BM97),DAY(BM97))</f>
        <v>62001</v>
      </c>
      <c r="BO97" s="289">
        <f t="shared" ref="BO97" si="802">DATE(YEAR(BN97)+1,MONTH(BN97),DAY(BN97))</f>
        <v>62366</v>
      </c>
      <c r="BP97" s="289">
        <f t="shared" ref="BP97" si="803">DATE(YEAR(BO97)+1,MONTH(BO97),DAY(BO97))</f>
        <v>62731</v>
      </c>
      <c r="BQ97" s="289">
        <f t="shared" ref="BQ97" si="804">DATE(YEAR(BP97)+1,MONTH(BP97),DAY(BP97))</f>
        <v>63097</v>
      </c>
      <c r="BR97" s="289">
        <f t="shared" ref="BR97" si="805">DATE(YEAR(BQ97)+1,MONTH(BQ97),DAY(BQ97))</f>
        <v>63462</v>
      </c>
      <c r="BS97" s="289">
        <f t="shared" ref="BS97" si="806">DATE(YEAR(BR97)+1,MONTH(BR97),DAY(BR97))</f>
        <v>63827</v>
      </c>
      <c r="BT97" s="289">
        <f t="shared" ref="BT97" si="807">DATE(YEAR(BS97)+1,MONTH(BS97),DAY(BS97))</f>
        <v>64192</v>
      </c>
      <c r="BU97" s="289">
        <f t="shared" ref="BU97" si="808">DATE(YEAR(BT97)+1,MONTH(BT97),DAY(BT97))</f>
        <v>64558</v>
      </c>
      <c r="BV97" s="289">
        <f t="shared" ref="BV97" si="809">DATE(YEAR(BU97)+1,MONTH(BU97),DAY(BU97))</f>
        <v>64923</v>
      </c>
      <c r="BW97" s="289">
        <f t="shared" ref="BW97" si="810">DATE(YEAR(BV97)+1,MONTH(BV97),DAY(BV97))</f>
        <v>65288</v>
      </c>
      <c r="BX97" s="289">
        <f t="shared" ref="BX97" si="811">DATE(YEAR(BW97)+1,MONTH(BW97),DAY(BW97))</f>
        <v>65653</v>
      </c>
      <c r="BY97" s="289">
        <f t="shared" ref="BY97" si="812">DATE(YEAR(BX97)+1,MONTH(BX97),DAY(BX97))</f>
        <v>66019</v>
      </c>
      <c r="BZ97" s="289">
        <f t="shared" ref="BZ97" si="813">DATE(YEAR(BY97)+1,MONTH(BY97),DAY(BY97))</f>
        <v>66384</v>
      </c>
      <c r="CA97" s="289">
        <f t="shared" ref="CA97" si="814">DATE(YEAR(BZ97)+1,MONTH(BZ97),DAY(BZ97))</f>
        <v>66749</v>
      </c>
      <c r="CB97" s="289">
        <f t="shared" ref="CB97" si="815">DATE(YEAR(CA97)+1,MONTH(CA97),DAY(CA97))</f>
        <v>67114</v>
      </c>
      <c r="CC97" s="289">
        <f t="shared" ref="CC97" si="816">DATE(YEAR(CB97)+1,MONTH(CB97),DAY(CB97))</f>
        <v>67480</v>
      </c>
      <c r="CD97" s="289">
        <f t="shared" ref="CD97" si="817">DATE(YEAR(CC97)+1,MONTH(CC97),DAY(CC97))</f>
        <v>67845</v>
      </c>
      <c r="CE97" s="289">
        <f t="shared" ref="CE97" si="818">DATE(YEAR(CD97)+1,MONTH(CD97),DAY(CD97))</f>
        <v>68210</v>
      </c>
      <c r="CF97" s="289">
        <f t="shared" ref="CF97" si="819">DATE(YEAR(CE97)+1,MONTH(CE97),DAY(CE97))</f>
        <v>68575</v>
      </c>
      <c r="CG97" s="289">
        <f t="shared" ref="CG97" si="820">DATE(YEAR(CF97)+1,MONTH(CF97),DAY(CF97))</f>
        <v>68941</v>
      </c>
      <c r="CH97" s="289">
        <f t="shared" ref="CH97" si="821">DATE(YEAR(CG97)+1,MONTH(CG97),DAY(CG97))</f>
        <v>69306</v>
      </c>
      <c r="CI97" s="289">
        <f t="shared" ref="CI97" si="822">DATE(YEAR(CH97)+1,MONTH(CH97),DAY(CH97))</f>
        <v>69671</v>
      </c>
      <c r="CJ97" s="289">
        <f t="shared" ref="CJ97" si="823">DATE(YEAR(CI97)+1,MONTH(CI97),DAY(CI97))</f>
        <v>70036</v>
      </c>
      <c r="CK97" s="289">
        <f t="shared" ref="CK97" si="824">DATE(YEAR(CJ97)+1,MONTH(CJ97),DAY(CJ97))</f>
        <v>70402</v>
      </c>
      <c r="CL97" s="289">
        <f t="shared" ref="CL97" si="825">DATE(YEAR(CK97)+1,MONTH(CK97),DAY(CK97))</f>
        <v>70767</v>
      </c>
      <c r="CM97" s="289">
        <f t="shared" ref="CM97" si="826">DATE(YEAR(CL97)+1,MONTH(CL97),DAY(CL97))</f>
        <v>71132</v>
      </c>
      <c r="CN97" s="289">
        <f t="shared" ref="CN97" si="827">DATE(YEAR(CM97)+1,MONTH(CM97),DAY(CM97))</f>
        <v>71497</v>
      </c>
      <c r="CO97" s="289">
        <f t="shared" ref="CO97" si="828">DATE(YEAR(CN97)+1,MONTH(CN97),DAY(CN97))</f>
        <v>71863</v>
      </c>
      <c r="CP97" s="289">
        <f t="shared" ref="CP97" si="829">DATE(YEAR(CO97)+1,MONTH(CO97),DAY(CO97))</f>
        <v>72228</v>
      </c>
      <c r="CQ97" s="289">
        <f t="shared" ref="CQ97" si="830">DATE(YEAR(CP97)+1,MONTH(CP97),DAY(CP97))</f>
        <v>72593</v>
      </c>
      <c r="CR97" s="289">
        <f t="shared" ref="CR97" si="831">DATE(YEAR(CQ97)+1,MONTH(CQ97),DAY(CQ97))</f>
        <v>72958</v>
      </c>
      <c r="CS97" s="289">
        <f t="shared" ref="CS97" si="832">DATE(YEAR(CR97)+1,MONTH(CR97),DAY(CR97))</f>
        <v>73323</v>
      </c>
      <c r="CT97" s="289">
        <f t="shared" ref="CT97" si="833">DATE(YEAR(CS97)+1,MONTH(CS97),DAY(CS97))</f>
        <v>73688</v>
      </c>
      <c r="CU97" s="289">
        <f t="shared" ref="CU97" si="834">DATE(YEAR(CT97)+1,MONTH(CT97),DAY(CT97))</f>
        <v>74053</v>
      </c>
      <c r="CV97" s="289">
        <f t="shared" ref="CV97" si="835">DATE(YEAR(CU97)+1,MONTH(CU97),DAY(CU97))</f>
        <v>74418</v>
      </c>
      <c r="CW97" s="289">
        <f t="shared" ref="CW97" si="836">DATE(YEAR(CV97)+1,MONTH(CV97),DAY(CV97))</f>
        <v>74784</v>
      </c>
      <c r="CX97" s="289">
        <f t="shared" ref="CX97" si="837">DATE(YEAR(CW97)+1,MONTH(CW97),DAY(CW97))</f>
        <v>75149</v>
      </c>
      <c r="CY97" s="289">
        <f t="shared" ref="CY97" si="838">DATE(YEAR(CX97)+1,MONTH(CX97),DAY(CX97))</f>
        <v>75514</v>
      </c>
      <c r="CZ97" s="289">
        <f t="shared" ref="CZ97" si="839">DATE(YEAR(CY97)+1,MONTH(CY97),DAY(CY97))</f>
        <v>75879</v>
      </c>
      <c r="DA97" s="289">
        <f t="shared" ref="DA97" si="840">DATE(YEAR(CZ97)+1,MONTH(CZ97),DAY(CZ97))</f>
        <v>76245</v>
      </c>
      <c r="DB97" s="289">
        <f t="shared" ref="DB97" si="841">DATE(YEAR(DA97)+1,MONTH(DA97),DAY(DA97))</f>
        <v>76610</v>
      </c>
      <c r="DC97" s="289">
        <f t="shared" ref="DC97" si="842">DATE(YEAR(DB97)+1,MONTH(DB97),DAY(DB97))</f>
        <v>76975</v>
      </c>
      <c r="DD97" s="289">
        <f t="shared" ref="DD97" si="843">DATE(YEAR(DC97)+1,MONTH(DC97),DAY(DC97))</f>
        <v>77340</v>
      </c>
      <c r="DE97" s="289">
        <f t="shared" ref="DE97" si="844">DATE(YEAR(DD97)+1,MONTH(DD97),DAY(DD97))</f>
        <v>77706</v>
      </c>
      <c r="DF97" s="289">
        <f t="shared" ref="DF97" si="845">DATE(YEAR(DE97)+1,MONTH(DE97),DAY(DE97))</f>
        <v>78071</v>
      </c>
      <c r="DG97" s="289">
        <f t="shared" ref="DG97" si="846">DATE(YEAR(DF97)+1,MONTH(DF97),DAY(DF97))</f>
        <v>78436</v>
      </c>
      <c r="DH97" s="289">
        <f t="shared" ref="DH97" si="847">DATE(YEAR(DG97)+1,MONTH(DG97),DAY(DG97))</f>
        <v>78801</v>
      </c>
      <c r="DI97" s="289">
        <f t="shared" ref="DI97" si="848">DATE(YEAR(DH97)+1,MONTH(DH97),DAY(DH97))</f>
        <v>79167</v>
      </c>
      <c r="DJ97" s="289">
        <f t="shared" ref="DJ97" si="849">DATE(YEAR(DI97)+1,MONTH(DI97),DAY(DI97))</f>
        <v>79532</v>
      </c>
      <c r="DK97" s="289">
        <f t="shared" ref="DK97" si="850">DATE(YEAR(DJ97)+1,MONTH(DJ97),DAY(DJ97))</f>
        <v>79897</v>
      </c>
      <c r="DL97" s="289">
        <f t="shared" ref="DL97" si="851">DATE(YEAR(DK97)+1,MONTH(DK97),DAY(DK97))</f>
        <v>80262</v>
      </c>
      <c r="DM97" s="289">
        <f t="shared" ref="DM97" si="852">DATE(YEAR(DL97)+1,MONTH(DL97),DAY(DL97))</f>
        <v>80628</v>
      </c>
      <c r="DN97" s="289">
        <f t="shared" ref="DN97" si="853">DATE(YEAR(DM97)+1,MONTH(DM97),DAY(DM97))</f>
        <v>80993</v>
      </c>
      <c r="DO97" s="289">
        <f t="shared" ref="DO97" si="854">DATE(YEAR(DN97)+1,MONTH(DN97),DAY(DN97))</f>
        <v>81358</v>
      </c>
      <c r="DP97" s="289">
        <f t="shared" ref="DP97" si="855">DATE(YEAR(DO97)+1,MONTH(DO97),DAY(DO97))</f>
        <v>81723</v>
      </c>
      <c r="DQ97" s="289">
        <f t="shared" ref="DQ97" si="856">DATE(YEAR(DP97)+1,MONTH(DP97),DAY(DP97))</f>
        <v>82089</v>
      </c>
      <c r="DR97" s="289">
        <f t="shared" ref="DR97" si="857">DATE(YEAR(DQ97)+1,MONTH(DQ97),DAY(DQ97))</f>
        <v>82454</v>
      </c>
      <c r="DS97" s="289">
        <f t="shared" ref="DS97" si="858">DATE(YEAR(DR97)+1,MONTH(DR97),DAY(DR97))</f>
        <v>82819</v>
      </c>
      <c r="DT97" s="289">
        <f t="shared" ref="DT97" si="859">DATE(YEAR(DS97)+1,MONTH(DS97),DAY(DS97))</f>
        <v>83184</v>
      </c>
      <c r="DU97" s="289">
        <f t="shared" ref="DU97" si="860">DATE(YEAR(DT97)+1,MONTH(DT97),DAY(DT97))</f>
        <v>83550</v>
      </c>
      <c r="DV97" s="289">
        <f t="shared" ref="DV97" si="861">DATE(YEAR(DU97)+1,MONTH(DU97),DAY(DU97))</f>
        <v>83915</v>
      </c>
      <c r="DW97" s="289">
        <f t="shared" ref="DW97" si="862">DATE(YEAR(DV97)+1,MONTH(DV97),DAY(DV97))</f>
        <v>84280</v>
      </c>
      <c r="DX97" s="289">
        <f t="shared" ref="DX97" si="863">DATE(YEAR(DW97)+1,MONTH(DW97),DAY(DW97))</f>
        <v>84645</v>
      </c>
      <c r="DY97" s="289">
        <f t="shared" ref="DY97" si="864">DATE(YEAR(DX97)+1,MONTH(DX97),DAY(DX97))</f>
        <v>85011</v>
      </c>
      <c r="DZ97" s="289">
        <f t="shared" ref="DZ97" si="865">DATE(YEAR(DY97)+1,MONTH(DY97),DAY(DY97))</f>
        <v>85376</v>
      </c>
      <c r="EA97" s="289">
        <f t="shared" ref="EA97" si="866">DATE(YEAR(DZ97)+1,MONTH(DZ97),DAY(DZ97))</f>
        <v>85741</v>
      </c>
      <c r="EB97" s="289">
        <f t="shared" ref="EB97" si="867">DATE(YEAR(EA97)+1,MONTH(EA97),DAY(EA97))</f>
        <v>86106</v>
      </c>
      <c r="EC97" s="289">
        <f t="shared" ref="EC97" si="868">DATE(YEAR(EB97)+1,MONTH(EB97),DAY(EB97))</f>
        <v>86472</v>
      </c>
      <c r="ED97" s="289">
        <f t="shared" ref="ED97" si="869">DATE(YEAR(EC97)+1,MONTH(EC97),DAY(EC97))</f>
        <v>86837</v>
      </c>
      <c r="EE97" s="289">
        <f t="shared" ref="EE97" si="870">DATE(YEAR(ED97)+1,MONTH(ED97),DAY(ED97))</f>
        <v>87202</v>
      </c>
      <c r="EF97" s="289">
        <f t="shared" ref="EF97" si="871">DATE(YEAR(EE97)+1,MONTH(EE97),DAY(EE97))</f>
        <v>87567</v>
      </c>
      <c r="EG97" s="289">
        <f t="shared" ref="EG97" si="872">DATE(YEAR(EF97)+1,MONTH(EF97),DAY(EF97))</f>
        <v>87933</v>
      </c>
      <c r="EH97" s="289">
        <f t="shared" ref="EH97" si="873">DATE(YEAR(EG97)+1,MONTH(EG97),DAY(EG97))</f>
        <v>88298</v>
      </c>
      <c r="EI97" s="289">
        <f t="shared" ref="EI97" si="874">DATE(YEAR(EH97)+1,MONTH(EH97),DAY(EH97))</f>
        <v>88663</v>
      </c>
      <c r="EJ97" s="289">
        <f t="shared" ref="EJ97" si="875">DATE(YEAR(EI97)+1,MONTH(EI97),DAY(EI97))</f>
        <v>89028</v>
      </c>
      <c r="EK97" s="289">
        <f t="shared" ref="EK97" si="876">DATE(YEAR(EJ97)+1,MONTH(EJ97),DAY(EJ97))</f>
        <v>89394</v>
      </c>
      <c r="EL97" s="289">
        <f t="shared" ref="EL97" si="877">DATE(YEAR(EK97)+1,MONTH(EK97),DAY(EK97))</f>
        <v>89759</v>
      </c>
      <c r="EM97" s="289">
        <f t="shared" ref="EM97" si="878">DATE(YEAR(EL97)+1,MONTH(EL97),DAY(EL97))</f>
        <v>90124</v>
      </c>
      <c r="EN97" s="289">
        <f t="shared" ref="EN97" si="879">DATE(YEAR(EM97)+1,MONTH(EM97),DAY(EM97))</f>
        <v>90489</v>
      </c>
      <c r="EO97" s="289">
        <f t="shared" ref="EO97" si="880">DATE(YEAR(EN97)+1,MONTH(EN97),DAY(EN97))</f>
        <v>90855</v>
      </c>
      <c r="EP97" s="289">
        <f t="shared" ref="EP97" si="881">DATE(YEAR(EO97)+1,MONTH(EO97),DAY(EO97))</f>
        <v>91220</v>
      </c>
      <c r="EQ97" s="289">
        <f t="shared" ref="EQ97" si="882">DATE(YEAR(EP97)+1,MONTH(EP97),DAY(EP97))</f>
        <v>91585</v>
      </c>
      <c r="ER97" s="289">
        <f t="shared" ref="ER97" si="883">DATE(YEAR(EQ97)+1,MONTH(EQ97),DAY(EQ97))</f>
        <v>91950</v>
      </c>
      <c r="ES97" s="289">
        <f t="shared" ref="ES97" si="884">DATE(YEAR(ER97)+1,MONTH(ER97),DAY(ER97))</f>
        <v>92316</v>
      </c>
      <c r="ET97" s="289">
        <f t="shared" ref="ET97" si="885">DATE(YEAR(ES97)+1,MONTH(ES97),DAY(ES97))</f>
        <v>92681</v>
      </c>
      <c r="EU97" s="289">
        <f t="shared" ref="EU97" si="886">DATE(YEAR(ET97)+1,MONTH(ET97),DAY(ET97))</f>
        <v>93046</v>
      </c>
      <c r="EV97" s="289">
        <f t="shared" ref="EV97" si="887">DATE(YEAR(EU97)+1,MONTH(EU97),DAY(EU97))</f>
        <v>93411</v>
      </c>
      <c r="EW97" s="289">
        <f t="shared" ref="EW97" si="888">DATE(YEAR(EV97)+1,MONTH(EV97),DAY(EV97))</f>
        <v>93777</v>
      </c>
      <c r="EX97" s="289">
        <f t="shared" ref="EX97" si="889">DATE(YEAR(EW97)+1,MONTH(EW97),DAY(EW97))</f>
        <v>94142</v>
      </c>
      <c r="EY97" s="289">
        <f t="shared" ref="EY97" si="890">DATE(YEAR(EX97)+1,MONTH(EX97),DAY(EX97))</f>
        <v>94507</v>
      </c>
      <c r="EZ97" s="289">
        <f t="shared" ref="EZ97" si="891">DATE(YEAR(EY97)+1,MONTH(EY97),DAY(EY97))</f>
        <v>94872</v>
      </c>
      <c r="FA97" s="289">
        <f t="shared" ref="FA97" si="892">DATE(YEAR(EZ97)+1,MONTH(EZ97),DAY(EZ97))</f>
        <v>95238</v>
      </c>
      <c r="FB97" s="289">
        <f t="shared" ref="FB97" si="893">DATE(YEAR(FA97)+1,MONTH(FA97),DAY(FA97))</f>
        <v>95603</v>
      </c>
      <c r="FC97" s="289">
        <f t="shared" ref="FC97" si="894">DATE(YEAR(FB97)+1,MONTH(FB97),DAY(FB97))</f>
        <v>95968</v>
      </c>
      <c r="FD97" s="289">
        <f t="shared" ref="FD97" si="895">DATE(YEAR(FC97)+1,MONTH(FC97),DAY(FC97))</f>
        <v>96333</v>
      </c>
      <c r="FE97" s="289">
        <f t="shared" ref="FE97" si="896">DATE(YEAR(FD97)+1,MONTH(FD97),DAY(FD97))</f>
        <v>96699</v>
      </c>
      <c r="FF97" s="289">
        <f t="shared" ref="FF97" si="897">DATE(YEAR(FE97)+1,MONTH(FE97),DAY(FE97))</f>
        <v>97064</v>
      </c>
      <c r="FG97" s="289">
        <f t="shared" ref="FG97" si="898">DATE(YEAR(FF97)+1,MONTH(FF97),DAY(FF97))</f>
        <v>97429</v>
      </c>
      <c r="FH97" s="289">
        <f t="shared" ref="FH97" si="899">DATE(YEAR(FG97)+1,MONTH(FG97),DAY(FG97))</f>
        <v>97794</v>
      </c>
      <c r="FI97" s="289">
        <f t="shared" ref="FI97" si="900">DATE(YEAR(FH97)+1,MONTH(FH97),DAY(FH97))</f>
        <v>98160</v>
      </c>
      <c r="FJ97" s="289">
        <f t="shared" ref="FJ97" si="901">DATE(YEAR(FI97)+1,MONTH(FI97),DAY(FI97))</f>
        <v>98525</v>
      </c>
      <c r="FK97" s="289">
        <f t="shared" ref="FK97" si="902">DATE(YEAR(FJ97)+1,MONTH(FJ97),DAY(FJ97))</f>
        <v>98890</v>
      </c>
      <c r="FL97" s="289">
        <f t="shared" ref="FL97" si="903">DATE(YEAR(FK97)+1,MONTH(FK97),DAY(FK97))</f>
        <v>99255</v>
      </c>
      <c r="FM97" s="289">
        <f t="shared" ref="FM97" si="904">DATE(YEAR(FL97)+1,MONTH(FL97),DAY(FL97))</f>
        <v>99621</v>
      </c>
      <c r="FN97" s="289">
        <f t="shared" ref="FN97" si="905">DATE(YEAR(FM97)+1,MONTH(FM97),DAY(FM97))</f>
        <v>99986</v>
      </c>
      <c r="FO97" s="289">
        <f t="shared" ref="FO97" si="906">DATE(YEAR(FN97)+1,MONTH(FN97),DAY(FN97))</f>
        <v>100351</v>
      </c>
      <c r="FP97" s="289">
        <f t="shared" ref="FP97" si="907">DATE(YEAR(FO97)+1,MONTH(FO97),DAY(FO97))</f>
        <v>100716</v>
      </c>
      <c r="FQ97" s="289">
        <f t="shared" ref="FQ97" si="908">DATE(YEAR(FP97)+1,MONTH(FP97),DAY(FP97))</f>
        <v>101082</v>
      </c>
      <c r="FR97" s="289">
        <f t="shared" ref="FR97" si="909">DATE(YEAR(FQ97)+1,MONTH(FQ97),DAY(FQ97))</f>
        <v>101447</v>
      </c>
      <c r="FS97" s="289">
        <f t="shared" ref="FS97" si="910">DATE(YEAR(FR97)+1,MONTH(FR97),DAY(FR97))</f>
        <v>101812</v>
      </c>
      <c r="FT97" s="289">
        <f t="shared" ref="FT97" si="911">DATE(YEAR(FS97)+1,MONTH(FS97),DAY(FS97))</f>
        <v>102177</v>
      </c>
      <c r="FU97" s="289">
        <f t="shared" ref="FU97" si="912">DATE(YEAR(FT97)+1,MONTH(FT97),DAY(FT97))</f>
        <v>102543</v>
      </c>
      <c r="FV97" s="289">
        <f t="shared" ref="FV97" si="913">DATE(YEAR(FU97)+1,MONTH(FU97),DAY(FU97))</f>
        <v>102908</v>
      </c>
      <c r="FW97" s="289">
        <f t="shared" ref="FW97" si="914">DATE(YEAR(FV97)+1,MONTH(FV97),DAY(FV97))</f>
        <v>103273</v>
      </c>
      <c r="FX97" s="289">
        <f t="shared" ref="FX97" si="915">DATE(YEAR(FW97)+1,MONTH(FW97),DAY(FW97))</f>
        <v>103638</v>
      </c>
      <c r="FY97" s="289">
        <f t="shared" ref="FY97" si="916">DATE(YEAR(FX97)+1,MONTH(FX97),DAY(FX97))</f>
        <v>104004</v>
      </c>
      <c r="FZ97" s="289">
        <f t="shared" ref="FZ97" si="917">DATE(YEAR(FY97)+1,MONTH(FY97),DAY(FY97))</f>
        <v>104369</v>
      </c>
      <c r="GA97" s="289">
        <f t="shared" ref="GA97" si="918">DATE(YEAR(FZ97)+1,MONTH(FZ97),DAY(FZ97))</f>
        <v>104734</v>
      </c>
      <c r="GB97" s="289">
        <f t="shared" ref="GB97" si="919">DATE(YEAR(GA97)+1,MONTH(GA97),DAY(GA97))</f>
        <v>105099</v>
      </c>
      <c r="GC97" s="289">
        <f t="shared" ref="GC97" si="920">DATE(YEAR(GB97)+1,MONTH(GB97),DAY(GB97))</f>
        <v>105465</v>
      </c>
      <c r="GD97" s="289">
        <f t="shared" ref="GD97" si="921">DATE(YEAR(GC97)+1,MONTH(GC97),DAY(GC97))</f>
        <v>105830</v>
      </c>
      <c r="GE97" s="289">
        <f t="shared" ref="GE97" si="922">DATE(YEAR(GD97)+1,MONTH(GD97),DAY(GD97))</f>
        <v>106195</v>
      </c>
      <c r="GF97" s="289">
        <f t="shared" ref="GF97" si="923">DATE(YEAR(GE97)+1,MONTH(GE97),DAY(GE97))</f>
        <v>106560</v>
      </c>
      <c r="GG97" s="289">
        <f t="shared" ref="GG97" si="924">DATE(YEAR(GF97)+1,MONTH(GF97),DAY(GF97))</f>
        <v>106926</v>
      </c>
      <c r="GH97" s="289">
        <f t="shared" ref="GH97" si="925">DATE(YEAR(GG97)+1,MONTH(GG97),DAY(GG97))</f>
        <v>107291</v>
      </c>
      <c r="GI97" s="289">
        <f t="shared" ref="GI97" si="926">DATE(YEAR(GH97)+1,MONTH(GH97),DAY(GH97))</f>
        <v>107656</v>
      </c>
      <c r="GJ97" s="289">
        <f t="shared" ref="GJ97" si="927">DATE(YEAR(GI97)+1,MONTH(GI97),DAY(GI97))</f>
        <v>108021</v>
      </c>
      <c r="GK97" s="289">
        <f t="shared" ref="GK97" si="928">DATE(YEAR(GJ97)+1,MONTH(GJ97),DAY(GJ97))</f>
        <v>108387</v>
      </c>
      <c r="GL97" s="289">
        <f t="shared" ref="GL97" si="929">DATE(YEAR(GK97)+1,MONTH(GK97),DAY(GK97))</f>
        <v>108752</v>
      </c>
      <c r="GM97" s="289">
        <f t="shared" ref="GM97" si="930">DATE(YEAR(GL97)+1,MONTH(GL97),DAY(GL97))</f>
        <v>109117</v>
      </c>
      <c r="GN97" s="289">
        <f t="shared" ref="GN97" si="931">DATE(YEAR(GM97)+1,MONTH(GM97),DAY(GM97))</f>
        <v>109482</v>
      </c>
      <c r="GO97" s="289">
        <f t="shared" ref="GO97" si="932">DATE(YEAR(GN97)+1,MONTH(GN97),DAY(GN97))</f>
        <v>109847</v>
      </c>
      <c r="GP97" s="289">
        <f t="shared" ref="GP97" si="933">DATE(YEAR(GO97)+1,MONTH(GO97),DAY(GO97))</f>
        <v>110212</v>
      </c>
      <c r="GQ97" s="289">
        <f t="shared" ref="GQ97" si="934">DATE(YEAR(GP97)+1,MONTH(GP97),DAY(GP97))</f>
        <v>110577</v>
      </c>
      <c r="GR97" s="289">
        <f t="shared" ref="GR97" si="935">DATE(YEAR(GQ97)+1,MONTH(GQ97),DAY(GQ97))</f>
        <v>110942</v>
      </c>
      <c r="GS97" s="289">
        <f t="shared" ref="GS97" si="936">DATE(YEAR(GR97)+1,MONTH(GR97),DAY(GR97))</f>
        <v>111308</v>
      </c>
      <c r="GT97" s="289">
        <f t="shared" ref="GT97" si="937">DATE(YEAR(GS97)+1,MONTH(GS97),DAY(GS97))</f>
        <v>111673</v>
      </c>
      <c r="GU97" s="289">
        <f t="shared" ref="GU97" si="938">DATE(YEAR(GT97)+1,MONTH(GT97),DAY(GT97))</f>
        <v>112038</v>
      </c>
      <c r="GV97" s="289">
        <f t="shared" ref="GV97" si="939">DATE(YEAR(GU97)+1,MONTH(GU97),DAY(GU97))</f>
        <v>112403</v>
      </c>
      <c r="GW97" s="289">
        <f t="shared" ref="GW97" si="940">DATE(YEAR(GV97)+1,MONTH(GV97),DAY(GV97))</f>
        <v>112769</v>
      </c>
      <c r="GX97" s="289">
        <f t="shared" ref="GX97" si="941">DATE(YEAR(GW97)+1,MONTH(GW97),DAY(GW97))</f>
        <v>113134</v>
      </c>
      <c r="GY97" s="289">
        <f t="shared" ref="GY97" si="942">DATE(YEAR(GX97)+1,MONTH(GX97),DAY(GX97))</f>
        <v>113499</v>
      </c>
      <c r="GZ97" s="289">
        <f t="shared" ref="GZ97" si="943">DATE(YEAR(GY97)+1,MONTH(GY97),DAY(GY97))</f>
        <v>113864</v>
      </c>
      <c r="HA97" s="289">
        <f t="shared" ref="HA97" si="944">DATE(YEAR(GZ97)+1,MONTH(GZ97),DAY(GZ97))</f>
        <v>114230</v>
      </c>
      <c r="HB97" s="289">
        <f t="shared" ref="HB97" si="945">DATE(YEAR(HA97)+1,MONTH(HA97),DAY(HA97))</f>
        <v>114595</v>
      </c>
      <c r="HC97" s="289">
        <f t="shared" ref="HC97" si="946">DATE(YEAR(HB97)+1,MONTH(HB97),DAY(HB97))</f>
        <v>114960</v>
      </c>
      <c r="HD97" s="289">
        <f t="shared" ref="HD97" si="947">DATE(YEAR(HC97)+1,MONTH(HC97),DAY(HC97))</f>
        <v>115325</v>
      </c>
      <c r="HE97" s="289">
        <f t="shared" ref="HE97" si="948">DATE(YEAR(HD97)+1,MONTH(HD97),DAY(HD97))</f>
        <v>115691</v>
      </c>
      <c r="HF97" s="289">
        <f t="shared" ref="HF97" si="949">DATE(YEAR(HE97)+1,MONTH(HE97),DAY(HE97))</f>
        <v>116056</v>
      </c>
      <c r="HG97" s="289">
        <f t="shared" ref="HG97" si="950">DATE(YEAR(HF97)+1,MONTH(HF97),DAY(HF97))</f>
        <v>116421</v>
      </c>
      <c r="HH97" s="289">
        <f t="shared" ref="HH97" si="951">DATE(YEAR(HG97)+1,MONTH(HG97),DAY(HG97))</f>
        <v>116786</v>
      </c>
      <c r="HI97" s="289">
        <f t="shared" ref="HI97" si="952">DATE(YEAR(HH97)+1,MONTH(HH97),DAY(HH97))</f>
        <v>117152</v>
      </c>
    </row>
    <row r="98" spans="1:217" s="278" customFormat="1" ht="12.75" customHeight="1">
      <c r="A98"/>
      <c r="B98" s="390"/>
      <c r="C98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</row>
    <row r="99" spans="1:217" s="278" customFormat="1" ht="12.75" customHeight="1">
      <c r="A99" s="10" t="str">
        <f>'JJR-4 Constant DCF'!A89</f>
        <v>ALLETE, Inc.</v>
      </c>
      <c r="B99" s="389" t="str">
        <f>'JJR-4 Constant DCF'!B89</f>
        <v>ALE</v>
      </c>
      <c r="C99" s="239">
        <f>'JJR-4 Constant DCF'!D89</f>
        <v>59.31594444444444</v>
      </c>
      <c r="D99" s="239">
        <f>'JJR-4 Constant DCF'!C89</f>
        <v>2.52</v>
      </c>
      <c r="E99" s="3">
        <f>'JJR-4 Constant DCF'!G89</f>
        <v>0.06</v>
      </c>
      <c r="F99" s="3">
        <f>'JJR-4 Constant DCF'!H89</f>
        <v>7.0000000000000007E-2</v>
      </c>
      <c r="G99" s="3" t="str">
        <f>'JJR-4 Constant DCF'!I89</f>
        <v>NA%</v>
      </c>
      <c r="H99" s="3">
        <f>MAX(E99:G99)</f>
        <v>7.0000000000000007E-2</v>
      </c>
      <c r="I99" s="3">
        <f t="shared" ref="I99:I116" si="953">H99+($N99-$H99)/6</f>
        <v>6.7482567766986051E-2</v>
      </c>
      <c r="J99" s="3">
        <f t="shared" ref="J99:J116" si="954">I99+($N99-$H99)/6</f>
        <v>6.4965135533972096E-2</v>
      </c>
      <c r="K99" s="3">
        <f t="shared" ref="K99:K116" si="955">J99+($N99-$H99)/6</f>
        <v>6.2447703300958141E-2</v>
      </c>
      <c r="L99" s="3">
        <f t="shared" ref="L99:L116" si="956">K99+($N99-$H99)/6</f>
        <v>5.9930271067944185E-2</v>
      </c>
      <c r="M99" s="3">
        <f t="shared" ref="M99:M116" si="957">L99+($N99-$H99)/6</f>
        <v>5.741283883493023E-2</v>
      </c>
      <c r="N99" s="3">
        <f>'JJR-5.4 GDP Growth'!$D$25</f>
        <v>5.4895406601916275E-2</v>
      </c>
      <c r="O99" s="3">
        <f>IFERROR(XIRR($Q99:$HI99,$Q$7:$HI$7),"")</f>
        <v>0.10647327303886414</v>
      </c>
      <c r="Q99" s="239">
        <f t="shared" ref="Q99:Q116" si="958">-C99</f>
        <v>-59.31594444444444</v>
      </c>
      <c r="R99" s="239">
        <f t="shared" ref="R99:R116" si="959">D99*(1+$H99)</f>
        <v>2.6964000000000001</v>
      </c>
      <c r="S99" s="239">
        <f t="shared" ref="S99:S116" si="960">R99*(1+$H99)</f>
        <v>2.8851480000000005</v>
      </c>
      <c r="T99" s="239">
        <f t="shared" ref="T99:T116" si="961">S99*(1+$H99)</f>
        <v>3.0871083600000007</v>
      </c>
      <c r="U99" s="239">
        <f t="shared" ref="U99:U116" si="962">T99*(1+$H99)</f>
        <v>3.3032059452000011</v>
      </c>
      <c r="V99" s="239">
        <f t="shared" ref="V99:V116" si="963">U99*(1+$H99)</f>
        <v>3.5344303613640013</v>
      </c>
      <c r="W99" s="239">
        <f t="shared" ref="W99:W116" si="964">V99*(1+I99)</f>
        <v>3.772942797742441</v>
      </c>
      <c r="X99" s="239">
        <f t="shared" ref="X99:X116" si="965">W99*(1+J99)</f>
        <v>4.0180525379597025</v>
      </c>
      <c r="Y99" s="239">
        <f t="shared" ref="Y99:Y116" si="966">X99*(1+K99)</f>
        <v>4.2689706906978717</v>
      </c>
      <c r="Z99" s="239">
        <f t="shared" ref="Z99:Z116" si="967">Y99*(1+L99)</f>
        <v>4.5248112613725038</v>
      </c>
      <c r="AA99" s="239">
        <f t="shared" ref="AA99:AA116" si="968">Z99*(1+M99)</f>
        <v>4.7845935210801604</v>
      </c>
      <c r="AB99" s="239">
        <f t="shared" ref="AB99:AQ115" si="969">AA99*(1+$N99)</f>
        <v>5.04724572784475</v>
      </c>
      <c r="AC99" s="239">
        <f t="shared" si="969"/>
        <v>5.3243163342945721</v>
      </c>
      <c r="AD99" s="239">
        <f t="shared" si="969"/>
        <v>5.6165968443428973</v>
      </c>
      <c r="AE99" s="239">
        <f t="shared" si="969"/>
        <v>5.9249222118321407</v>
      </c>
      <c r="AF99" s="239">
        <f t="shared" si="969"/>
        <v>6.2501732257353915</v>
      </c>
      <c r="AG99" s="239">
        <f t="shared" si="969"/>
        <v>6.593279026294546</v>
      </c>
      <c r="AH99" s="239">
        <f t="shared" si="969"/>
        <v>6.9552197592828717</v>
      </c>
      <c r="AI99" s="239">
        <f t="shared" si="969"/>
        <v>7.337029375974387</v>
      </c>
      <c r="AJ99" s="239">
        <f t="shared" si="969"/>
        <v>7.7397985868187051</v>
      </c>
      <c r="AK99" s="239">
        <f t="shared" si="969"/>
        <v>8.1646779772590552</v>
      </c>
      <c r="AL99" s="239">
        <f t="shared" si="969"/>
        <v>8.612881294594402</v>
      </c>
      <c r="AM99" s="239">
        <f t="shared" si="969"/>
        <v>9.0856889152752007</v>
      </c>
      <c r="AN99" s="239">
        <f t="shared" si="969"/>
        <v>9.5844515025377568</v>
      </c>
      <c r="AO99" s="239">
        <f t="shared" si="969"/>
        <v>10.110593864825914</v>
      </c>
      <c r="AP99" s="239">
        <f t="shared" si="969"/>
        <v>10.665619026022373</v>
      </c>
      <c r="AQ99" s="239">
        <f t="shared" si="969"/>
        <v>11.251112519117006</v>
      </c>
      <c r="AR99" s="239">
        <f t="shared" ref="AR99:AR116" si="970">AQ99*(1+$N99)</f>
        <v>11.868746915577844</v>
      </c>
      <c r="AS99" s="239">
        <f t="shared" ref="AS99:AS116" si="971">AR99*(1+$N99)</f>
        <v>12.520286603363729</v>
      </c>
      <c r="AT99" s="239">
        <f t="shared" ref="AT99:AT116" si="972">AS99*(1+$N99)</f>
        <v>13.207592827227906</v>
      </c>
      <c r="AU99" s="239">
        <f t="shared" ref="AU99:AU116" si="973">AT99*(1+$N99)</f>
        <v>13.932629005711135</v>
      </c>
      <c r="AV99" s="239">
        <f t="shared" ref="AV99:AV116" si="974">AU99*(1+$N99)</f>
        <v>14.6974663400133</v>
      </c>
      <c r="AW99" s="239">
        <f t="shared" ref="AW99:AW116" si="975">AV99*(1+$N99)</f>
        <v>15.504289730766308</v>
      </c>
      <c r="AX99" s="239">
        <f t="shared" ref="AX99:AX116" si="976">AW99*(1+$N99)</f>
        <v>16.355404019610638</v>
      </c>
      <c r="AY99" s="239">
        <f t="shared" ref="AY99:AY116" si="977">AX99*(1+$N99)</f>
        <v>17.25324057340578</v>
      </c>
      <c r="AZ99" s="239">
        <f t="shared" ref="AZ99:AZ116" si="978">AY99*(1+$N99)</f>
        <v>18.200364229883569</v>
      </c>
      <c r="BA99" s="239">
        <f t="shared" ref="BA99:BA116" si="979">AZ99*(1+$N99)</f>
        <v>19.199480624585998</v>
      </c>
      <c r="BB99" s="239">
        <f t="shared" ref="BB99:BB116" si="980">BA99*(1+$N99)</f>
        <v>20.25344392001826</v>
      </c>
      <c r="BC99" s="239">
        <f t="shared" ref="BC99:BC116" si="981">BB99*(1+$N99)</f>
        <v>21.36526495909677</v>
      </c>
      <c r="BD99" s="239">
        <f t="shared" ref="BD99:BD116" si="982">BC99*(1+$N99)</f>
        <v>22.538119866184061</v>
      </c>
      <c r="BE99" s="239">
        <f t="shared" ref="BE99:BE116" si="983">BD99*(1+$N99)</f>
        <v>23.775359120280964</v>
      </c>
      <c r="BF99" s="239">
        <f t="shared" ref="BF99:BF116" si="984">BE99*(1+$N99)</f>
        <v>25.080517126295366</v>
      </c>
      <c r="BG99" s="239">
        <f t="shared" ref="BG99:BG116" si="985">BF99*(1+$N99)</f>
        <v>26.457322311729673</v>
      </c>
      <c r="BH99" s="239">
        <f t="shared" ref="BH99:BH116" si="986">BG99*(1+$N99)</f>
        <v>27.909707777630025</v>
      </c>
      <c r="BI99" s="239">
        <f t="shared" ref="BI99:BI116" si="987">BH99*(1+$N99)</f>
        <v>29.441822534223689</v>
      </c>
      <c r="BJ99" s="239">
        <f t="shared" ref="BJ99:BJ116" si="988">BI99*(1+$N99)</f>
        <v>31.058043353341361</v>
      </c>
      <c r="BK99" s="239">
        <f t="shared" ref="BK99:BK116" si="989">BJ99*(1+$N99)</f>
        <v>32.762987271482977</v>
      </c>
      <c r="BL99" s="239">
        <f t="shared" ref="BL99:BL116" si="990">BK99*(1+$N99)</f>
        <v>34.561524779244444</v>
      </c>
      <c r="BM99" s="239">
        <f t="shared" ref="BM99:BM116" si="991">BL99*(1+$N99)</f>
        <v>36.458793734783271</v>
      </c>
      <c r="BN99" s="239">
        <f t="shared" ref="BN99:BN116" si="992">BM99*(1+$N99)</f>
        <v>38.460214041069598</v>
      </c>
      <c r="BO99" s="239">
        <f t="shared" ref="BO99:BO116" si="993">BN99*(1+$N99)</f>
        <v>40.571503128850843</v>
      </c>
      <c r="BP99" s="239">
        <f t="shared" ref="BP99:BP116" si="994">BO99*(1+$N99)</f>
        <v>42.79869228956003</v>
      </c>
      <c r="BQ99" s="239">
        <f t="shared" ref="BQ99:BQ116" si="995">BP99*(1+$N99)</f>
        <v>45.14814390482573</v>
      </c>
      <c r="BR99" s="239">
        <f t="shared" ref="BR99:BR116" si="996">BQ99*(1+$N99)</f>
        <v>47.626569621802965</v>
      </c>
      <c r="BS99" s="239">
        <f t="shared" ref="BS99:BS116" si="997">BR99*(1+$N99)</f>
        <v>50.241049526246314</v>
      </c>
      <c r="BT99" s="239">
        <f t="shared" ref="BT99:BT116" si="998">BS99*(1+$N99)</f>
        <v>52.999052368096621</v>
      </c>
      <c r="BU99" s="239">
        <f t="shared" ref="BU99:BU116" si="999">BT99*(1+$N99)</f>
        <v>55.908456897359535</v>
      </c>
      <c r="BV99" s="239">
        <f t="shared" ref="BV99:BV116" si="1000">BU99*(1+$N99)</f>
        <v>58.977574371225799</v>
      </c>
      <c r="BW99" s="239">
        <f t="shared" ref="BW99:BW116" si="1001">BV99*(1+$N99)</f>
        <v>62.215172296728994</v>
      </c>
      <c r="BX99" s="239">
        <f t="shared" ref="BX99:BX116" si="1002">BW99*(1+$N99)</f>
        <v>65.630499476766204</v>
      </c>
      <c r="BY99" s="239">
        <f t="shared" ref="BY99:BY116" si="1003">BX99*(1+$N99)</f>
        <v>69.233312431030143</v>
      </c>
      <c r="BZ99" s="239">
        <f t="shared" ref="BZ99:BZ116" si="1004">BY99*(1+$N99)</f>
        <v>73.033903267329052</v>
      </c>
      <c r="CA99" s="239">
        <f t="shared" ref="CA99:CA116" si="1005">BZ99*(1+$N99)</f>
        <v>77.043129082914106</v>
      </c>
      <c r="CB99" s="239">
        <f t="shared" ref="CB99:CB116" si="1006">CA99*(1+$N99)</f>
        <v>81.272442979804595</v>
      </c>
      <c r="CC99" s="239">
        <f t="shared" ref="CC99:CC116" si="1007">CB99*(1+$N99)</f>
        <v>85.733926782712018</v>
      </c>
      <c r="CD99" s="239">
        <f t="shared" ref="CD99:CD116" si="1008">CC99*(1+$N99)</f>
        <v>90.440325553027918</v>
      </c>
      <c r="CE99" s="239">
        <f t="shared" ref="CE99:CE116" si="1009">CD99*(1+$N99)</f>
        <v>95.405083997471067</v>
      </c>
      <c r="CF99" s="239">
        <f t="shared" ref="CF99:CF116" si="1010">CE99*(1+$N99)</f>
        <v>100.64238487540221</v>
      </c>
      <c r="CG99" s="239">
        <f t="shared" ref="CG99:CG116" si="1011">CF99*(1+$N99)</f>
        <v>106.16718951452397</v>
      </c>
      <c r="CH99" s="239">
        <f t="shared" ref="CH99:CH116" si="1012">CG99*(1+$N99)</f>
        <v>111.99528055070647</v>
      </c>
      <c r="CI99" s="239">
        <f t="shared" ref="CI99:CI116" si="1013">CH99*(1+$N99)</f>
        <v>118.14330701403318</v>
      </c>
      <c r="CJ99" s="239">
        <f t="shared" ref="CJ99:CJ116" si="1014">CI99*(1+$N99)</f>
        <v>124.62883188986356</v>
      </c>
      <c r="CK99" s="239">
        <f t="shared" ref="CK99:CK116" si="1015">CJ99*(1+$N99)</f>
        <v>131.4703822907795</v>
      </c>
      <c r="CL99" s="239">
        <f t="shared" ref="CL99:CL116" si="1016">CK99*(1+$N99)</f>
        <v>138.6875023827412</v>
      </c>
      <c r="CM99" s="239">
        <f t="shared" ref="CM99:CM116" si="1017">CL99*(1+$N99)</f>
        <v>146.300809216646</v>
      </c>
      <c r="CN99" s="239">
        <f t="shared" ref="CN99:CN116" si="1018">CM99*(1+$N99)</f>
        <v>154.33205162478316</v>
      </c>
      <c r="CO99" s="239">
        <f t="shared" ref="CO99:CO116" si="1019">CN99*(1+$N99)</f>
        <v>162.80417235043356</v>
      </c>
      <c r="CP99" s="239">
        <f t="shared" ref="CP99:CP116" si="1020">CO99*(1+$N99)</f>
        <v>171.74137358809907</v>
      </c>
      <c r="CQ99" s="239">
        <f t="shared" ref="CQ99:CQ116" si="1021">CP99*(1+$N99)</f>
        <v>181.16918612158938</v>
      </c>
      <c r="CR99" s="239">
        <f t="shared" ref="CR99:CR116" si="1022">CQ99*(1+$N99)</f>
        <v>191.11454225747227</v>
      </c>
      <c r="CS99" s="239">
        <f t="shared" ref="CS99:CS116" si="1023">CR99*(1+$N99)</f>
        <v>201.60585276223532</v>
      </c>
      <c r="CT99" s="239">
        <f t="shared" ref="CT99:CT116" si="1024">CS99*(1+$N99)</f>
        <v>212.67308802294428</v>
      </c>
      <c r="CU99" s="239">
        <f t="shared" ref="CU99:CU116" si="1025">CT99*(1+$N99)</f>
        <v>224.34786366324894</v>
      </c>
      <c r="CV99" s="239">
        <f t="shared" ref="CV99:CV116" si="1026">CU99*(1+$N99)</f>
        <v>236.66353085931428</v>
      </c>
      <c r="CW99" s="239">
        <f t="shared" ref="CW99:CW116" si="1027">CV99*(1+$N99)</f>
        <v>249.65527161368149</v>
      </c>
      <c r="CX99" s="239">
        <f t="shared" ref="CX99:CX116" si="1028">CW99*(1+$N99)</f>
        <v>263.36019925922636</v>
      </c>
      <c r="CY99" s="239">
        <f t="shared" ref="CY99:CY116" si="1029">CX99*(1+$N99)</f>
        <v>277.81746448032328</v>
      </c>
      <c r="CZ99" s="239">
        <f t="shared" ref="CZ99:CZ116" si="1030">CY99*(1+$N99)</f>
        <v>293.06836715408406</v>
      </c>
      <c r="DA99" s="239">
        <f t="shared" ref="DA99:DA116" si="1031">CZ99*(1+$N99)</f>
        <v>309.1564743311672</v>
      </c>
      <c r="DB99" s="239">
        <f t="shared" ref="DB99:DB116" si="1032">DA99*(1+$N99)</f>
        <v>326.12774469319152</v>
      </c>
      <c r="DC99" s="239">
        <f t="shared" ref="DC99:DC116" si="1033">DB99*(1+$N99)</f>
        <v>344.03065984229022</v>
      </c>
      <c r="DD99" s="239">
        <f t="shared" ref="DD99:DD116" si="1034">DC99*(1+$N99)</f>
        <v>362.91636279785831</v>
      </c>
      <c r="DE99" s="239">
        <f t="shared" ref="DE99:DE116" si="1035">DD99*(1+$N99)</f>
        <v>382.83880409613528</v>
      </c>
      <c r="DF99" s="239">
        <f t="shared" ref="DF99:DF116" si="1036">DE99*(1+$N99)</f>
        <v>403.85489590998401</v>
      </c>
      <c r="DG99" s="239">
        <f t="shared" ref="DG99:DG116" si="1037">DF99*(1+$N99)</f>
        <v>426.02467462913717</v>
      </c>
      <c r="DH99" s="239">
        <f t="shared" ref="DH99:DH116" si="1038">DG99*(1+$N99)</f>
        <v>449.41147236535272</v>
      </c>
      <c r="DI99" s="239">
        <f t="shared" ref="DI99:DI116" si="1039">DH99*(1+$N99)</f>
        <v>474.08209787241464</v>
      </c>
      <c r="DJ99" s="239">
        <f t="shared" ref="DJ99:DJ116" si="1040">DI99*(1+$N99)</f>
        <v>500.10702739781033</v>
      </c>
      <c r="DK99" s="239">
        <f t="shared" ref="DK99:DK116" si="1041">DJ99*(1+$N99)</f>
        <v>527.56060601128877</v>
      </c>
      <c r="DL99" s="239">
        <f t="shared" ref="DL99:DL116" si="1042">DK99*(1+$N99)</f>
        <v>556.52125998543181</v>
      </c>
      <c r="DM99" s="239">
        <f t="shared" ref="DM99:DM116" si="1043">DL99*(1+$N99)</f>
        <v>587.07172083494288</v>
      </c>
      <c r="DN99" s="239">
        <f t="shared" ref="DN99:DN116" si="1044">DM99*(1+$N99)</f>
        <v>619.29926165466372</v>
      </c>
      <c r="DO99" s="239">
        <f t="shared" ref="DO99:DO116" si="1045">DN99*(1+$N99)</f>
        <v>653.29594643146299</v>
      </c>
      <c r="DP99" s="239">
        <f t="shared" ref="DP99:DP116" si="1046">DO99*(1+$N99)</f>
        <v>689.15889304220184</v>
      </c>
      <c r="DQ99" s="239">
        <f t="shared" ref="DQ99:DQ116" si="1047">DP99*(1+$N99)</f>
        <v>726.99055068908001</v>
      </c>
      <c r="DR99" s="239">
        <f t="shared" ref="DR99:DR116" si="1048">DQ99*(1+$N99)</f>
        <v>766.8989925649081</v>
      </c>
      <c r="DS99" s="239">
        <f t="shared" ref="DS99:DS116" si="1049">DR99*(1+$N99)</f>
        <v>808.9982245843587</v>
      </c>
      <c r="DT99" s="239">
        <f t="shared" ref="DT99:DT116" si="1050">DS99*(1+$N99)</f>
        <v>853.4085110631454</v>
      </c>
      <c r="DU99" s="239">
        <f t="shared" ref="DU99:DU116" si="1051">DT99*(1+$N99)</f>
        <v>900.25671827549274</v>
      </c>
      <c r="DV99" s="239">
        <f t="shared" ref="DV99:DV116" si="1052">DU99*(1+$N99)</f>
        <v>949.67667687133269</v>
      </c>
      <c r="DW99" s="239">
        <f t="shared" ref="DW99:DW116" si="1053">DV99*(1+$N99)</f>
        <v>1001.8095641885411</v>
      </c>
      <c r="DX99" s="239">
        <f t="shared" ref="DX99:DX116" si="1054">DW99*(1+$N99)</f>
        <v>1056.8043075523597</v>
      </c>
      <c r="DY99" s="239">
        <f t="shared" ref="DY99:DY116" si="1055">DX99*(1+$N99)</f>
        <v>1114.818009714103</v>
      </c>
      <c r="DZ99" s="239">
        <f t="shared" ref="DZ99:DZ116" si="1056">DY99*(1+$N99)</f>
        <v>1176.0163976444978</v>
      </c>
      <c r="EA99" s="239">
        <f t="shared" ref="EA99:EA116" si="1057">DZ99*(1+$N99)</f>
        <v>1240.5742959637134</v>
      </c>
      <c r="EB99" s="239">
        <f t="shared" ref="EB99:EB116" si="1058">EA99*(1+$N99)</f>
        <v>1308.6761263605274</v>
      </c>
      <c r="EC99" s="239">
        <f t="shared" ref="EC99:EC116" si="1059">EB99*(1+$N99)</f>
        <v>1380.5164344273094</v>
      </c>
      <c r="ED99" s="239">
        <f t="shared" ref="ED99:ED116" si="1060">EC99*(1+$N99)</f>
        <v>1456.3004454158242</v>
      </c>
      <c r="EE99" s="239">
        <f t="shared" ref="EE99:EE116" si="1061">ED99*(1+$N99)</f>
        <v>1536.2446505014777</v>
      </c>
      <c r="EF99" s="239">
        <f t="shared" ref="EF99:EF116" si="1062">EE99*(1+$N99)</f>
        <v>1620.5774252307751</v>
      </c>
      <c r="EG99" s="239">
        <f t="shared" ref="EG99:EG116" si="1063">EF99*(1+$N99)</f>
        <v>1709.5396819187051</v>
      </c>
      <c r="EH99" s="239">
        <f t="shared" ref="EH99:EH116" si="1064">EG99*(1+$N99)</f>
        <v>1803.3855578597431</v>
      </c>
      <c r="EI99" s="239">
        <f t="shared" ref="EI99:EI116" si="1065">EH99*(1+$N99)</f>
        <v>1902.3831413184773</v>
      </c>
      <c r="EJ99" s="239">
        <f t="shared" ref="EJ99:EJ116" si="1066">EI99*(1+$N99)</f>
        <v>2006.815237373786</v>
      </c>
      <c r="EK99" s="239">
        <f t="shared" ref="EK99:EK116" si="1067">EJ99*(1+$N99)</f>
        <v>2116.9801758043409</v>
      </c>
      <c r="EL99" s="239">
        <f t="shared" ref="EL99:EL116" si="1068">EK99*(1+$N99)</f>
        <v>2233.1926633233165</v>
      </c>
      <c r="EM99" s="239">
        <f t="shared" ref="EM99:EM116" si="1069">EL99*(1+$N99)</f>
        <v>2355.7846825968663</v>
      </c>
      <c r="EN99" s="239">
        <f t="shared" ref="EN99:EN116" si="1070">EM99*(1+$N99)</f>
        <v>2485.1064406145874</v>
      </c>
      <c r="EO99" s="239">
        <f t="shared" ref="EO99:EO116" si="1071">EN99*(1+$N99)</f>
        <v>2621.527369121166</v>
      </c>
      <c r="EP99" s="239">
        <f t="shared" ref="EP99:EP116" si="1072">EO99*(1+$N99)</f>
        <v>2765.4371799671244</v>
      </c>
      <c r="EQ99" s="239">
        <f t="shared" ref="EQ99:EQ116" si="1073">EP99*(1+$N99)</f>
        <v>2917.2469783934762</v>
      </c>
      <c r="ER99" s="239">
        <f t="shared" ref="ER99:ER116" si="1074">EQ99*(1+$N99)</f>
        <v>3077.3904374305976</v>
      </c>
      <c r="ES99" s="239">
        <f t="shared" ref="ES99:ES116" si="1075">ER99*(1+$N99)</f>
        <v>3246.325036766199</v>
      </c>
      <c r="ET99" s="239">
        <f t="shared" ref="ET99:ET116" si="1076">ES99*(1+$N99)</f>
        <v>3424.5333696214602</v>
      </c>
      <c r="EU99" s="239">
        <f t="shared" ref="EU99:EU116" si="1077">ET99*(1+$N99)</f>
        <v>3612.5245213686608</v>
      </c>
      <c r="EV99" s="239">
        <f t="shared" ref="EV99:EV116" si="1078">EU99*(1+$N99)</f>
        <v>3810.8355238285862</v>
      </c>
      <c r="EW99" s="239">
        <f t="shared" ref="EW99:EW116" si="1079">EV99*(1+$N99)</f>
        <v>4020.0328894021832</v>
      </c>
      <c r="EX99" s="239">
        <f t="shared" ref="EX99:EX116" si="1080">EW99*(1+$N99)</f>
        <v>4240.7142294189925</v>
      </c>
      <c r="EY99" s="239">
        <f t="shared" ref="EY99:EY116" si="1081">EX99*(1+$N99)</f>
        <v>4473.5099613254806</v>
      </c>
      <c r="EZ99" s="239">
        <f t="shared" ref="EZ99:EZ116" si="1082">EY99*(1+$N99)</f>
        <v>4719.0851095901653</v>
      </c>
      <c r="FA99" s="239">
        <f t="shared" ref="FA99:FA116" si="1083">EZ99*(1+$N99)</f>
        <v>4978.1412054701659</v>
      </c>
      <c r="FB99" s="239">
        <f t="shared" ref="FB99:FB116" si="1084">FA99*(1+$N99)</f>
        <v>5251.4182910662039</v>
      </c>
      <c r="FC99" s="239">
        <f t="shared" ref="FC99:FC116" si="1085">FB99*(1+$N99)</f>
        <v>5539.6970333910231</v>
      </c>
      <c r="FD99" s="239">
        <f t="shared" ref="FD99:FD116" si="1086">FC99*(1+$N99)</f>
        <v>5843.8009544904526</v>
      </c>
      <c r="FE99" s="239">
        <f t="shared" ref="FE99:FE116" si="1087">FD99*(1+$N99)</f>
        <v>6164.5987839878726</v>
      </c>
      <c r="FF99" s="239">
        <f t="shared" ref="FF99:FF116" si="1088">FE99*(1+$N99)</f>
        <v>6503.0069407725659</v>
      </c>
      <c r="FG99" s="239">
        <f t="shared" ref="FG99:FG116" si="1089">FF99*(1+$N99)</f>
        <v>6859.99215092136</v>
      </c>
      <c r="FH99" s="239">
        <f t="shared" ref="FH99:FH116" si="1090">FG99*(1+$N99)</f>
        <v>7236.5742093321423</v>
      </c>
      <c r="FI99" s="239">
        <f t="shared" ref="FI99:FI116" si="1091">FH99*(1+$N99)</f>
        <v>7633.8288929583714</v>
      </c>
      <c r="FJ99" s="239">
        <f t="shared" ref="FJ99:FJ116" si="1092">FI99*(1+$N99)</f>
        <v>8052.8910339667773</v>
      </c>
      <c r="FK99" s="239">
        <f t="shared" ref="FK99:FK116" si="1093">FJ99*(1+$N99)</f>
        <v>8494.9577615973103</v>
      </c>
      <c r="FL99" s="239">
        <f t="shared" ref="FL99:FL116" si="1094">FK99*(1+$N99)</f>
        <v>8961.2919219862997</v>
      </c>
      <c r="FM99" s="239">
        <f t="shared" ref="FM99:FM116" si="1095">FL99*(1+$N99)</f>
        <v>9453.2256857222055</v>
      </c>
      <c r="FN99" s="239">
        <f t="shared" ref="FN99:FN116" si="1096">FM99*(1+$N99)</f>
        <v>9972.1643534396044</v>
      </c>
      <c r="FO99" s="239">
        <f t="shared" ref="FO99:FO116" si="1097">FN99*(1+$N99)</f>
        <v>10519.590370322807</v>
      </c>
      <c r="FP99" s="239">
        <f t="shared" ref="FP99:FP116" si="1098">FO99*(1+$N99)</f>
        <v>11097.06756098728</v>
      </c>
      <c r="FQ99" s="239">
        <f t="shared" ref="FQ99:FQ116" si="1099">FP99*(1+$N99)</f>
        <v>11706.245596836612</v>
      </c>
      <c r="FR99" s="239">
        <f t="shared" ref="FR99:FR116" si="1100">FQ99*(1+$N99)</f>
        <v>12348.864708656851</v>
      </c>
      <c r="FS99" s="239">
        <f t="shared" ref="FS99:FS116" si="1101">FR99*(1+$N99)</f>
        <v>13026.760657910623</v>
      </c>
      <c r="FT99" s="239">
        <f t="shared" ref="FT99:FT116" si="1102">FS99*(1+$N99)</f>
        <v>13741.869980932473</v>
      </c>
      <c r="FU99" s="239">
        <f t="shared" ref="FU99:FU116" si="1103">FT99*(1+$N99)</f>
        <v>14496.235521006429</v>
      </c>
      <c r="FV99" s="239">
        <f t="shared" ref="FV99:FV116" si="1104">FU99*(1+$N99)</f>
        <v>15292.012264129218</v>
      </c>
      <c r="FW99" s="239">
        <f t="shared" ref="FW99:FW116" si="1105">FV99*(1+$N99)</f>
        <v>16131.473495130082</v>
      </c>
      <c r="FX99" s="239">
        <f t="shared" ref="FX99:FX116" si="1106">FW99*(1+$N99)</f>
        <v>17017.017291733282</v>
      </c>
      <c r="FY99" s="239">
        <f t="shared" ref="FY99:FY116" si="1107">FX99*(1+$N99)</f>
        <v>17951.17337511482</v>
      </c>
      <c r="FZ99" s="239">
        <f t="shared" ref="FZ99:FZ116" si="1108">FY99*(1+$N99)</f>
        <v>18936.610336523241</v>
      </c>
      <c r="GA99" s="239">
        <f t="shared" ref="GA99:GA116" si="1109">FZ99*(1+$N99)</f>
        <v>19976.143260608736</v>
      </c>
      <c r="GB99" s="239">
        <f t="shared" ref="GB99:GB116" si="1110">GA99*(1+$N99)</f>
        <v>21072.741767237982</v>
      </c>
      <c r="GC99" s="239">
        <f t="shared" ref="GC99:GC116" si="1111">GB99*(1+$N99)</f>
        <v>22229.538494767694</v>
      </c>
      <c r="GD99" s="239">
        <f t="shared" ref="GD99:GD116" si="1112">GC99*(1+$N99)</f>
        <v>23449.838049010916</v>
      </c>
      <c r="GE99" s="239">
        <f t="shared" ref="GE99:GE116" si="1113">GD99*(1+$N99)</f>
        <v>24737.126443460456</v>
      </c>
      <c r="GF99" s="239">
        <f t="shared" ref="GF99:GF116" si="1114">GE99*(1+$N99)</f>
        <v>26095.081057737232</v>
      </c>
      <c r="GG99" s="239">
        <f t="shared" ref="GG99:GG116" si="1115">GF99*(1+$N99)</f>
        <v>27527.581142711682</v>
      </c>
      <c r="GH99" s="239">
        <f t="shared" ref="GH99:GH116" si="1116">GG99*(1+$N99)</f>
        <v>29038.718902308083</v>
      </c>
      <c r="GI99" s="239">
        <f t="shared" ref="GI99:GI116" si="1117">GH99*(1+$N99)</f>
        <v>30632.811183649035</v>
      </c>
      <c r="GJ99" s="239">
        <f t="shared" ref="GJ99:GJ116" si="1118">GI99*(1+$N99)</f>
        <v>32314.411808935176</v>
      </c>
      <c r="GK99" s="239">
        <f t="shared" ref="GK99:GK116" si="1119">GJ99*(1+$N99)</f>
        <v>34088.324584288435</v>
      </c>
      <c r="GL99" s="239">
        <f t="shared" ref="GL99:GL116" si="1120">GK99*(1+$N99)</f>
        <v>35959.617022721046</v>
      </c>
      <c r="GM99" s="239">
        <f t="shared" ref="GM99:GM116" si="1121">GL99*(1+$N99)</f>
        <v>37933.634820432504</v>
      </c>
      <c r="GN99" s="239">
        <f t="shared" ref="GN99:GN116" si="1122">GM99*(1+$N99)</f>
        <v>40016.017127788757</v>
      </c>
      <c r="GO99" s="239">
        <f t="shared" ref="GO99:GO116" si="1123">GN99*(1+$N99)</f>
        <v>42212.712658607968</v>
      </c>
      <c r="GP99" s="239">
        <f t="shared" ref="GP99:GP116" si="1124">GO99*(1+$N99)</f>
        <v>44529.996683772108</v>
      </c>
      <c r="GQ99" s="239">
        <f t="shared" ref="GQ99:GQ116" si="1125">GP99*(1+$N99)</f>
        <v>46974.488957709764</v>
      </c>
      <c r="GR99" s="239">
        <f t="shared" ref="GR99:GR116" si="1126">GQ99*(1+$N99)</f>
        <v>49553.17262896047</v>
      </c>
      <c r="GS99" s="239">
        <f t="shared" ref="GS99:GS116" si="1127">GR99*(1+$N99)</f>
        <v>52273.414188842202</v>
      </c>
      <c r="GT99" s="239">
        <f t="shared" ref="GT99:GT116" si="1128">GS99*(1+$N99)</f>
        <v>55142.984515209071</v>
      </c>
      <c r="GU99" s="239">
        <f t="shared" ref="GU99:GU116" si="1129">GT99*(1+$N99)</f>
        <v>58170.081071414643</v>
      </c>
      <c r="GV99" s="239">
        <f t="shared" ref="GV99:GV116" si="1130">GU99*(1+$N99)</f>
        <v>61363.351323896386</v>
      </c>
      <c r="GW99" s="239">
        <f t="shared" ref="GW99:GW116" si="1131">GV99*(1+$N99)</f>
        <v>64731.917445277919</v>
      </c>
      <c r="GX99" s="239">
        <f t="shared" ref="GX99:GX116" si="1132">GW99*(1+$N99)</f>
        <v>68285.402373558129</v>
      </c>
      <c r="GY99" s="239">
        <f t="shared" ref="GY99:GY116" si="1133">GX99*(1+$N99)</f>
        <v>72033.957301830058</v>
      </c>
      <c r="GZ99" s="239">
        <f t="shared" ref="GZ99:GZ116" si="1134">GY99*(1+$N99)</f>
        <v>75988.290677059093</v>
      </c>
      <c r="HA99" s="239">
        <f t="shared" ref="HA99:HA116" si="1135">GZ99*(1+$N99)</f>
        <v>80159.698790760856</v>
      </c>
      <c r="HB99" s="239">
        <f t="shared" ref="HB99:HB116" si="1136">HA99*(1+$N99)</f>
        <v>84560.098048966815</v>
      </c>
      <c r="HC99" s="239">
        <f t="shared" ref="HC99:HC116" si="1137">HB99*(1+$N99)</f>
        <v>89202.059013662758</v>
      </c>
      <c r="HD99" s="239">
        <f t="shared" ref="HD99:HD116" si="1138">HC99*(1+$N99)</f>
        <v>94098.842312945912</v>
      </c>
      <c r="HE99" s="239">
        <f t="shared" ref="HE99:HE116" si="1139">HD99*(1+$N99)</f>
        <v>99264.436522484684</v>
      </c>
      <c r="HF99" s="239">
        <f t="shared" ref="HF99:HF116" si="1140">HE99*(1+$N99)</f>
        <v>104713.5981264966</v>
      </c>
      <c r="HG99" s="239">
        <f t="shared" ref="HG99:HG116" si="1141">HF99*(1+$N99)</f>
        <v>110461.89367240029</v>
      </c>
      <c r="HH99" s="239">
        <f t="shared" ref="HH99:HH116" si="1142">HG99*(1+$N99)</f>
        <v>116525.74423956434</v>
      </c>
      <c r="HI99" s="239">
        <f t="shared" ref="HI99:HI116" si="1143">HH99*(1+$N99)</f>
        <v>122922.47234918614</v>
      </c>
    </row>
    <row r="100" spans="1:217" s="278" customFormat="1" ht="12.75" customHeight="1">
      <c r="A100" s="10" t="str">
        <f>'JJR-4 Constant DCF'!A90</f>
        <v>Alliant Energy Corporation</v>
      </c>
      <c r="B100" s="389" t="str">
        <f>'JJR-4 Constant DCF'!B90</f>
        <v>LNT</v>
      </c>
      <c r="C100" s="239">
        <f>'JJR-4 Constant DCF'!D90</f>
        <v>52.10741666666668</v>
      </c>
      <c r="D100" s="239">
        <f>'JJR-4 Constant DCF'!C90</f>
        <v>1.61</v>
      </c>
      <c r="E100" s="3">
        <f>'JJR-4 Constant DCF'!G90</f>
        <v>5.5E-2</v>
      </c>
      <c r="F100" s="3">
        <f>'JJR-4 Constant DCF'!H90</f>
        <v>5.7000000000000002E-2</v>
      </c>
      <c r="G100" s="3">
        <f>'JJR-4 Constant DCF'!I90</f>
        <v>5.8000000000000003E-2</v>
      </c>
      <c r="H100" s="3">
        <f t="shared" ref="H100:H116" si="1144">MAX(E100:G100)</f>
        <v>5.8000000000000003E-2</v>
      </c>
      <c r="I100" s="3">
        <f t="shared" si="953"/>
        <v>5.7482567766986049E-2</v>
      </c>
      <c r="J100" s="3">
        <f t="shared" si="954"/>
        <v>5.6965135533972096E-2</v>
      </c>
      <c r="K100" s="3">
        <f t="shared" si="955"/>
        <v>5.6447703300958142E-2</v>
      </c>
      <c r="L100" s="3">
        <f t="shared" si="956"/>
        <v>5.5930271067944189E-2</v>
      </c>
      <c r="M100" s="3">
        <f t="shared" si="957"/>
        <v>5.5412838834930235E-2</v>
      </c>
      <c r="N100" s="3">
        <f>'JJR-5.4 GDP Growth'!$D$25</f>
        <v>5.4895406601916275E-2</v>
      </c>
      <c r="O100" s="3">
        <f t="shared" ref="O100:O116" si="1145">IFERROR(XIRR($Q100:$HI100,$Q$7:$HI$7),"")</f>
        <v>8.9477857947349568E-2</v>
      </c>
      <c r="Q100" s="239">
        <f t="shared" si="958"/>
        <v>-52.10741666666668</v>
      </c>
      <c r="R100" s="239">
        <f t="shared" si="959"/>
        <v>1.7033800000000001</v>
      </c>
      <c r="S100" s="239">
        <f t="shared" si="960"/>
        <v>1.8021760400000002</v>
      </c>
      <c r="T100" s="239">
        <f t="shared" si="961"/>
        <v>1.9067022503200004</v>
      </c>
      <c r="U100" s="239">
        <f t="shared" si="962"/>
        <v>2.0172909808385606</v>
      </c>
      <c r="V100" s="239">
        <f t="shared" si="963"/>
        <v>2.1342938577271973</v>
      </c>
      <c r="W100" s="239">
        <f t="shared" si="964"/>
        <v>2.2569785490386631</v>
      </c>
      <c r="X100" s="239">
        <f t="shared" si="965"/>
        <v>2.3855476379819187</v>
      </c>
      <c r="Y100" s="239">
        <f t="shared" si="966"/>
        <v>2.5202063232610232</v>
      </c>
      <c r="Z100" s="239">
        <f t="shared" si="967"/>
        <v>2.6611621460681589</v>
      </c>
      <c r="AA100" s="239">
        <f t="shared" si="968"/>
        <v>2.8086246951818508</v>
      </c>
      <c r="AB100" s="239">
        <f t="shared" si="969"/>
        <v>2.9628052898160417</v>
      </c>
      <c r="AC100" s="239">
        <f t="shared" si="969"/>
        <v>3.1254496908828018</v>
      </c>
      <c r="AD100" s="239">
        <f t="shared" si="969"/>
        <v>3.2970225224776466</v>
      </c>
      <c r="AE100" s="239">
        <f t="shared" si="969"/>
        <v>3.4780139144247326</v>
      </c>
      <c r="AF100" s="239">
        <f t="shared" si="969"/>
        <v>3.6689409024242008</v>
      </c>
      <c r="AG100" s="239">
        <f t="shared" si="969"/>
        <v>3.8703489050611788</v>
      </c>
      <c r="AH100" s="239">
        <f t="shared" si="969"/>
        <v>4.0828132818957936</v>
      </c>
      <c r="AI100" s="239">
        <f t="shared" si="969"/>
        <v>4.3069409770851674</v>
      </c>
      <c r="AJ100" s="239">
        <f t="shared" si="969"/>
        <v>4.5433722532327119</v>
      </c>
      <c r="AK100" s="239">
        <f t="shared" si="969"/>
        <v>4.7927825204177861</v>
      </c>
      <c r="AL100" s="239">
        <f t="shared" si="969"/>
        <v>5.0558842656306773</v>
      </c>
      <c r="AM100" s="239">
        <f t="shared" si="969"/>
        <v>5.3334290881247037</v>
      </c>
      <c r="AN100" s="239">
        <f t="shared" si="969"/>
        <v>5.6262098464997967</v>
      </c>
      <c r="AO100" s="239">
        <f t="shared" si="969"/>
        <v>5.9350629236511079</v>
      </c>
      <c r="AP100" s="239">
        <f t="shared" si="969"/>
        <v>6.2608706160528937</v>
      </c>
      <c r="AQ100" s="239">
        <f t="shared" si="969"/>
        <v>6.6045636542031074</v>
      </c>
      <c r="AR100" s="239">
        <f t="shared" si="970"/>
        <v>6.9671238614288251</v>
      </c>
      <c r="AS100" s="239">
        <f t="shared" si="971"/>
        <v>7.3495869586478735</v>
      </c>
      <c r="AT100" s="239">
        <f t="shared" si="972"/>
        <v>7.7530455230989901</v>
      </c>
      <c r="AU100" s="239">
        <f t="shared" si="973"/>
        <v>8.1786521094926758</v>
      </c>
      <c r="AV100" s="239">
        <f t="shared" si="974"/>
        <v>8.6276225424988962</v>
      </c>
      <c r="AW100" s="239">
        <f t="shared" si="975"/>
        <v>9.1012393899772324</v>
      </c>
      <c r="AX100" s="239">
        <f t="shared" si="976"/>
        <v>9.6008556268714091</v>
      </c>
      <c r="AY100" s="239">
        <f t="shared" si="977"/>
        <v>10.12789850023481</v>
      </c>
      <c r="AZ100" s="239">
        <f t="shared" si="978"/>
        <v>10.683873606428138</v>
      </c>
      <c r="BA100" s="239">
        <f t="shared" si="979"/>
        <v>11.270369192136492</v>
      </c>
      <c r="BB100" s="239">
        <f t="shared" si="980"/>
        <v>11.889060691492535</v>
      </c>
      <c r="BC100" s="239">
        <f t="shared" si="981"/>
        <v>12.541715512266878</v>
      </c>
      <c r="BD100" s="239">
        <f t="shared" si="982"/>
        <v>13.230198084798328</v>
      </c>
      <c r="BE100" s="239">
        <f t="shared" si="983"/>
        <v>13.956475188087227</v>
      </c>
      <c r="BF100" s="239">
        <f t="shared" si="984"/>
        <v>14.722621568266831</v>
      </c>
      <c r="BG100" s="239">
        <f t="shared" si="985"/>
        <v>15.530825865502981</v>
      </c>
      <c r="BH100" s="239">
        <f t="shared" si="986"/>
        <v>16.383396866253324</v>
      </c>
      <c r="BI100" s="239">
        <f t="shared" si="987"/>
        <v>17.282770098746862</v>
      </c>
      <c r="BJ100" s="239">
        <f t="shared" si="988"/>
        <v>18.231514790525011</v>
      </c>
      <c r="BK100" s="239">
        <f t="shared" si="989"/>
        <v>19.232341207919731</v>
      </c>
      <c r="BL100" s="239">
        <f t="shared" si="990"/>
        <v>20.288108398435273</v>
      </c>
      <c r="BM100" s="239">
        <f t="shared" si="991"/>
        <v>21.401832358151129</v>
      </c>
      <c r="BN100" s="239">
        <f t="shared" si="992"/>
        <v>22.576694647477883</v>
      </c>
      <c r="BO100" s="239">
        <f t="shared" si="993"/>
        <v>23.816051479878489</v>
      </c>
      <c r="BP100" s="239">
        <f t="shared" si="994"/>
        <v>25.123443309518589</v>
      </c>
      <c r="BQ100" s="239">
        <f t="shared" si="995"/>
        <v>26.502604945234804</v>
      </c>
      <c r="BR100" s="239">
        <f t="shared" si="996"/>
        <v>27.957476219713424</v>
      </c>
      <c r="BS100" s="239">
        <f t="shared" si="997"/>
        <v>29.492213244357998</v>
      </c>
      <c r="BT100" s="239">
        <f t="shared" si="998"/>
        <v>31.111200281997451</v>
      </c>
      <c r="BU100" s="239">
        <f t="shared" si="999"/>
        <v>32.819062271351356</v>
      </c>
      <c r="BV100" s="239">
        <f t="shared" si="1000"/>
        <v>34.6206780390308</v>
      </c>
      <c r="BW100" s="239">
        <f t="shared" si="1001"/>
        <v>36.521194236817429</v>
      </c>
      <c r="BX100" s="239">
        <f t="shared" si="1002"/>
        <v>38.526040044035085</v>
      </c>
      <c r="BY100" s="239">
        <f t="shared" si="1003"/>
        <v>40.640942677014102</v>
      </c>
      <c r="BZ100" s="239">
        <f t="shared" si="1004"/>
        <v>42.871943749953964</v>
      </c>
      <c r="CA100" s="239">
        <f t="shared" si="1005"/>
        <v>45.225416533922171</v>
      </c>
      <c r="CB100" s="239">
        <f t="shared" si="1006"/>
        <v>47.708084163292853</v>
      </c>
      <c r="CC100" s="239">
        <f t="shared" si="1007"/>
        <v>50.327038841635257</v>
      </c>
      <c r="CD100" s="239">
        <f t="shared" si="1008"/>
        <v>53.089762101917259</v>
      </c>
      <c r="CE100" s="239">
        <f t="shared" si="1009"/>
        <v>56.00414617890101</v>
      </c>
      <c r="CF100" s="239">
        <f t="shared" si="1010"/>
        <v>59.078516554784933</v>
      </c>
      <c r="CG100" s="239">
        <f t="shared" si="1011"/>
        <v>62.321655742497896</v>
      </c>
      <c r="CH100" s="239">
        <f t="shared" si="1012"/>
        <v>65.742828374586963</v>
      </c>
      <c r="CI100" s="239">
        <f t="shared" si="1013"/>
        <v>69.351807669369919</v>
      </c>
      <c r="CJ100" s="239">
        <f t="shared" si="1014"/>
        <v>73.158903349957882</v>
      </c>
      <c r="CK100" s="239">
        <f t="shared" si="1015"/>
        <v>77.174991095904119</v>
      </c>
      <c r="CL100" s="239">
        <f t="shared" si="1016"/>
        <v>81.411543611613041</v>
      </c>
      <c r="CM100" s="239">
        <f t="shared" si="1017"/>
        <v>85.880663400262179</v>
      </c>
      <c r="CN100" s="239">
        <f t="shared" si="1018"/>
        <v>90.595117336861875</v>
      </c>
      <c r="CO100" s="239">
        <f t="shared" si="1019"/>
        <v>95.568373139217229</v>
      </c>
      <c r="CP100" s="239">
        <f t="shared" si="1020"/>
        <v>100.81463784097821</v>
      </c>
      <c r="CQ100" s="239">
        <f t="shared" si="1021"/>
        <v>106.34889837668364</v>
      </c>
      <c r="CR100" s="239">
        <f t="shared" si="1022"/>
        <v>112.18696439473756</v>
      </c>
      <c r="CS100" s="239">
        <f t="shared" si="1023"/>
        <v>118.34551342062139</v>
      </c>
      <c r="CT100" s="239">
        <f t="shared" si="1024"/>
        <v>124.84213849935894</v>
      </c>
      <c r="CU100" s="239">
        <f t="shared" si="1025"/>
        <v>131.69539845333398</v>
      </c>
      <c r="CV100" s="239">
        <f t="shared" si="1026"/>
        <v>138.92487089903113</v>
      </c>
      <c r="CW100" s="239">
        <f t="shared" si="1027"/>
        <v>146.55120817415218</v>
      </c>
      <c r="CX100" s="239">
        <f t="shared" si="1028"/>
        <v>154.59619633487435</v>
      </c>
      <c r="CY100" s="239">
        <f t="shared" si="1029"/>
        <v>163.08281739178696</v>
      </c>
      <c r="CZ100" s="239">
        <f t="shared" si="1030"/>
        <v>172.03531496229516</v>
      </c>
      <c r="DA100" s="239">
        <f t="shared" si="1031"/>
        <v>181.47926352703908</v>
      </c>
      <c r="DB100" s="239">
        <f t="shared" si="1032"/>
        <v>191.44164148817219</v>
      </c>
      <c r="DC100" s="239">
        <f t="shared" si="1033"/>
        <v>201.95090823820368</v>
      </c>
      <c r="DD100" s="239">
        <f t="shared" si="1034"/>
        <v>213.03708545956616</v>
      </c>
      <c r="DE100" s="239">
        <f t="shared" si="1035"/>
        <v>224.73184288715623</v>
      </c>
      <c r="DF100" s="239">
        <f t="shared" si="1036"/>
        <v>237.06858877884463</v>
      </c>
      <c r="DG100" s="239">
        <f t="shared" si="1037"/>
        <v>250.08256535240179</v>
      </c>
      <c r="DH100" s="239">
        <f t="shared" si="1038"/>
        <v>263.81094946147221</v>
      </c>
      <c r="DI100" s="239">
        <f t="shared" si="1039"/>
        <v>278.29295879819733</v>
      </c>
      <c r="DJ100" s="239">
        <f t="shared" si="1040"/>
        <v>293.56996392587473</v>
      </c>
      <c r="DK100" s="239">
        <f t="shared" si="1041"/>
        <v>309.6856064616955</v>
      </c>
      <c r="DL100" s="239">
        <f t="shared" si="1042"/>
        <v>326.68592374717133</v>
      </c>
      <c r="DM100" s="239">
        <f t="shared" si="1043"/>
        <v>344.61948036239494</v>
      </c>
      <c r="DN100" s="239">
        <f t="shared" si="1044"/>
        <v>363.5375068598297</v>
      </c>
      <c r="DO100" s="239">
        <f t="shared" si="1045"/>
        <v>383.49404611394698</v>
      </c>
      <c r="DP100" s="239">
        <f t="shared" si="1046"/>
        <v>404.54610770478615</v>
      </c>
      <c r="DQ100" s="239">
        <f t="shared" si="1047"/>
        <v>426.75383077646302</v>
      </c>
      <c r="DR100" s="239">
        <f t="shared" si="1048"/>
        <v>450.18065583586235</v>
      </c>
      <c r="DS100" s="239">
        <f t="shared" si="1049"/>
        <v>474.89350598228935</v>
      </c>
      <c r="DT100" s="239">
        <f t="shared" si="1050"/>
        <v>500.96297808579669</v>
      </c>
      <c r="DU100" s="239">
        <f t="shared" si="1051"/>
        <v>528.46354446032342</v>
      </c>
      <c r="DV100" s="239">
        <f t="shared" si="1052"/>
        <v>557.47376560776274</v>
      </c>
      <c r="DW100" s="239">
        <f t="shared" si="1053"/>
        <v>588.07651464070227</v>
      </c>
      <c r="DX100" s="239">
        <f t="shared" si="1054"/>
        <v>620.35921402494137</v>
      </c>
      <c r="DY100" s="239">
        <f t="shared" si="1055"/>
        <v>654.41408531808577</v>
      </c>
      <c r="DZ100" s="239">
        <f t="shared" si="1056"/>
        <v>690.33841261764326</v>
      </c>
      <c r="EA100" s="239">
        <f t="shared" si="1057"/>
        <v>728.23482047121024</v>
      </c>
      <c r="EB100" s="239">
        <f t="shared" si="1058"/>
        <v>768.21156704265081</v>
      </c>
      <c r="EC100" s="239">
        <f t="shared" si="1059"/>
        <v>810.38285337175239</v>
      </c>
      <c r="ED100" s="239">
        <f t="shared" si="1060"/>
        <v>854.86914961081584</v>
      </c>
      <c r="EE100" s="239">
        <f t="shared" si="1061"/>
        <v>901.79753917013602</v>
      </c>
      <c r="EF100" s="239">
        <f t="shared" si="1062"/>
        <v>951.30208175548819</v>
      </c>
      <c r="EG100" s="239">
        <f t="shared" si="1063"/>
        <v>1003.5241963347052</v>
      </c>
      <c r="EH100" s="239">
        <f t="shared" si="1064"/>
        <v>1058.61306512736</v>
      </c>
      <c r="EI100" s="239">
        <f t="shared" si="1065"/>
        <v>1116.7260597716272</v>
      </c>
      <c r="EJ100" s="239">
        <f t="shared" si="1066"/>
        <v>1178.0291908857466</v>
      </c>
      <c r="EK100" s="239">
        <f t="shared" si="1067"/>
        <v>1242.6975823083462</v>
      </c>
      <c r="EL100" s="239">
        <f t="shared" si="1068"/>
        <v>1310.9159713723811</v>
      </c>
      <c r="EM100" s="239">
        <f t="shared" si="1069"/>
        <v>1382.879236641814</v>
      </c>
      <c r="EN100" s="239">
        <f t="shared" si="1070"/>
        <v>1458.792954618614</v>
      </c>
      <c r="EO100" s="239">
        <f t="shared" si="1071"/>
        <v>1538.8739870104137</v>
      </c>
      <c r="EP100" s="239">
        <f t="shared" si="1072"/>
        <v>1623.3511002364623</v>
      </c>
      <c r="EQ100" s="239">
        <f t="shared" si="1073"/>
        <v>1712.4656189416112</v>
      </c>
      <c r="ER100" s="239">
        <f t="shared" si="1074"/>
        <v>1806.4721153852131</v>
      </c>
      <c r="ES100" s="239">
        <f t="shared" si="1075"/>
        <v>1905.6391366743082</v>
      </c>
      <c r="ET100" s="239">
        <f t="shared" si="1076"/>
        <v>2010.2499719185691</v>
      </c>
      <c r="EU100" s="239">
        <f t="shared" si="1077"/>
        <v>2120.6034614985297</v>
      </c>
      <c r="EV100" s="239">
        <f t="shared" si="1078"/>
        <v>2237.0148507589224</v>
      </c>
      <c r="EW100" s="239">
        <f t="shared" si="1079"/>
        <v>2359.8166905658586</v>
      </c>
      <c r="EX100" s="239">
        <f t="shared" si="1080"/>
        <v>2489.3597873004596</v>
      </c>
      <c r="EY100" s="239">
        <f t="shared" si="1081"/>
        <v>2626.014205002778</v>
      </c>
      <c r="EZ100" s="239">
        <f t="shared" si="1082"/>
        <v>2770.1703225288134</v>
      </c>
      <c r="FA100" s="239">
        <f t="shared" si="1083"/>
        <v>2922.2399487405942</v>
      </c>
      <c r="FB100" s="239">
        <f t="shared" si="1084"/>
        <v>3082.6574989150722</v>
      </c>
      <c r="FC100" s="239">
        <f t="shared" si="1085"/>
        <v>3251.8812357324614</v>
      </c>
      <c r="FD100" s="239">
        <f t="shared" si="1086"/>
        <v>3430.3945783891368</v>
      </c>
      <c r="FE100" s="239">
        <f t="shared" si="1087"/>
        <v>3618.7074835748176</v>
      </c>
      <c r="FF100" s="239">
        <f t="shared" si="1088"/>
        <v>3817.3579022590543</v>
      </c>
      <c r="FG100" s="239">
        <f t="shared" si="1089"/>
        <v>4026.9133164486034</v>
      </c>
      <c r="FH100" s="239">
        <f t="shared" si="1090"/>
        <v>4247.9723603057209</v>
      </c>
      <c r="FI100" s="239">
        <f t="shared" si="1091"/>
        <v>4481.1665302584051</v>
      </c>
      <c r="FJ100" s="239">
        <f t="shared" si="1092"/>
        <v>4727.1619889878384</v>
      </c>
      <c r="FK100" s="239">
        <f t="shared" si="1093"/>
        <v>4986.6614684464494</v>
      </c>
      <c r="FL100" s="239">
        <f t="shared" si="1094"/>
        <v>5260.4062773429259</v>
      </c>
      <c r="FM100" s="239">
        <f t="shared" si="1095"/>
        <v>5549.1784188289384</v>
      </c>
      <c r="FN100" s="239">
        <f t="shared" si="1096"/>
        <v>5853.8028244371317</v>
      </c>
      <c r="FO100" s="239">
        <f t="shared" si="1097"/>
        <v>6175.1497106520537</v>
      </c>
      <c r="FP100" s="239">
        <f t="shared" si="1098"/>
        <v>6514.1370648460043</v>
      </c>
      <c r="FQ100" s="239">
        <f t="shared" si="1099"/>
        <v>6871.7332676813394</v>
      </c>
      <c r="FR100" s="239">
        <f t="shared" si="1100"/>
        <v>7248.9598594706213</v>
      </c>
      <c r="FS100" s="239">
        <f t="shared" si="1101"/>
        <v>7646.8944583972307</v>
      </c>
      <c r="FT100" s="239">
        <f t="shared" si="1102"/>
        <v>8066.6738389328866</v>
      </c>
      <c r="FU100" s="239">
        <f t="shared" si="1103"/>
        <v>8509.4971792461474</v>
      </c>
      <c r="FV100" s="239">
        <f t="shared" si="1104"/>
        <v>8976.6294868787245</v>
      </c>
      <c r="FW100" s="239">
        <f t="shared" si="1105"/>
        <v>9469.4052124756836</v>
      </c>
      <c r="FX100" s="239">
        <f t="shared" si="1106"/>
        <v>9989.2320618928425</v>
      </c>
      <c r="FY100" s="239">
        <f t="shared" si="1107"/>
        <v>10537.595017571348</v>
      </c>
      <c r="FZ100" s="239">
        <f t="shared" si="1108"/>
        <v>11116.060580667254</v>
      </c>
      <c r="GA100" s="239">
        <f t="shared" si="1109"/>
        <v>11726.281246054516</v>
      </c>
      <c r="GB100" s="239">
        <f t="shared" si="1110"/>
        <v>12370.000222985103</v>
      </c>
      <c r="GC100" s="239">
        <f t="shared" si="1111"/>
        <v>13049.056414891666</v>
      </c>
      <c r="GD100" s="239">
        <f t="shared" si="1112"/>
        <v>13765.389672558487</v>
      </c>
      <c r="GE100" s="239">
        <f t="shared" si="1113"/>
        <v>14521.046335667404</v>
      </c>
      <c r="GF100" s="239">
        <f t="shared" si="1114"/>
        <v>15318.185078549133</v>
      </c>
      <c r="GG100" s="239">
        <f t="shared" si="1115"/>
        <v>16159.083076839495</v>
      </c>
      <c r="GH100" s="239">
        <f t="shared" si="1116"/>
        <v>17046.142512656745</v>
      </c>
      <c r="GI100" s="239">
        <f t="shared" si="1117"/>
        <v>17981.897436883246</v>
      </c>
      <c r="GJ100" s="239">
        <f t="shared" si="1118"/>
        <v>18969.021008154908</v>
      </c>
      <c r="GK100" s="239">
        <f t="shared" si="1119"/>
        <v>20010.333129237864</v>
      </c>
      <c r="GL100" s="239">
        <f t="shared" si="1120"/>
        <v>21108.808502607171</v>
      </c>
      <c r="GM100" s="239">
        <f t="shared" si="1121"/>
        <v>22267.585128239778</v>
      </c>
      <c r="GN100" s="239">
        <f t="shared" si="1122"/>
        <v>23489.973267897283</v>
      </c>
      <c r="GO100" s="239">
        <f t="shared" si="1123"/>
        <v>24779.46490150665</v>
      </c>
      <c r="GP100" s="239">
        <f t="shared" si="1124"/>
        <v>26139.74370265277</v>
      </c>
      <c r="GQ100" s="239">
        <f t="shared" si="1125"/>
        <v>27574.695561679775</v>
      </c>
      <c r="GR100" s="239">
        <f t="shared" si="1126"/>
        <v>29088.419686462243</v>
      </c>
      <c r="GS100" s="239">
        <f t="shared" si="1127"/>
        <v>30685.240312557773</v>
      </c>
      <c r="GT100" s="239">
        <f t="shared" si="1128"/>
        <v>32369.719056193146</v>
      </c>
      <c r="GU100" s="239">
        <f t="shared" si="1129"/>
        <v>34146.667945372668</v>
      </c>
      <c r="GV100" s="239">
        <f t="shared" si="1130"/>
        <v>36021.163166334525</v>
      </c>
      <c r="GW100" s="239">
        <f t="shared" si="1131"/>
        <v>37998.559564624426</v>
      </c>
      <c r="GX100" s="239">
        <f t="shared" si="1132"/>
        <v>40084.505942211617</v>
      </c>
      <c r="GY100" s="239">
        <f t="shared" si="1133"/>
        <v>42284.961194346251</v>
      </c>
      <c r="GZ100" s="239">
        <f t="shared" si="1134"/>
        <v>44606.211332256142</v>
      </c>
      <c r="HA100" s="239">
        <f t="shared" si="1135"/>
        <v>47054.887440311351</v>
      </c>
      <c r="HB100" s="239">
        <f t="shared" si="1136"/>
        <v>49637.984618954644</v>
      </c>
      <c r="HC100" s="239">
        <f t="shared" si="1137"/>
        <v>52362.881967511828</v>
      </c>
      <c r="HD100" s="239">
        <f t="shared" si="1138"/>
        <v>55237.363663966542</v>
      </c>
      <c r="HE100" s="239">
        <f t="shared" si="1139"/>
        <v>58269.641201917904</v>
      </c>
      <c r="HF100" s="239">
        <f t="shared" si="1140"/>
        <v>61468.37684824496</v>
      </c>
      <c r="HG100" s="239">
        <f t="shared" si="1141"/>
        <v>64842.708388489184</v>
      </c>
      <c r="HH100" s="239">
        <f t="shared" si="1142"/>
        <v>68402.27523064478</v>
      </c>
      <c r="HI100" s="239">
        <f t="shared" si="1143"/>
        <v>72157.245941927205</v>
      </c>
    </row>
    <row r="101" spans="1:217" s="278" customFormat="1" ht="12.75" customHeight="1">
      <c r="A101" s="10" t="str">
        <f>'JJR-4 Constant DCF'!A91</f>
        <v>Ameren Corporation</v>
      </c>
      <c r="B101" s="389" t="str">
        <f>'JJR-4 Constant DCF'!B91</f>
        <v>AEE</v>
      </c>
      <c r="C101" s="239">
        <f>'JJR-4 Constant DCF'!D91</f>
        <v>78.07027777777779</v>
      </c>
      <c r="D101" s="239">
        <f>'JJR-4 Constant DCF'!C91</f>
        <v>2.2000000000000002</v>
      </c>
      <c r="E101" s="3">
        <f>'JJR-4 Constant DCF'!G91</f>
        <v>0.06</v>
      </c>
      <c r="F101" s="3">
        <f>'JJR-4 Constant DCF'!H91</f>
        <v>7.4999999999999997E-2</v>
      </c>
      <c r="G101" s="3">
        <f>'JJR-4 Constant DCF'!I91</f>
        <v>7.2999999999999995E-2</v>
      </c>
      <c r="H101" s="3">
        <f t="shared" si="1144"/>
        <v>7.4999999999999997E-2</v>
      </c>
      <c r="I101" s="3">
        <f t="shared" si="953"/>
        <v>7.1649234433652703E-2</v>
      </c>
      <c r="J101" s="3">
        <f t="shared" si="954"/>
        <v>6.8298468867305423E-2</v>
      </c>
      <c r="K101" s="3">
        <f t="shared" si="955"/>
        <v>6.4947703300958143E-2</v>
      </c>
      <c r="L101" s="3">
        <f t="shared" si="956"/>
        <v>6.1596937734610856E-2</v>
      </c>
      <c r="M101" s="3">
        <f t="shared" si="957"/>
        <v>5.8246172168263569E-2</v>
      </c>
      <c r="N101" s="3">
        <f>'JJR-5.4 GDP Growth'!$D$25</f>
        <v>5.4895406601916275E-2</v>
      </c>
      <c r="O101" s="3">
        <f t="shared" si="1145"/>
        <v>9.0037378668785112E-2</v>
      </c>
      <c r="Q101" s="239">
        <f t="shared" si="958"/>
        <v>-78.07027777777779</v>
      </c>
      <c r="R101" s="239">
        <f t="shared" si="959"/>
        <v>2.3650000000000002</v>
      </c>
      <c r="S101" s="239">
        <f t="shared" si="960"/>
        <v>2.5423750000000003</v>
      </c>
      <c r="T101" s="239">
        <f t="shared" si="961"/>
        <v>2.7330531250000001</v>
      </c>
      <c r="U101" s="239">
        <f t="shared" si="962"/>
        <v>2.9380321093749999</v>
      </c>
      <c r="V101" s="239">
        <f t="shared" si="963"/>
        <v>3.1583845175781247</v>
      </c>
      <c r="W101" s="239">
        <f t="shared" si="964"/>
        <v>3.3846803503096989</v>
      </c>
      <c r="X101" s="239">
        <f t="shared" si="965"/>
        <v>3.6158488358411063</v>
      </c>
      <c r="Y101" s="239">
        <f t="shared" si="966"/>
        <v>3.8506899132124297</v>
      </c>
      <c r="Z101" s="239">
        <f t="shared" si="967"/>
        <v>4.0878806200318696</v>
      </c>
      <c r="AA101" s="239">
        <f t="shared" si="968"/>
        <v>4.3259840184295539</v>
      </c>
      <c r="AB101" s="239">
        <f t="shared" si="969"/>
        <v>4.5634606700746358</v>
      </c>
      <c r="AC101" s="239">
        <f t="shared" si="969"/>
        <v>4.8139736990702362</v>
      </c>
      <c r="AD101" s="239">
        <f t="shared" si="969"/>
        <v>5.078238742651628</v>
      </c>
      <c r="AE101" s="239">
        <f t="shared" si="969"/>
        <v>5.3570107232510935</v>
      </c>
      <c r="AF101" s="239">
        <f t="shared" si="969"/>
        <v>5.651086005074788</v>
      </c>
      <c r="AG101" s="239">
        <f t="shared" si="969"/>
        <v>5.9613046690657674</v>
      </c>
      <c r="AH101" s="239">
        <f t="shared" si="969"/>
        <v>6.288552912752035</v>
      </c>
      <c r="AI101" s="239">
        <f t="shared" si="969"/>
        <v>6.633765581835223</v>
      </c>
      <c r="AJ101" s="239">
        <f t="shared" si="969"/>
        <v>6.9979288407518654</v>
      </c>
      <c r="AK101" s="239">
        <f t="shared" si="969"/>
        <v>7.3820829898362152</v>
      </c>
      <c r="AL101" s="239">
        <f t="shared" si="969"/>
        <v>7.7873254371323641</v>
      </c>
      <c r="AM101" s="239">
        <f t="shared" si="969"/>
        <v>8.2148138333451914</v>
      </c>
      <c r="AN101" s="239">
        <f t="shared" si="969"/>
        <v>8.665769378885722</v>
      </c>
      <c r="AO101" s="239">
        <f t="shared" si="969"/>
        <v>9.1414803124580892</v>
      </c>
      <c r="AP101" s="239">
        <f t="shared" si="969"/>
        <v>9.6433055911538883</v>
      </c>
      <c r="AQ101" s="239">
        <f t="shared" si="969"/>
        <v>10.172678772566814</v>
      </c>
      <c r="AR101" s="239">
        <f t="shared" si="970"/>
        <v>10.731112110017552</v>
      </c>
      <c r="AS101" s="239">
        <f t="shared" si="971"/>
        <v>11.320200872587714</v>
      </c>
      <c r="AT101" s="239">
        <f t="shared" si="972"/>
        <v>11.941627902303784</v>
      </c>
      <c r="AU101" s="239">
        <f t="shared" si="973"/>
        <v>12.597168421489538</v>
      </c>
      <c r="AV101" s="239">
        <f t="shared" si="974"/>
        <v>13.288695104020027</v>
      </c>
      <c r="AW101" s="239">
        <f t="shared" si="975"/>
        <v>14.0181834249641</v>
      </c>
      <c r="AX101" s="239">
        <f t="shared" si="976"/>
        <v>14.787717303897747</v>
      </c>
      <c r="AY101" s="239">
        <f t="shared" si="977"/>
        <v>15.599495058009406</v>
      </c>
      <c r="AZ101" s="239">
        <f t="shared" si="978"/>
        <v>16.455835682003418</v>
      </c>
      <c r="BA101" s="239">
        <f t="shared" si="979"/>
        <v>17.359185472741316</v>
      </c>
      <c r="BB101" s="239">
        <f t="shared" si="980"/>
        <v>18.312125017545529</v>
      </c>
      <c r="BC101" s="239">
        <f t="shared" si="981"/>
        <v>19.317376566128814</v>
      </c>
      <c r="BD101" s="239">
        <f t="shared" si="982"/>
        <v>20.377811807208786</v>
      </c>
      <c r="BE101" s="239">
        <f t="shared" si="983"/>
        <v>21.496460072022842</v>
      </c>
      <c r="BF101" s="239">
        <f t="shared" si="984"/>
        <v>22.676516988178395</v>
      </c>
      <c r="BG101" s="239">
        <f t="shared" si="985"/>
        <v>23.921353608559709</v>
      </c>
      <c r="BH101" s="239">
        <f t="shared" si="986"/>
        <v>25.234526041369811</v>
      </c>
      <c r="BI101" s="239">
        <f t="shared" si="987"/>
        <v>26.619785608817452</v>
      </c>
      <c r="BJ101" s="239">
        <f t="shared" si="988"/>
        <v>28.081089563469327</v>
      </c>
      <c r="BK101" s="239">
        <f t="shared" si="989"/>
        <v>29.622612392880804</v>
      </c>
      <c r="BL101" s="239">
        <f t="shared" si="990"/>
        <v>31.248757744798958</v>
      </c>
      <c r="BM101" s="239">
        <f t="shared" si="991"/>
        <v>32.964171007004474</v>
      </c>
      <c r="BN101" s="239">
        <f t="shared" si="992"/>
        <v>34.773752577729084</v>
      </c>
      <c r="BO101" s="239">
        <f t="shared" si="993"/>
        <v>36.682671864557953</v>
      </c>
      <c r="BP101" s="239">
        <f t="shared" si="994"/>
        <v>38.696382051807539</v>
      </c>
      <c r="BQ101" s="239">
        <f t="shared" si="995"/>
        <v>40.820635678564607</v>
      </c>
      <c r="BR101" s="239">
        <f t="shared" si="996"/>
        <v>43.061501071888102</v>
      </c>
      <c r="BS101" s="239">
        <f t="shared" si="997"/>
        <v>45.425379682118255</v>
      </c>
      <c r="BT101" s="239">
        <f t="shared" si="998"/>
        <v>47.919024369814565</v>
      </c>
      <c r="BU101" s="239">
        <f t="shared" si="999"/>
        <v>50.54955869656267</v>
      </c>
      <c r="BV101" s="239">
        <f t="shared" si="1000"/>
        <v>53.32449727475791</v>
      </c>
      <c r="BW101" s="239">
        <f t="shared" si="1001"/>
        <v>56.251767234498523</v>
      </c>
      <c r="BX101" s="239">
        <f t="shared" si="1002"/>
        <v>59.339730868912667</v>
      </c>
      <c r="BY101" s="239">
        <f t="shared" si="1003"/>
        <v>62.597209522609909</v>
      </c>
      <c r="BZ101" s="239">
        <f t="shared" si="1004"/>
        <v>66.033508791498932</v>
      </c>
      <c r="CA101" s="239">
        <f t="shared" si="1005"/>
        <v>69.658445105959473</v>
      </c>
      <c r="CB101" s="239">
        <f t="shared" si="1006"/>
        <v>73.482373773308382</v>
      </c>
      <c r="CC101" s="239">
        <f t="shared" si="1007"/>
        <v>77.516218559668133</v>
      </c>
      <c r="CD101" s="239">
        <f t="shared" si="1008"/>
        <v>81.771502895744121</v>
      </c>
      <c r="CE101" s="239">
        <f t="shared" si="1009"/>
        <v>86.260382795655772</v>
      </c>
      <c r="CF101" s="239">
        <f t="shared" si="1010"/>
        <v>90.995681582860243</v>
      </c>
      <c r="CG101" s="239">
        <f t="shared" si="1011"/>
        <v>95.990926522369861</v>
      </c>
      <c r="CH101" s="239">
        <f t="shared" si="1012"/>
        <v>101.26038746391002</v>
      </c>
      <c r="CI101" s="239">
        <f t="shared" si="1013"/>
        <v>106.81911760640895</v>
      </c>
      <c r="CJ101" s="239">
        <f t="shared" si="1014"/>
        <v>112.68299650027069</v>
      </c>
      <c r="CK101" s="239">
        <f t="shared" si="1015"/>
        <v>118.86877541027536</v>
      </c>
      <c r="CL101" s="239">
        <f t="shared" si="1016"/>
        <v>125.39412516869429</v>
      </c>
      <c r="CM101" s="239">
        <f t="shared" si="1017"/>
        <v>132.27768665532133</v>
      </c>
      <c r="CN101" s="239">
        <f t="shared" si="1018"/>
        <v>139.53912404862606</v>
      </c>
      <c r="CO101" s="239">
        <f t="shared" si="1019"/>
        <v>147.19918100015062</v>
      </c>
      <c r="CP101" s="239">
        <f t="shared" si="1020"/>
        <v>155.27973989262296</v>
      </c>
      <c r="CQ101" s="239">
        <f t="shared" si="1021"/>
        <v>163.80388435106829</v>
      </c>
      <c r="CR101" s="239">
        <f t="shared" si="1022"/>
        <v>172.79596518549346</v>
      </c>
      <c r="CS101" s="239">
        <f t="shared" si="1023"/>
        <v>182.28166995352169</v>
      </c>
      <c r="CT101" s="239">
        <f t="shared" si="1024"/>
        <v>192.28809634169656</v>
      </c>
      <c r="CU101" s="239">
        <f t="shared" si="1025"/>
        <v>202.84382957508245</v>
      </c>
      <c r="CV101" s="239">
        <f t="shared" si="1026"/>
        <v>213.97902407629641</v>
      </c>
      <c r="CW101" s="239">
        <f t="shared" si="1027"/>
        <v>225.72548960724595</v>
      </c>
      <c r="CX101" s="239">
        <f t="shared" si="1028"/>
        <v>238.11678213965234</v>
      </c>
      <c r="CY101" s="239">
        <f t="shared" si="1029"/>
        <v>251.18829971394848</v>
      </c>
      <c r="CZ101" s="239">
        <f t="shared" si="1030"/>
        <v>264.97738356038968</v>
      </c>
      <c r="DA101" s="239">
        <f t="shared" si="1031"/>
        <v>279.52342477124921</v>
      </c>
      <c r="DB101" s="239">
        <f t="shared" si="1032"/>
        <v>294.86797682882707</v>
      </c>
      <c r="DC101" s="239">
        <f t="shared" si="1033"/>
        <v>311.05487431072993</v>
      </c>
      <c r="DD101" s="239">
        <f t="shared" si="1034"/>
        <v>328.13035811152542</v>
      </c>
      <c r="DE101" s="239">
        <f t="shared" si="1035"/>
        <v>346.14320753849</v>
      </c>
      <c r="DF101" s="239">
        <f t="shared" si="1036"/>
        <v>365.14487965880693</v>
      </c>
      <c r="DG101" s="239">
        <f t="shared" si="1037"/>
        <v>385.18965629628491</v>
      </c>
      <c r="DH101" s="239">
        <f t="shared" si="1038"/>
        <v>406.33479909752185</v>
      </c>
      <c r="DI101" s="239">
        <f t="shared" si="1039"/>
        <v>428.64071311048826</v>
      </c>
      <c r="DJ101" s="239">
        <f t="shared" si="1040"/>
        <v>452.17111934282389</v>
      </c>
      <c r="DK101" s="239">
        <f t="shared" si="1041"/>
        <v>476.99323679279183</v>
      </c>
      <c r="DL101" s="239">
        <f t="shared" si="1042"/>
        <v>503.17797447289627</v>
      </c>
      <c r="DM101" s="239">
        <f t="shared" si="1043"/>
        <v>530.80013397471453</v>
      </c>
      <c r="DN101" s="239">
        <f t="shared" si="1044"/>
        <v>559.93862315360809</v>
      </c>
      <c r="DO101" s="239">
        <f t="shared" si="1045"/>
        <v>590.67668154374257</v>
      </c>
      <c r="DP101" s="239">
        <f t="shared" si="1046"/>
        <v>623.10211814735692</v>
      </c>
      <c r="DQ101" s="239">
        <f t="shared" si="1047"/>
        <v>657.30756227757138</v>
      </c>
      <c r="DR101" s="239">
        <f t="shared" si="1048"/>
        <v>693.39072817131307</v>
      </c>
      <c r="DS101" s="239">
        <f t="shared" si="1049"/>
        <v>731.45469412827606</v>
      </c>
      <c r="DT101" s="239">
        <f t="shared" si="1050"/>
        <v>771.60819697332806</v>
      </c>
      <c r="DU101" s="239">
        <f t="shared" si="1051"/>
        <v>813.96594268355045</v>
      </c>
      <c r="DV101" s="239">
        <f t="shared" si="1052"/>
        <v>858.64893406727606</v>
      </c>
      <c r="DW101" s="239">
        <f t="shared" si="1053"/>
        <v>905.78481643120119</v>
      </c>
      <c r="DX101" s="239">
        <f t="shared" si="1054"/>
        <v>955.50824222303413</v>
      </c>
      <c r="DY101" s="239">
        <f t="shared" si="1055"/>
        <v>1007.9612556913499</v>
      </c>
      <c r="DZ101" s="239">
        <f t="shared" si="1056"/>
        <v>1063.2936986615048</v>
      </c>
      <c r="EA101" s="239">
        <f t="shared" si="1057"/>
        <v>1121.6636385867835</v>
      </c>
      <c r="EB101" s="239">
        <f t="shared" si="1058"/>
        <v>1183.2378200975897</v>
      </c>
      <c r="EC101" s="239">
        <f t="shared" si="1059"/>
        <v>1248.1921413386119</v>
      </c>
      <c r="ED101" s="239">
        <f t="shared" si="1060"/>
        <v>1316.7121564547115</v>
      </c>
      <c r="EE101" s="239">
        <f t="shared" si="1061"/>
        <v>1388.9936056609788</v>
      </c>
      <c r="EF101" s="239">
        <f t="shared" si="1062"/>
        <v>1465.2429744112001</v>
      </c>
      <c r="EG101" s="239">
        <f t="shared" si="1063"/>
        <v>1545.6780832621041</v>
      </c>
      <c r="EH101" s="239">
        <f t="shared" si="1064"/>
        <v>1630.5287101184479</v>
      </c>
      <c r="EI101" s="239">
        <f t="shared" si="1065"/>
        <v>1720.0372466364981</v>
      </c>
      <c r="EJ101" s="239">
        <f t="shared" si="1066"/>
        <v>1814.4593906610492</v>
      </c>
      <c r="EK101" s="239">
        <f t="shared" si="1067"/>
        <v>1914.0648766740526</v>
      </c>
      <c r="EL101" s="239">
        <f t="shared" si="1068"/>
        <v>2019.1382463415214</v>
      </c>
      <c r="EM101" s="239">
        <f t="shared" si="1069"/>
        <v>2129.9796613599192</v>
      </c>
      <c r="EN101" s="239">
        <f t="shared" si="1070"/>
        <v>2246.905760924084</v>
      </c>
      <c r="EO101" s="239">
        <f t="shared" si="1071"/>
        <v>2370.2505662661997</v>
      </c>
      <c r="EP101" s="239">
        <f t="shared" si="1072"/>
        <v>2500.366434849805</v>
      </c>
      <c r="EQ101" s="239">
        <f t="shared" si="1073"/>
        <v>2637.625066944669</v>
      </c>
      <c r="ER101" s="239">
        <f t="shared" si="1074"/>
        <v>2782.4185674580031</v>
      </c>
      <c r="ES101" s="239">
        <f t="shared" si="1075"/>
        <v>2935.1605660553314</v>
      </c>
      <c r="ET101" s="239">
        <f t="shared" si="1076"/>
        <v>3096.2873987708494</v>
      </c>
      <c r="EU101" s="239">
        <f t="shared" si="1077"/>
        <v>3266.259354482765</v>
      </c>
      <c r="EV101" s="239">
        <f t="shared" si="1078"/>
        <v>3445.5619898144091</v>
      </c>
      <c r="EW101" s="239">
        <f t="shared" si="1079"/>
        <v>3634.7075162173787</v>
      </c>
      <c r="EX101" s="239">
        <f t="shared" si="1080"/>
        <v>3834.2362631991728</v>
      </c>
      <c r="EY101" s="239">
        <f t="shared" si="1081"/>
        <v>4044.7182218753032</v>
      </c>
      <c r="EZ101" s="239">
        <f t="shared" si="1082"/>
        <v>4266.7546732553283</v>
      </c>
      <c r="FA101" s="239">
        <f t="shared" si="1083"/>
        <v>4500.9799059143061</v>
      </c>
      <c r="FB101" s="239">
        <f t="shared" si="1084"/>
        <v>4748.0630279565266</v>
      </c>
      <c r="FC101" s="239">
        <f t="shared" si="1085"/>
        <v>5008.7098784477257</v>
      </c>
      <c r="FD101" s="239">
        <f t="shared" si="1086"/>
        <v>5283.6650437761482</v>
      </c>
      <c r="FE101" s="239">
        <f t="shared" si="1087"/>
        <v>5573.7139847025719</v>
      </c>
      <c r="FF101" s="239">
        <f t="shared" si="1088"/>
        <v>5879.6852801756067</v>
      </c>
      <c r="FG101" s="239">
        <f t="shared" si="1089"/>
        <v>6202.4529943221487</v>
      </c>
      <c r="FH101" s="239">
        <f t="shared" si="1090"/>
        <v>6542.9391733747361</v>
      </c>
      <c r="FI101" s="239">
        <f t="shared" si="1091"/>
        <v>6902.1164796687481</v>
      </c>
      <c r="FJ101" s="239">
        <f t="shared" si="1092"/>
        <v>7281.0109702339514</v>
      </c>
      <c r="FK101" s="239">
        <f t="shared" si="1093"/>
        <v>7680.7050279179575</v>
      </c>
      <c r="FL101" s="239">
        <f t="shared" si="1094"/>
        <v>8102.3404534148967</v>
      </c>
      <c r="FM101" s="239">
        <f t="shared" si="1095"/>
        <v>8547.1217270322613</v>
      </c>
      <c r="FN101" s="239">
        <f t="shared" si="1096"/>
        <v>9016.3194495137705</v>
      </c>
      <c r="FO101" s="239">
        <f t="shared" si="1097"/>
        <v>9511.2739717475943</v>
      </c>
      <c r="FP101" s="239">
        <f t="shared" si="1098"/>
        <v>10033.399223728902</v>
      </c>
      <c r="FQ101" s="239">
        <f t="shared" si="1099"/>
        <v>10584.186753714852</v>
      </c>
      <c r="FR101" s="239">
        <f t="shared" si="1100"/>
        <v>11165.209989110645</v>
      </c>
      <c r="FS101" s="239">
        <f t="shared" si="1101"/>
        <v>11778.12873125865</v>
      </c>
      <c r="FT101" s="239">
        <f t="shared" si="1102"/>
        <v>12424.693896970806</v>
      </c>
      <c r="FU101" s="239">
        <f t="shared" si="1103"/>
        <v>13106.752520349366</v>
      </c>
      <c r="FV101" s="239">
        <f t="shared" si="1104"/>
        <v>13826.253029184636</v>
      </c>
      <c r="FW101" s="239">
        <f t="shared" si="1105"/>
        <v>14585.250811002703</v>
      </c>
      <c r="FX101" s="239">
        <f t="shared" si="1106"/>
        <v>15385.914084663626</v>
      </c>
      <c r="FY101" s="239">
        <f t="shared" si="1107"/>
        <v>16230.530094283386</v>
      </c>
      <c r="FZ101" s="239">
        <f t="shared" si="1108"/>
        <v>17121.511643173711</v>
      </c>
      <c r="GA101" s="239">
        <f t="shared" si="1109"/>
        <v>18061.403986465175</v>
      </c>
      <c r="GB101" s="239">
        <f t="shared" si="1110"/>
        <v>19052.892102103651</v>
      </c>
      <c r="GC101" s="239">
        <f t="shared" si="1111"/>
        <v>20098.808360991072</v>
      </c>
      <c r="GD101" s="239">
        <f t="shared" si="1112"/>
        <v>21202.140618181671</v>
      </c>
      <c r="GE101" s="239">
        <f t="shared" si="1113"/>
        <v>22366.040748247757</v>
      </c>
      <c r="GF101" s="239">
        <f t="shared" si="1114"/>
        <v>23593.833649197844</v>
      </c>
      <c r="GG101" s="239">
        <f t="shared" si="1115"/>
        <v>24889.026740668534</v>
      </c>
      <c r="GH101" s="239">
        <f t="shared" si="1116"/>
        <v>26255.319983523499</v>
      </c>
      <c r="GI101" s="239">
        <f t="shared" si="1117"/>
        <v>27696.616449482441</v>
      </c>
      <c r="GJ101" s="239">
        <f t="shared" si="1118"/>
        <v>29217.033470974104</v>
      </c>
      <c r="GK101" s="239">
        <f t="shared" si="1119"/>
        <v>30820.914403065024</v>
      </c>
      <c r="GL101" s="239">
        <f t="shared" si="1120"/>
        <v>32512.841031064137</v>
      </c>
      <c r="GM101" s="239">
        <f t="shared" si="1121"/>
        <v>34297.646659247868</v>
      </c>
      <c r="GN101" s="239">
        <f t="shared" si="1122"/>
        <v>36180.429918096139</v>
      </c>
      <c r="GO101" s="239">
        <f t="shared" si="1123"/>
        <v>38166.569329482161</v>
      </c>
      <c r="GP101" s="239">
        <f t="shared" si="1124"/>
        <v>40261.738671424311</v>
      </c>
      <c r="GQ101" s="239">
        <f t="shared" si="1125"/>
        <v>42471.923186292246</v>
      </c>
      <c r="GR101" s="239">
        <f t="shared" si="1126"/>
        <v>44803.436678769118</v>
      </c>
      <c r="GS101" s="239">
        <f t="shared" si="1127"/>
        <v>47262.939552413358</v>
      </c>
      <c r="GT101" s="239">
        <f t="shared" si="1128"/>
        <v>49857.457836344882</v>
      </c>
      <c r="GU101" s="239">
        <f t="shared" si="1129"/>
        <v>52594.403256408928</v>
      </c>
      <c r="GV101" s="239">
        <f t="shared" si="1130"/>
        <v>55481.594408154648</v>
      </c>
      <c r="GW101" s="239">
        <f t="shared" si="1131"/>
        <v>58527.279092112898</v>
      </c>
      <c r="GX101" s="239">
        <f t="shared" si="1132"/>
        <v>61740.157875178265</v>
      </c>
      <c r="GY101" s="239">
        <f t="shared" si="1133"/>
        <v>65129.408945402676</v>
      </c>
      <c r="GZ101" s="239">
        <f t="shared" si="1134"/>
        <v>68704.714331203038</v>
      </c>
      <c r="HA101" s="239">
        <f t="shared" si="1135"/>
        <v>72476.287559882927</v>
      </c>
      <c r="HB101" s="239">
        <f t="shared" si="1136"/>
        <v>76454.902834480105</v>
      </c>
      <c r="HC101" s="239">
        <f t="shared" si="1137"/>
        <v>80651.925812288886</v>
      </c>
      <c r="HD101" s="239">
        <f t="shared" si="1138"/>
        <v>85079.346072982065</v>
      </c>
      <c r="HE101" s="239">
        <f t="shared" si="1139"/>
        <v>89749.81136908356</v>
      </c>
      <c r="HF101" s="239">
        <f t="shared" si="1140"/>
        <v>94676.663756634691</v>
      </c>
      <c r="HG101" s="239">
        <f t="shared" si="1141"/>
        <v>99873.97770926806</v>
      </c>
      <c r="HH101" s="239">
        <f t="shared" si="1142"/>
        <v>105356.60032456905</v>
      </c>
      <c r="HI101" s="239">
        <f t="shared" si="1143"/>
        <v>111140.19373758185</v>
      </c>
    </row>
    <row r="102" spans="1:217" s="278" customFormat="1" ht="12.75" customHeight="1">
      <c r="A102" s="10" t="str">
        <f>'JJR-4 Constant DCF'!A92</f>
        <v>American Electric Power Company, Inc.</v>
      </c>
      <c r="B102" s="389" t="str">
        <f>'JJR-4 Constant DCF'!B92</f>
        <v>AEP</v>
      </c>
      <c r="C102" s="239">
        <f>'JJR-4 Constant DCF'!D92</f>
        <v>83.306277777777765</v>
      </c>
      <c r="D102" s="239">
        <f>'JJR-4 Constant DCF'!C92</f>
        <v>2.96</v>
      </c>
      <c r="E102" s="3">
        <f>'JJR-4 Constant DCF'!G92</f>
        <v>6.5000000000000002E-2</v>
      </c>
      <c r="F102" s="3">
        <f>'JJR-4 Constant DCF'!H92</f>
        <v>6.1499999999999999E-2</v>
      </c>
      <c r="G102" s="3">
        <f>'JJR-4 Constant DCF'!I92</f>
        <v>5.7000000000000002E-2</v>
      </c>
      <c r="H102" s="3">
        <f t="shared" si="1144"/>
        <v>6.5000000000000002E-2</v>
      </c>
      <c r="I102" s="3">
        <f t="shared" si="953"/>
        <v>6.3315901100319386E-2</v>
      </c>
      <c r="J102" s="3">
        <f t="shared" si="954"/>
        <v>6.1631802200638762E-2</v>
      </c>
      <c r="K102" s="3">
        <f t="shared" si="955"/>
        <v>5.9947703300958138E-2</v>
      </c>
      <c r="L102" s="3">
        <f t="shared" si="956"/>
        <v>5.8263604401277515E-2</v>
      </c>
      <c r="M102" s="3">
        <f t="shared" si="957"/>
        <v>5.6579505501596891E-2</v>
      </c>
      <c r="N102" s="3">
        <f>'JJR-5.4 GDP Growth'!$D$25</f>
        <v>5.4895406601916275E-2</v>
      </c>
      <c r="O102" s="3">
        <f t="shared" si="1145"/>
        <v>9.6611231565475464E-2</v>
      </c>
      <c r="Q102" s="239">
        <f t="shared" si="958"/>
        <v>-83.306277777777765</v>
      </c>
      <c r="R102" s="239">
        <f t="shared" si="959"/>
        <v>3.1523999999999996</v>
      </c>
      <c r="S102" s="239">
        <f t="shared" si="960"/>
        <v>3.3573059999999995</v>
      </c>
      <c r="T102" s="239">
        <f t="shared" si="961"/>
        <v>3.5755308899999991</v>
      </c>
      <c r="U102" s="239">
        <f t="shared" si="962"/>
        <v>3.807940397849999</v>
      </c>
      <c r="V102" s="239">
        <f t="shared" si="963"/>
        <v>4.0554565237102489</v>
      </c>
      <c r="W102" s="239">
        <f t="shared" si="964"/>
        <v>4.3122314078821322</v>
      </c>
      <c r="X102" s="239">
        <f t="shared" si="965"/>
        <v>4.578002001056106</v>
      </c>
      <c r="Y102" s="239">
        <f t="shared" si="966"/>
        <v>4.8524427067266096</v>
      </c>
      <c r="Z102" s="239">
        <f t="shared" si="967"/>
        <v>5.1351635089711927</v>
      </c>
      <c r="AA102" s="239">
        <f t="shared" si="968"/>
        <v>5.4257085209786284</v>
      </c>
      <c r="AB102" s="239">
        <f t="shared" si="969"/>
        <v>5.7235549963412318</v>
      </c>
      <c r="AC102" s="239">
        <f t="shared" si="969"/>
        <v>6.0377518750738135</v>
      </c>
      <c r="AD102" s="239">
        <f t="shared" si="969"/>
        <v>6.3691967192174728</v>
      </c>
      <c r="AE102" s="239">
        <f t="shared" si="969"/>
        <v>6.7188363628465071</v>
      </c>
      <c r="AF102" s="239">
        <f t="shared" si="969"/>
        <v>7.0876696168767062</v>
      </c>
      <c r="AG102" s="239">
        <f t="shared" si="969"/>
        <v>7.4767501223552006</v>
      </c>
      <c r="AH102" s="239">
        <f t="shared" si="969"/>
        <v>7.8871893603828163</v>
      </c>
      <c r="AI102" s="239">
        <f t="shared" si="969"/>
        <v>8.3201598272673394</v>
      </c>
      <c r="AJ102" s="239">
        <f t="shared" si="969"/>
        <v>8.776898383978109</v>
      </c>
      <c r="AK102" s="239">
        <f t="shared" si="969"/>
        <v>9.2587097894702897</v>
      </c>
      <c r="AL102" s="239">
        <f t="shared" si="969"/>
        <v>9.766970427972403</v>
      </c>
      <c r="AM102" s="239">
        <f t="shared" si="969"/>
        <v>10.303132240884841</v>
      </c>
      <c r="AN102" s="239">
        <f t="shared" si="969"/>
        <v>10.868726874521526</v>
      </c>
      <c r="AO102" s="239">
        <f t="shared" si="969"/>
        <v>11.465370055543559</v>
      </c>
      <c r="AP102" s="239">
        <f t="shared" si="969"/>
        <v>12.094766206584058</v>
      </c>
      <c r="AQ102" s="239">
        <f t="shared" si="969"/>
        <v>12.758713315249606</v>
      </c>
      <c r="AR102" s="239">
        <f t="shared" si="970"/>
        <v>13.459108070407517</v>
      </c>
      <c r="AS102" s="239">
        <f t="shared" si="971"/>
        <v>14.197951280431671</v>
      </c>
      <c r="AT102" s="239">
        <f t="shared" si="972"/>
        <v>14.977353588885165</v>
      </c>
      <c r="AU102" s="239">
        <f t="shared" si="973"/>
        <v>15.799541503967687</v>
      </c>
      <c r="AV102" s="239">
        <f t="shared" si="974"/>
        <v>16.666863758951845</v>
      </c>
      <c r="AW102" s="239">
        <f t="shared" si="975"/>
        <v>17.581798021778248</v>
      </c>
      <c r="AX102" s="239">
        <f t="shared" si="976"/>
        <v>18.546957972976532</v>
      </c>
      <c r="AY102" s="239">
        <f t="shared" si="977"/>
        <v>19.565100772131732</v>
      </c>
      <c r="AZ102" s="239">
        <f t="shared" si="978"/>
        <v>20.639134934225371</v>
      </c>
      <c r="BA102" s="239">
        <f t="shared" si="979"/>
        <v>21.772128638351486</v>
      </c>
      <c r="BB102" s="239">
        <f t="shared" si="980"/>
        <v>22.967318492543015</v>
      </c>
      <c r="BC102" s="239">
        <f t="shared" si="981"/>
        <v>24.228118779746875</v>
      </c>
      <c r="BD102" s="239">
        <f t="shared" si="982"/>
        <v>25.558131211360603</v>
      </c>
      <c r="BE102" s="239">
        <f t="shared" si="983"/>
        <v>26.961155216193369</v>
      </c>
      <c r="BF102" s="239">
        <f t="shared" si="984"/>
        <v>28.441198794243679</v>
      </c>
      <c r="BG102" s="239">
        <f t="shared" si="985"/>
        <v>30.002489966299617</v>
      </c>
      <c r="BH102" s="239">
        <f t="shared" si="986"/>
        <v>31.649488852069549</v>
      </c>
      <c r="BI102" s="239">
        <f t="shared" si="987"/>
        <v>33.386900411346723</v>
      </c>
      <c r="BJ102" s="239">
        <f t="shared" si="988"/>
        <v>35.219687884605285</v>
      </c>
      <c r="BK102" s="239">
        <f t="shared" si="989"/>
        <v>37.153086971423278</v>
      </c>
      <c r="BL102" s="239">
        <f t="shared" si="990"/>
        <v>39.192620787235917</v>
      </c>
      <c r="BM102" s="239">
        <f t="shared" si="991"/>
        <v>41.344115641145947</v>
      </c>
      <c r="BN102" s="239">
        <f t="shared" si="992"/>
        <v>43.613717679863299</v>
      </c>
      <c r="BO102" s="239">
        <f t="shared" si="993"/>
        <v>46.007910445320583</v>
      </c>
      <c r="BP102" s="239">
        <f t="shared" si="994"/>
        <v>48.533533396121008</v>
      </c>
      <c r="BQ102" s="239">
        <f t="shared" si="995"/>
        <v>51.19780144572875</v>
      </c>
      <c r="BR102" s="239">
        <f t="shared" si="996"/>
        <v>54.008325573216204</v>
      </c>
      <c r="BS102" s="239">
        <f t="shared" si="997"/>
        <v>56.973134565446578</v>
      </c>
      <c r="BT102" s="239">
        <f t="shared" si="998"/>
        <v>60.100697952802456</v>
      </c>
      <c r="BU102" s="239">
        <f t="shared" si="999"/>
        <v>63.399950203980502</v>
      </c>
      <c r="BV102" s="239">
        <f t="shared" si="1000"/>
        <v>66.880316248969251</v>
      </c>
      <c r="BW102" s="239">
        <f t="shared" si="1001"/>
        <v>70.551738403121163</v>
      </c>
      <c r="BX102" s="239">
        <f t="shared" si="1002"/>
        <v>74.424704769232534</v>
      </c>
      <c r="BY102" s="239">
        <f t="shared" si="1003"/>
        <v>78.510279198767137</v>
      </c>
      <c r="BZ102" s="239">
        <f t="shared" si="1004"/>
        <v>82.820132897813423</v>
      </c>
      <c r="CA102" s="239">
        <f t="shared" si="1005"/>
        <v>87.366577768063635</v>
      </c>
      <c r="CB102" s="239">
        <f t="shared" si="1006"/>
        <v>92.162601578059423</v>
      </c>
      <c r="CC102" s="239">
        <f t="shared" si="1007"/>
        <v>97.22190506517741</v>
      </c>
      <c r="CD102" s="239">
        <f t="shared" si="1008"/>
        <v>102.55894107434322</v>
      </c>
      <c r="CE102" s="239">
        <f t="shared" si="1009"/>
        <v>108.18895584528127</v>
      </c>
      <c r="CF102" s="239">
        <f t="shared" si="1010"/>
        <v>114.12803256624476</v>
      </c>
      <c r="CG102" s="239">
        <f t="shared" si="1011"/>
        <v>120.3931373186455</v>
      </c>
      <c r="CH102" s="239">
        <f t="shared" si="1012"/>
        <v>127.00216754383288</v>
      </c>
      <c r="CI102" s="239">
        <f t="shared" si="1013"/>
        <v>133.97400317047629</v>
      </c>
      <c r="CJ102" s="239">
        <f t="shared" si="1014"/>
        <v>141.32856054860602</v>
      </c>
      <c r="CK102" s="239">
        <f t="shared" si="1015"/>
        <v>149.08684934438529</v>
      </c>
      <c r="CL102" s="239">
        <f t="shared" si="1016"/>
        <v>157.27103255814396</v>
      </c>
      <c r="CM102" s="239">
        <f t="shared" si="1017"/>
        <v>165.90448983712648</v>
      </c>
      <c r="CN102" s="239">
        <f t="shared" si="1018"/>
        <v>175.01188426381901</v>
      </c>
      <c r="CO102" s="239">
        <f t="shared" si="1019"/>
        <v>184.61923281064887</v>
      </c>
      <c r="CP102" s="239">
        <f t="shared" si="1020"/>
        <v>194.75398066232327</v>
      </c>
      <c r="CQ102" s="239">
        <f t="shared" si="1021"/>
        <v>205.44507961812326</v>
      </c>
      <c r="CR102" s="239">
        <f t="shared" si="1022"/>
        <v>216.72307079812319</v>
      </c>
      <c r="CS102" s="239">
        <f t="shared" si="1023"/>
        <v>228.62017188960206</v>
      </c>
      <c r="CT102" s="239">
        <f t="shared" si="1024"/>
        <v>241.17036918288176</v>
      </c>
      <c r="CU102" s="239">
        <f t="shared" si="1025"/>
        <v>254.40951465951031</v>
      </c>
      <c r="CV102" s="239">
        <f t="shared" si="1026"/>
        <v>268.37542841014033</v>
      </c>
      <c r="CW102" s="239">
        <f t="shared" si="1027"/>
        <v>283.10800667467845</v>
      </c>
      <c r="CX102" s="239">
        <f t="shared" si="1028"/>
        <v>298.64933581334293</v>
      </c>
      <c r="CY102" s="239">
        <f t="shared" si="1029"/>
        <v>315.0438125342086</v>
      </c>
      <c r="CZ102" s="239">
        <f t="shared" si="1030"/>
        <v>332.33827072069187</v>
      </c>
      <c r="DA102" s="239">
        <f t="shared" si="1031"/>
        <v>350.58211522128198</v>
      </c>
      <c r="DB102" s="239">
        <f t="shared" si="1032"/>
        <v>369.8274629837141</v>
      </c>
      <c r="DC102" s="239">
        <f t="shared" si="1033"/>
        <v>390.12929193676024</v>
      </c>
      <c r="DD102" s="239">
        <f t="shared" si="1034"/>
        <v>411.54559804494642</v>
      </c>
      <c r="DE102" s="239">
        <f t="shared" si="1035"/>
        <v>434.13756098485254</v>
      </c>
      <c r="DF102" s="239">
        <f t="shared" si="1036"/>
        <v>457.96971891628027</v>
      </c>
      <c r="DG102" s="239">
        <f t="shared" si="1037"/>
        <v>483.11015284755479</v>
      </c>
      <c r="DH102" s="239">
        <f t="shared" si="1038"/>
        <v>509.63068112163523</v>
      </c>
      <c r="DI102" s="239">
        <f t="shared" si="1039"/>
        <v>537.60706457861897</v>
      </c>
      <c r="DJ102" s="239">
        <f t="shared" si="1040"/>
        <v>567.11922298072489</v>
      </c>
      <c r="DK102" s="239">
        <f t="shared" si="1041"/>
        <v>598.25146331801454</v>
      </c>
      <c r="DL102" s="239">
        <f t="shared" si="1042"/>
        <v>631.0927206470484</v>
      </c>
      <c r="DM102" s="239">
        <f t="shared" si="1043"/>
        <v>665.7368121504777</v>
      </c>
      <c r="DN102" s="239">
        <f t="shared" si="1044"/>
        <v>702.28270514334179</v>
      </c>
      <c r="DO102" s="239">
        <f t="shared" si="1045"/>
        <v>740.83479979167919</v>
      </c>
      <c r="DP102" s="239">
        <f t="shared" si="1046"/>
        <v>781.50322735109262</v>
      </c>
      <c r="DQ102" s="239">
        <f t="shared" si="1047"/>
        <v>824.40416477724068</v>
      </c>
      <c r="DR102" s="239">
        <f t="shared" si="1048"/>
        <v>869.66016660700052</v>
      </c>
      <c r="DS102" s="239">
        <f t="shared" si="1049"/>
        <v>917.4005150583821</v>
      </c>
      <c r="DT102" s="239">
        <f t="shared" si="1050"/>
        <v>967.76158934931937</v>
      </c>
      <c r="DU102" s="239">
        <f t="shared" si="1051"/>
        <v>1020.887255290367</v>
      </c>
      <c r="DV102" s="239">
        <f t="shared" si="1052"/>
        <v>1076.929276264246</v>
      </c>
      <c r="DW102" s="239">
        <f t="shared" si="1053"/>
        <v>1136.0477467662793</v>
      </c>
      <c r="DX102" s="239">
        <f t="shared" si="1054"/>
        <v>1198.4115497442049</v>
      </c>
      <c r="DY102" s="239">
        <f t="shared" si="1055"/>
        <v>1264.1988390438455</v>
      </c>
      <c r="DZ102" s="239">
        <f t="shared" si="1056"/>
        <v>1333.5975483388279</v>
      </c>
      <c r="EA102" s="239">
        <f t="shared" si="1057"/>
        <v>1406.8059279982065</v>
      </c>
      <c r="EB102" s="239">
        <f t="shared" si="1058"/>
        <v>1484.0331114256542</v>
      </c>
      <c r="EC102" s="239">
        <f t="shared" si="1059"/>
        <v>1565.4997124880724</v>
      </c>
      <c r="ED102" s="239">
        <f t="shared" si="1060"/>
        <v>1651.4384557402882</v>
      </c>
      <c r="EE102" s="239">
        <f t="shared" si="1061"/>
        <v>1742.0948412461921</v>
      </c>
      <c r="EF102" s="239">
        <f t="shared" si="1062"/>
        <v>1837.7278458955027</v>
      </c>
      <c r="EG102" s="239">
        <f t="shared" si="1063"/>
        <v>1938.6106632196002</v>
      </c>
      <c r="EH102" s="239">
        <f t="shared" si="1064"/>
        <v>2045.0314838198508</v>
      </c>
      <c r="EI102" s="239">
        <f t="shared" si="1065"/>
        <v>2157.2943186378616</v>
      </c>
      <c r="EJ102" s="239">
        <f t="shared" si="1066"/>
        <v>2275.719867419491</v>
      </c>
      <c r="EK102" s="239">
        <f t="shared" si="1067"/>
        <v>2400.6464348535428</v>
      </c>
      <c r="EL102" s="239">
        <f t="shared" si="1068"/>
        <v>2532.4308970022689</v>
      </c>
      <c r="EM102" s="239">
        <f t="shared" si="1069"/>
        <v>2671.4497207844638</v>
      </c>
      <c r="EN102" s="239">
        <f t="shared" si="1070"/>
        <v>2818.1000394235025</v>
      </c>
      <c r="EO102" s="239">
        <f t="shared" si="1071"/>
        <v>2972.800786932532</v>
      </c>
      <c r="EP102" s="239">
        <f t="shared" si="1072"/>
        <v>3135.9938948776899</v>
      </c>
      <c r="EQ102" s="239">
        <f t="shared" si="1073"/>
        <v>3308.1455548381277</v>
      </c>
      <c r="ER102" s="239">
        <f t="shared" si="1074"/>
        <v>3489.7475501692888</v>
      </c>
      <c r="ES102" s="239">
        <f t="shared" si="1075"/>
        <v>3681.3186608738733</v>
      </c>
      <c r="ET102" s="239">
        <f t="shared" si="1076"/>
        <v>3883.4061455937667</v>
      </c>
      <c r="EU102" s="239">
        <f t="shared" si="1077"/>
        <v>4096.5873049565171</v>
      </c>
      <c r="EV102" s="239">
        <f t="shared" si="1078"/>
        <v>4321.4711307423531</v>
      </c>
      <c r="EW102" s="239">
        <f t="shared" si="1079"/>
        <v>4558.7000455828975</v>
      </c>
      <c r="EX102" s="239">
        <f t="shared" si="1080"/>
        <v>4808.951738161345</v>
      </c>
      <c r="EY102" s="239">
        <f t="shared" si="1081"/>
        <v>5072.9410991567038</v>
      </c>
      <c r="EZ102" s="239">
        <f t="shared" si="1082"/>
        <v>5351.422263462483</v>
      </c>
      <c r="FA102" s="239">
        <f t="shared" si="1083"/>
        <v>5645.1907645138035</v>
      </c>
      <c r="FB102" s="239">
        <f t="shared" si="1084"/>
        <v>5955.0858068771713</v>
      </c>
      <c r="FC102" s="239">
        <f t="shared" si="1085"/>
        <v>6281.9926635949942</v>
      </c>
      <c r="FD102" s="239">
        <f t="shared" si="1086"/>
        <v>6626.8452051332961</v>
      </c>
      <c r="FE102" s="239">
        <f t="shared" si="1087"/>
        <v>6990.6285671570477</v>
      </c>
      <c r="FF102" s="239">
        <f t="shared" si="1088"/>
        <v>7374.381964754105</v>
      </c>
      <c r="FG102" s="239">
        <f t="shared" si="1089"/>
        <v>7779.2016611471199</v>
      </c>
      <c r="FH102" s="239">
        <f t="shared" si="1090"/>
        <v>8206.2440993740929</v>
      </c>
      <c r="FI102" s="239">
        <f t="shared" si="1091"/>
        <v>8656.7292058838102</v>
      </c>
      <c r="FJ102" s="239">
        <f t="shared" si="1092"/>
        <v>9131.9438754834864</v>
      </c>
      <c r="FK102" s="239">
        <f t="shared" si="1093"/>
        <v>9633.2456475940307</v>
      </c>
      <c r="FL102" s="239">
        <f t="shared" si="1094"/>
        <v>10162.066584314845</v>
      </c>
      <c r="FM102" s="239">
        <f t="shared" si="1095"/>
        <v>10719.917361376556</v>
      </c>
      <c r="FN102" s="239">
        <f t="shared" si="1096"/>
        <v>11308.391583668263</v>
      </c>
      <c r="FO102" s="239">
        <f t="shared" si="1097"/>
        <v>11929.17033766742</v>
      </c>
      <c r="FP102" s="239">
        <f t="shared" si="1098"/>
        <v>12584.026993777192</v>
      </c>
      <c r="FQ102" s="239">
        <f t="shared" si="1099"/>
        <v>13274.832272290081</v>
      </c>
      <c r="FR102" s="239">
        <f t="shared" si="1100"/>
        <v>14003.559587449685</v>
      </c>
      <c r="FS102" s="239">
        <f t="shared" si="1101"/>
        <v>14772.290684876898</v>
      </c>
      <c r="FT102" s="239">
        <f t="shared" si="1102"/>
        <v>15583.221588464916</v>
      </c>
      <c r="FU102" s="239">
        <f t="shared" si="1103"/>
        <v>16438.668873731458</v>
      </c>
      <c r="FV102" s="239">
        <f t="shared" si="1104"/>
        <v>17341.07628554921</v>
      </c>
      <c r="FW102" s="239">
        <f t="shared" si="1105"/>
        <v>18293.021719159282</v>
      </c>
      <c r="FX102" s="239">
        <f t="shared" si="1106"/>
        <v>19297.224584410214</v>
      </c>
      <c r="FY102" s="239">
        <f t="shared" si="1107"/>
        <v>20356.55357425991</v>
      </c>
      <c r="FZ102" s="239">
        <f t="shared" si="1108"/>
        <v>21474.034859732601</v>
      </c>
      <c r="GA102" s="239">
        <f t="shared" si="1109"/>
        <v>22652.860734741345</v>
      </c>
      <c r="GB102" s="239">
        <f t="shared" si="1110"/>
        <v>23896.398735471554</v>
      </c>
      <c r="GC102" s="239">
        <f t="shared" si="1111"/>
        <v>25208.201260376783</v>
      </c>
      <c r="GD102" s="239">
        <f t="shared" si="1112"/>
        <v>26592.015718268107</v>
      </c>
      <c r="GE102" s="239">
        <f t="shared" si="1113"/>
        <v>28051.795233486984</v>
      </c>
      <c r="GF102" s="239">
        <f t="shared" si="1114"/>
        <v>29591.709938742948</v>
      </c>
      <c r="GG102" s="239">
        <f t="shared" si="1115"/>
        <v>31216.158887876209</v>
      </c>
      <c r="GH102" s="239">
        <f t="shared" si="1116"/>
        <v>32929.782622576196</v>
      </c>
      <c r="GI102" s="239">
        <f t="shared" si="1117"/>
        <v>34737.476428955233</v>
      </c>
      <c r="GJ102" s="239">
        <f t="shared" si="1118"/>
        <v>36644.404321847214</v>
      </c>
      <c r="GK102" s="239">
        <f t="shared" si="1119"/>
        <v>38656.013796780033</v>
      </c>
      <c r="GL102" s="239">
        <f t="shared" si="1120"/>
        <v>40778.051391763562</v>
      </c>
      <c r="GM102" s="239">
        <f t="shared" si="1121"/>
        <v>43016.57910334826</v>
      </c>
      <c r="GN102" s="239">
        <f t="shared" si="1122"/>
        <v>45377.991703850057</v>
      </c>
      <c r="GO102" s="239">
        <f t="shared" si="1123"/>
        <v>47869.035009211293</v>
      </c>
      <c r="GP102" s="239">
        <f t="shared" si="1124"/>
        <v>50496.825149683311</v>
      </c>
      <c r="GQ102" s="239">
        <f t="shared" si="1125"/>
        <v>53268.86889838105</v>
      </c>
      <c r="GR102" s="239">
        <f t="shared" si="1126"/>
        <v>56193.085115781847</v>
      </c>
      <c r="GS102" s="239">
        <f t="shared" si="1127"/>
        <v>59277.827371428779</v>
      </c>
      <c r="GT102" s="239">
        <f t="shared" si="1128"/>
        <v>62531.907807461561</v>
      </c>
      <c r="GU102" s="239">
        <f t="shared" si="1129"/>
        <v>65964.622312145701</v>
      </c>
      <c r="GV102" s="239">
        <f t="shared" si="1130"/>
        <v>69585.777075312784</v>
      </c>
      <c r="GW102" s="239">
        <f t="shared" si="1131"/>
        <v>73405.716601572378</v>
      </c>
      <c r="GX102" s="239">
        <f t="shared" si="1132"/>
        <v>77435.353261320735</v>
      </c>
      <c r="GY102" s="239">
        <f t="shared" si="1133"/>
        <v>81686.198463963956</v>
      </c>
      <c r="GZ102" s="239">
        <f t="shared" si="1134"/>
        <v>86170.395542408092</v>
      </c>
      <c r="HA102" s="239">
        <f t="shared" si="1135"/>
        <v>90900.754442756544</v>
      </c>
      <c r="HB102" s="239">
        <f t="shared" si="1136"/>
        <v>95890.78831831261</v>
      </c>
      <c r="HC102" s="239">
        <f t="shared" si="1137"/>
        <v>101154.75213242466</v>
      </c>
      <c r="HD102" s="239">
        <f t="shared" si="1138"/>
        <v>106707.68338045017</v>
      </c>
      <c r="HE102" s="239">
        <f t="shared" si="1139"/>
        <v>112565.44504716853</v>
      </c>
      <c r="HF102" s="239">
        <f t="shared" si="1140"/>
        <v>118744.77092235851</v>
      </c>
      <c r="HG102" s="239">
        <f t="shared" si="1141"/>
        <v>125263.31340399278</v>
      </c>
      <c r="HH102" s="239">
        <f t="shared" si="1142"/>
        <v>132139.69392560824</v>
      </c>
      <c r="HI102" s="239">
        <f t="shared" si="1143"/>
        <v>139393.55615190728</v>
      </c>
    </row>
    <row r="103" spans="1:217" s="278" customFormat="1" ht="12.75" customHeight="1">
      <c r="A103" s="10" t="str">
        <f>'JJR-4 Constant DCF'!A93</f>
        <v>Duke Energy Corporation</v>
      </c>
      <c r="B103" s="389" t="str">
        <f>'JJR-4 Constant DCF'!B93</f>
        <v>DUK</v>
      </c>
      <c r="C103" s="239">
        <f>'JJR-4 Constant DCF'!D93</f>
        <v>89.069499999999977</v>
      </c>
      <c r="D103" s="239">
        <f>'JJR-4 Constant DCF'!C93</f>
        <v>3.86</v>
      </c>
      <c r="E103" s="3">
        <f>'JJR-4 Constant DCF'!G93</f>
        <v>0.05</v>
      </c>
      <c r="F103" s="3">
        <f>'JJR-4 Constant DCF'!H93</f>
        <v>4.99E-2</v>
      </c>
      <c r="G103" s="3">
        <f>'JJR-4 Constant DCF'!I93</f>
        <v>5.1999999999999998E-2</v>
      </c>
      <c r="H103" s="3">
        <f t="shared" si="1144"/>
        <v>5.1999999999999998E-2</v>
      </c>
      <c r="I103" s="3">
        <f t="shared" si="953"/>
        <v>5.2482567766986045E-2</v>
      </c>
      <c r="J103" s="3">
        <f t="shared" si="954"/>
        <v>5.2965135533972092E-2</v>
      </c>
      <c r="K103" s="3">
        <f t="shared" si="955"/>
        <v>5.344770330095814E-2</v>
      </c>
      <c r="L103" s="3">
        <f t="shared" si="956"/>
        <v>5.3930271067944187E-2</v>
      </c>
      <c r="M103" s="3">
        <f t="shared" si="957"/>
        <v>5.4412838834930234E-2</v>
      </c>
      <c r="N103" s="3">
        <f>'JJR-5.4 GDP Growth'!$D$25</f>
        <v>5.4895406601916275E-2</v>
      </c>
      <c r="O103" s="3">
        <f t="shared" si="1145"/>
        <v>0.101955908536911</v>
      </c>
      <c r="Q103" s="239">
        <f t="shared" si="958"/>
        <v>-89.069499999999977</v>
      </c>
      <c r="R103" s="239">
        <f t="shared" si="959"/>
        <v>4.0607199999999999</v>
      </c>
      <c r="S103" s="239">
        <f t="shared" si="960"/>
        <v>4.2718774399999999</v>
      </c>
      <c r="T103" s="239">
        <f t="shared" si="961"/>
        <v>4.4940150668800003</v>
      </c>
      <c r="U103" s="239">
        <f t="shared" si="962"/>
        <v>4.7277038503577602</v>
      </c>
      <c r="V103" s="239">
        <f t="shared" si="963"/>
        <v>4.9735444505763642</v>
      </c>
      <c r="W103" s="239">
        <f t="shared" si="964"/>
        <v>5.2345688342458558</v>
      </c>
      <c r="X103" s="239">
        <f t="shared" si="965"/>
        <v>5.5118184820135943</v>
      </c>
      <c r="Y103" s="239">
        <f t="shared" si="966"/>
        <v>5.8064125208889941</v>
      </c>
      <c r="Z103" s="239">
        <f t="shared" si="967"/>
        <v>6.1195539220728419</v>
      </c>
      <c r="AA103" s="239">
        <f t="shared" si="968"/>
        <v>6.4525362233762573</v>
      </c>
      <c r="AB103" s="239">
        <f t="shared" si="969"/>
        <v>6.8067508229720906</v>
      </c>
      <c r="AC103" s="239">
        <f t="shared" si="969"/>
        <v>7.1804101770370714</v>
      </c>
      <c r="AD103" s="239">
        <f t="shared" si="969"/>
        <v>7.5745817132740587</v>
      </c>
      <c r="AE103" s="239">
        <f t="shared" si="969"/>
        <v>7.9903914562636782</v>
      </c>
      <c r="AF103" s="239">
        <f t="shared" si="969"/>
        <v>8.4290272441637502</v>
      </c>
      <c r="AG103" s="239">
        <f t="shared" si="969"/>
        <v>8.8917421219907489</v>
      </c>
      <c r="AH103" s="239">
        <f t="shared" si="969"/>
        <v>9.379857921176816</v>
      </c>
      <c r="AI103" s="239">
        <f t="shared" si="969"/>
        <v>9.8947690356280233</v>
      </c>
      <c r="AJ103" s="239">
        <f t="shared" si="969"/>
        <v>10.437946405070875</v>
      </c>
      <c r="AK103" s="239">
        <f t="shared" si="969"/>
        <v>11.010941717066251</v>
      </c>
      <c r="AL103" s="239">
        <f t="shared" si="969"/>
        <v>11.615391839694604</v>
      </c>
      <c r="AM103" s="239">
        <f t="shared" si="969"/>
        <v>12.253023497575221</v>
      </c>
      <c r="AN103" s="239">
        <f t="shared" si="969"/>
        <v>12.925658204577447</v>
      </c>
      <c r="AO103" s="239">
        <f t="shared" si="969"/>
        <v>13.635217467315121</v>
      </c>
      <c r="AP103" s="239">
        <f t="shared" si="969"/>
        <v>14.383728274288936</v>
      </c>
      <c r="AQ103" s="239">
        <f t="shared" si="969"/>
        <v>15.173328886357506</v>
      </c>
      <c r="AR103" s="239">
        <f t="shared" si="970"/>
        <v>16.006274945078705</v>
      </c>
      <c r="AS103" s="239">
        <f t="shared" si="971"/>
        <v>16.884945916370864</v>
      </c>
      <c r="AT103" s="239">
        <f t="shared" si="972"/>
        <v>17.811851887901408</v>
      </c>
      <c r="AU103" s="239">
        <f t="shared" si="973"/>
        <v>18.789640739620864</v>
      </c>
      <c r="AV103" s="239">
        <f t="shared" si="974"/>
        <v>19.821105707926282</v>
      </c>
      <c r="AW103" s="239">
        <f t="shared" si="975"/>
        <v>20.90919336506246</v>
      </c>
      <c r="AX103" s="239">
        <f t="shared" si="976"/>
        <v>22.057012036555655</v>
      </c>
      <c r="AY103" s="239">
        <f t="shared" si="977"/>
        <v>23.26784068072574</v>
      </c>
      <c r="AZ103" s="239">
        <f t="shared" si="978"/>
        <v>24.545138255642787</v>
      </c>
      <c r="BA103" s="239">
        <f t="shared" si="979"/>
        <v>25.892553600286547</v>
      </c>
      <c r="BB103" s="239">
        <f t="shared" si="980"/>
        <v>27.313935858136187</v>
      </c>
      <c r="BC103" s="239">
        <f t="shared" si="981"/>
        <v>28.813345472967235</v>
      </c>
      <c r="BD103" s="239">
        <f t="shared" si="982"/>
        <v>30.395065788267257</v>
      </c>
      <c r="BE103" s="239">
        <f t="shared" si="983"/>
        <v>32.063615283406179</v>
      </c>
      <c r="BF103" s="239">
        <f t="shared" si="984"/>
        <v>33.823760481516175</v>
      </c>
      <c r="BG103" s="239">
        <f t="shared" si="985"/>
        <v>35.680529565954835</v>
      </c>
      <c r="BH103" s="239">
        <f t="shared" si="986"/>
        <v>37.639226744249619</v>
      </c>
      <c r="BI103" s="239">
        <f t="shared" si="987"/>
        <v>39.70544740055692</v>
      </c>
      <c r="BJ103" s="239">
        <f t="shared" si="988"/>
        <v>41.885094079921494</v>
      </c>
      <c r="BK103" s="239">
        <f t="shared" si="989"/>
        <v>44.184393349998302</v>
      </c>
      <c r="BL103" s="239">
        <f t="shared" si="990"/>
        <v>46.609913588405462</v>
      </c>
      <c r="BM103" s="239">
        <f t="shared" si="991"/>
        <v>49.168583746521165</v>
      </c>
      <c r="BN103" s="239">
        <f t="shared" si="992"/>
        <v>51.867713143326817</v>
      </c>
      <c r="BO103" s="239">
        <f t="shared" si="993"/>
        <v>54.715012345841302</v>
      </c>
      <c r="BP103" s="239">
        <f t="shared" si="994"/>
        <v>57.718615195795131</v>
      </c>
      <c r="BQ103" s="239">
        <f t="shared" si="995"/>
        <v>60.887102045467849</v>
      </c>
      <c r="BR103" s="239">
        <f t="shared" si="996"/>
        <v>64.229524269066175</v>
      </c>
      <c r="BS103" s="239">
        <f t="shared" si="997"/>
        <v>67.755430119664211</v>
      </c>
      <c r="BT103" s="239">
        <f t="shared" si="998"/>
        <v>71.474892005570908</v>
      </c>
      <c r="BU103" s="239">
        <f t="shared" si="999"/>
        <v>75.398535264044781</v>
      </c>
      <c r="BV103" s="239">
        <f t="shared" si="1000"/>
        <v>79.537568514553442</v>
      </c>
      <c r="BW103" s="239">
        <f t="shared" si="1001"/>
        <v>83.903815678287629</v>
      </c>
      <c r="BX103" s="239">
        <f t="shared" si="1002"/>
        <v>88.509749755399469</v>
      </c>
      <c r="BY103" s="239">
        <f t="shared" si="1003"/>
        <v>93.368528456455977</v>
      </c>
      <c r="BZ103" s="239">
        <f t="shared" si="1004"/>
        <v>98.494031789895715</v>
      </c>
      <c r="CA103" s="239">
        <f t="shared" si="1005"/>
        <v>103.90090171286411</v>
      </c>
      <c r="CB103" s="239">
        <f t="shared" si="1006"/>
        <v>109.60458395869753</v>
      </c>
      <c r="CC103" s="239">
        <f t="shared" si="1007"/>
        <v>115.6213721605441</v>
      </c>
      <c r="CD103" s="239">
        <f t="shared" si="1008"/>
        <v>121.96845439716864</v>
      </c>
      <c r="CE103" s="239">
        <f t="shared" si="1009"/>
        <v>128.6639622939085</v>
      </c>
      <c r="CF103" s="239">
        <f t="shared" si="1010"/>
        <v>135.72702281904623</v>
      </c>
      <c r="CG103" s="239">
        <f t="shared" si="1011"/>
        <v>143.17781292356534</v>
      </c>
      <c r="CH103" s="239">
        <f t="shared" si="1012"/>
        <v>151.03761718037757</v>
      </c>
      <c r="CI103" s="239">
        <f t="shared" si="1013"/>
        <v>159.32888858767896</v>
      </c>
      <c r="CJ103" s="239">
        <f t="shared" si="1014"/>
        <v>168.07531271013102</v>
      </c>
      <c r="CK103" s="239">
        <f t="shared" si="1015"/>
        <v>177.30187534109788</v>
      </c>
      <c r="CL103" s="239">
        <f t="shared" si="1016"/>
        <v>187.03493387922973</v>
      </c>
      <c r="CM103" s="239">
        <f t="shared" si="1017"/>
        <v>197.30229262329257</v>
      </c>
      <c r="CN103" s="239">
        <f t="shared" si="1018"/>
        <v>208.13328220033847</v>
      </c>
      <c r="CO103" s="239">
        <f t="shared" si="1019"/>
        <v>219.55884335411744</v>
      </c>
      <c r="CP103" s="239">
        <f t="shared" si="1020"/>
        <v>231.61161533308817</v>
      </c>
      <c r="CQ103" s="239">
        <f t="shared" si="1021"/>
        <v>244.32602913052466</v>
      </c>
      <c r="CR103" s="239">
        <f t="shared" si="1022"/>
        <v>257.73840584307646</v>
      </c>
      <c r="CS103" s="239">
        <f t="shared" si="1023"/>
        <v>271.88706042876186</v>
      </c>
      <c r="CT103" s="239">
        <f t="shared" si="1024"/>
        <v>286.81241116079855</v>
      </c>
      <c r="CU103" s="239">
        <f t="shared" si="1025"/>
        <v>302.55709508994659</v>
      </c>
      <c r="CV103" s="239">
        <f t="shared" si="1026"/>
        <v>319.16608984520383</v>
      </c>
      <c r="CW103" s="239">
        <f t="shared" si="1027"/>
        <v>336.68684212080001</v>
      </c>
      <c r="CX103" s="239">
        <f t="shared" si="1028"/>
        <v>355.16940321653652</v>
      </c>
      <c r="CY103" s="239">
        <f t="shared" si="1029"/>
        <v>374.66657201866826</v>
      </c>
      <c r="CZ103" s="239">
        <f t="shared" si="1030"/>
        <v>395.23404582977918</v>
      </c>
      <c r="DA103" s="239">
        <f t="shared" si="1031"/>
        <v>416.93057947852532</v>
      </c>
      <c r="DB103" s="239">
        <f t="shared" si="1032"/>
        <v>439.81815316377151</v>
      </c>
      <c r="DC103" s="239">
        <f t="shared" si="1033"/>
        <v>463.96214951260066</v>
      </c>
      <c r="DD103" s="239">
        <f t="shared" si="1034"/>
        <v>489.43154035799392</v>
      </c>
      <c r="DE103" s="239">
        <f t="shared" si="1035"/>
        <v>516.29908376974822</v>
      </c>
      <c r="DF103" s="239">
        <f t="shared" si="1036"/>
        <v>544.64153190148534</v>
      </c>
      <c r="DG103" s="239">
        <f t="shared" si="1037"/>
        <v>574.53985024750796</v>
      </c>
      <c r="DH103" s="239">
        <f t="shared" si="1038"/>
        <v>606.07944893584897</v>
      </c>
      <c r="DI103" s="239">
        <f t="shared" si="1039"/>
        <v>639.35042671824772</v>
      </c>
      <c r="DJ103" s="239">
        <f t="shared" si="1040"/>
        <v>674.44782835405465</v>
      </c>
      <c r="DK103" s="239">
        <f t="shared" si="1041"/>
        <v>711.47191612332995</v>
      </c>
      <c r="DL103" s="239">
        <f t="shared" si="1042"/>
        <v>750.52845624476458</v>
      </c>
      <c r="DM103" s="239">
        <f t="shared" si="1043"/>
        <v>791.72902101662942</v>
      </c>
      <c r="DN103" s="239">
        <f t="shared" si="1044"/>
        <v>835.19130754387436</v>
      </c>
      <c r="DO103" s="239">
        <f t="shared" si="1045"/>
        <v>881.03947396188141</v>
      </c>
      <c r="DP103" s="239">
        <f t="shared" si="1046"/>
        <v>929.40449411735733</v>
      </c>
      <c r="DQ103" s="239">
        <f t="shared" si="1047"/>
        <v>980.424531719578</v>
      </c>
      <c r="DR103" s="239">
        <f t="shared" si="1048"/>
        <v>1034.2453350308176</v>
      </c>
      <c r="DS103" s="239">
        <f t="shared" si="1049"/>
        <v>1091.0206532234695</v>
      </c>
      <c r="DT103" s="239">
        <f t="shared" si="1050"/>
        <v>1150.9126755932602</v>
      </c>
      <c r="DU103" s="239">
        <f t="shared" si="1051"/>
        <v>1214.0924948832517</v>
      </c>
      <c r="DV103" s="239">
        <f t="shared" si="1052"/>
        <v>1280.7405960422027</v>
      </c>
      <c r="DW103" s="239">
        <f t="shared" si="1053"/>
        <v>1351.0473718135199</v>
      </c>
      <c r="DX103" s="239">
        <f t="shared" si="1054"/>
        <v>1425.2136666276735</v>
      </c>
      <c r="DY103" s="239">
        <f t="shared" si="1055"/>
        <v>1503.4513503518076</v>
      </c>
      <c r="DZ103" s="239">
        <f t="shared" si="1056"/>
        <v>1585.9839235355701</v>
      </c>
      <c r="EA103" s="239">
        <f t="shared" si="1057"/>
        <v>1673.0471558821578</v>
      </c>
      <c r="EB103" s="239">
        <f t="shared" si="1058"/>
        <v>1764.8897597684884</v>
      </c>
      <c r="EC103" s="239">
        <f t="shared" si="1059"/>
        <v>1861.774100738538</v>
      </c>
      <c r="ED103" s="239">
        <f t="shared" si="1060"/>
        <v>1963.9769469994972</v>
      </c>
      <c r="EE103" s="239">
        <f t="shared" si="1061"/>
        <v>2071.7902600618249</v>
      </c>
      <c r="EF103" s="239">
        <f t="shared" si="1062"/>
        <v>2185.5220287818088</v>
      </c>
      <c r="EG103" s="239">
        <f t="shared" si="1063"/>
        <v>2305.4971491892311</v>
      </c>
      <c r="EH103" s="239">
        <f t="shared" si="1064"/>
        <v>2432.0583526135329</v>
      </c>
      <c r="EI103" s="239">
        <f t="shared" si="1065"/>
        <v>2565.5671847598396</v>
      </c>
      <c r="EJ103" s="239">
        <f t="shared" si="1066"/>
        <v>2706.4050385317646</v>
      </c>
      <c r="EK103" s="239">
        <f t="shared" si="1067"/>
        <v>2854.9742435514408</v>
      </c>
      <c r="EL103" s="239">
        <f t="shared" si="1068"/>
        <v>3011.6992154891955</v>
      </c>
      <c r="EM103" s="239">
        <f t="shared" si="1069"/>
        <v>3177.0276684861469</v>
      </c>
      <c r="EN103" s="239">
        <f t="shared" si="1070"/>
        <v>3351.4318941332322</v>
      </c>
      <c r="EO103" s="239">
        <f t="shared" si="1071"/>
        <v>3535.4101106603061</v>
      </c>
      <c r="EP103" s="239">
        <f t="shared" si="1072"/>
        <v>3729.4878861895295</v>
      </c>
      <c r="EQ103" s="239">
        <f t="shared" si="1073"/>
        <v>3934.2196401188248</v>
      </c>
      <c r="ER103" s="239">
        <f t="shared" si="1074"/>
        <v>4150.1902269243928</v>
      </c>
      <c r="ES103" s="239">
        <f t="shared" si="1075"/>
        <v>4378.0166069067063</v>
      </c>
      <c r="ET103" s="239">
        <f t="shared" si="1076"/>
        <v>4618.3496086527921</v>
      </c>
      <c r="EU103" s="239">
        <f t="shared" si="1077"/>
        <v>4871.8757882495884</v>
      </c>
      <c r="EV103" s="239">
        <f t="shared" si="1078"/>
        <v>5139.3193905595808</v>
      </c>
      <c r="EW103" s="239">
        <f t="shared" si="1079"/>
        <v>5421.4444181614617</v>
      </c>
      <c r="EX103" s="239">
        <f t="shared" si="1080"/>
        <v>5719.0568138661247</v>
      </c>
      <c r="EY103" s="239">
        <f t="shared" si="1081"/>
        <v>6033.0067630427657</v>
      </c>
      <c r="EZ103" s="239">
        <f t="shared" si="1082"/>
        <v>6364.1911223321094</v>
      </c>
      <c r="FA103" s="239">
        <f t="shared" si="1083"/>
        <v>6713.5559816848363</v>
      </c>
      <c r="FB103" s="239">
        <f t="shared" si="1084"/>
        <v>7082.0993670441521</v>
      </c>
      <c r="FC103" s="239">
        <f t="shared" si="1085"/>
        <v>7470.8740913932152</v>
      </c>
      <c r="FD103" s="239">
        <f t="shared" si="1086"/>
        <v>7880.990762311968</v>
      </c>
      <c r="FE103" s="239">
        <f t="shared" si="1087"/>
        <v>8313.6209546350292</v>
      </c>
      <c r="FF103" s="239">
        <f t="shared" si="1088"/>
        <v>8770.0005572739301</v>
      </c>
      <c r="FG103" s="239">
        <f t="shared" si="1089"/>
        <v>9251.4333037645156</v>
      </c>
      <c r="FH103" s="239">
        <f t="shared" si="1090"/>
        <v>9759.294496625178</v>
      </c>
      <c r="FI103" s="239">
        <f t="shared" si="1091"/>
        <v>10295.034936165261</v>
      </c>
      <c r="FJ103" s="239">
        <f t="shared" si="1092"/>
        <v>10860.185064966985</v>
      </c>
      <c r="FK103" s="239">
        <f t="shared" si="1093"/>
        <v>11456.359339880406</v>
      </c>
      <c r="FL103" s="239">
        <f t="shared" si="1094"/>
        <v>12085.260844020802</v>
      </c>
      <c r="FM103" s="239">
        <f t="shared" si="1095"/>
        <v>12748.686151943542</v>
      </c>
      <c r="FN103" s="239">
        <f t="shared" si="1096"/>
        <v>13448.530461894703</v>
      </c>
      <c r="FO103" s="239">
        <f t="shared" si="1097"/>
        <v>14186.79300979867</v>
      </c>
      <c r="FP103" s="239">
        <f t="shared" si="1098"/>
        <v>14965.582780448791</v>
      </c>
      <c r="FQ103" s="239">
        <f t="shared" si="1099"/>
        <v>15787.124532216163</v>
      </c>
      <c r="FR103" s="239">
        <f t="shared" si="1100"/>
        <v>16653.765152487256</v>
      </c>
      <c r="FS103" s="239">
        <f t="shared" si="1101"/>
        <v>17567.980361985869</v>
      </c>
      <c r="FT103" s="239">
        <f t="shared" si="1102"/>
        <v>18532.381787131562</v>
      </c>
      <c r="FU103" s="239">
        <f t="shared" si="1103"/>
        <v>19549.724420638096</v>
      </c>
      <c r="FV103" s="239">
        <f t="shared" si="1104"/>
        <v>20622.914491664436</v>
      </c>
      <c r="FW103" s="239">
        <f t="shared" si="1105"/>
        <v>21755.017768000907</v>
      </c>
      <c r="FX103" s="239">
        <f t="shared" si="1106"/>
        <v>22949.268314007229</v>
      </c>
      <c r="FY103" s="239">
        <f t="shared" si="1107"/>
        <v>24209.077729321129</v>
      </c>
      <c r="FZ103" s="239">
        <f t="shared" si="1108"/>
        <v>25538.044894729606</v>
      </c>
      <c r="GA103" s="239">
        <f t="shared" si="1109"/>
        <v>26939.966253043782</v>
      </c>
      <c r="GB103" s="239">
        <f t="shared" si="1110"/>
        <v>28418.846654346522</v>
      </c>
      <c r="GC103" s="239">
        <f t="shared" si="1111"/>
        <v>29978.910796594384</v>
      </c>
      <c r="GD103" s="239">
        <f t="shared" si="1112"/>
        <v>31624.615294256011</v>
      </c>
      <c r="GE103" s="239">
        <f t="shared" si="1113"/>
        <v>33360.661409463377</v>
      </c>
      <c r="GF103" s="239">
        <f t="shared" si="1114"/>
        <v>35192.008482044723</v>
      </c>
      <c r="GG103" s="239">
        <f t="shared" si="1115"/>
        <v>37123.888096804651</v>
      </c>
      <c r="GH103" s="239">
        <f t="shared" si="1116"/>
        <v>39161.819028522783</v>
      </c>
      <c r="GI103" s="239">
        <f t="shared" si="1117"/>
        <v>41311.6230073642</v>
      </c>
      <c r="GJ103" s="239">
        <f t="shared" si="1118"/>
        <v>43579.441349738539</v>
      </c>
      <c r="GK103" s="239">
        <f t="shared" si="1119"/>
        <v>45971.752502116797</v>
      </c>
      <c r="GL103" s="239">
        <f t="shared" si="1120"/>
        <v>48495.390547923162</v>
      </c>
      <c r="GM103" s="239">
        <f t="shared" si="1121"/>
        <v>51157.564730370133</v>
      </c>
      <c r="GN103" s="239">
        <f t="shared" si="1122"/>
        <v>53965.880047007653</v>
      </c>
      <c r="GO103" s="239">
        <f t="shared" si="1123"/>
        <v>56928.35897481838</v>
      </c>
      <c r="GP103" s="239">
        <f t="shared" si="1124"/>
        <v>60053.464387920882</v>
      </c>
      <c r="GQ103" s="239">
        <f t="shared" si="1125"/>
        <v>63350.123733349501</v>
      </c>
      <c r="GR103" s="239">
        <f t="shared" si="1126"/>
        <v>66827.754533973435</v>
      </c>
      <c r="GS103" s="239">
        <f t="shared" si="1127"/>
        <v>70496.291291408954</v>
      </c>
      <c r="GT103" s="239">
        <f t="shared" si="1128"/>
        <v>74366.213865777972</v>
      </c>
      <c r="GU103" s="239">
        <f t="shared" si="1129"/>
        <v>78448.577413384919</v>
      </c>
      <c r="GV103" s="239">
        <f t="shared" si="1130"/>
        <v>82755.043967834587</v>
      </c>
      <c r="GW103" s="239">
        <f t="shared" si="1131"/>
        <v>87297.915754808331</v>
      </c>
      <c r="GX103" s="239">
        <f t="shared" si="1132"/>
        <v>92090.170335668372</v>
      </c>
      <c r="GY103" s="239">
        <f t="shared" si="1133"/>
        <v>97145.497680284621</v>
      </c>
      <c r="GZ103" s="239">
        <f t="shared" si="1134"/>
        <v>102478.33927498935</v>
      </c>
      <c r="HA103" s="239">
        <f t="shared" si="1135"/>
        <v>108103.92937737903</v>
      </c>
      <c r="HB103" s="239">
        <f t="shared" si="1136"/>
        <v>114038.33853581508</v>
      </c>
      <c r="HC103" s="239">
        <f t="shared" si="1137"/>
        <v>120298.51949794563</v>
      </c>
      <c r="HD103" s="239">
        <f t="shared" si="1138"/>
        <v>126902.35563939391</v>
      </c>
      <c r="HE103" s="239">
        <f t="shared" si="1139"/>
        <v>133868.71205095941</v>
      </c>
      <c r="HF103" s="239">
        <f t="shared" si="1140"/>
        <v>141217.48943027167</v>
      </c>
      <c r="HG103" s="239">
        <f t="shared" si="1141"/>
        <v>148969.68093184824</v>
      </c>
      <c r="HH103" s="239">
        <f t="shared" si="1142"/>
        <v>157147.43213795978</v>
      </c>
      <c r="HI103" s="239">
        <f t="shared" si="1143"/>
        <v>165774.10432162014</v>
      </c>
    </row>
    <row r="104" spans="1:217" s="278" customFormat="1" ht="12.75" customHeight="1">
      <c r="A104" s="10" t="str">
        <f>'JJR-4 Constant DCF'!A94</f>
        <v>Edison International</v>
      </c>
      <c r="B104" s="419" t="str">
        <f>'JJR-4 Constant DCF'!B94</f>
        <v>EIX</v>
      </c>
      <c r="C104" s="239">
        <f>'JJR-4 Constant DCF'!D94</f>
        <v>57.471444444444501</v>
      </c>
      <c r="D104" s="239">
        <f>'JJR-4 Constant DCF'!C94</f>
        <v>2.65</v>
      </c>
      <c r="E104" s="3">
        <f>'JJR-4 Constant DCF'!G94</f>
        <v>0.12</v>
      </c>
      <c r="F104" s="3" t="str">
        <f>'JJR-4 Constant DCF'!H94</f>
        <v>Negative</v>
      </c>
      <c r="G104" s="3">
        <f>'JJR-4 Constant DCF'!I94</f>
        <v>4.2999999999999997E-2</v>
      </c>
      <c r="H104" s="3">
        <f t="shared" ref="H104" si="1146">MAX(E104:G104)</f>
        <v>0.12</v>
      </c>
      <c r="I104" s="3">
        <f t="shared" ref="I104" si="1147">H104+($N104-$H104)/6</f>
        <v>0.10914923443365271</v>
      </c>
      <c r="J104" s="3">
        <f t="shared" ref="J104" si="1148">I104+($N104-$H104)/6</f>
        <v>9.8298468867305422E-2</v>
      </c>
      <c r="K104" s="3">
        <f t="shared" ref="K104" si="1149">J104+($N104-$H104)/6</f>
        <v>8.7447703300958135E-2</v>
      </c>
      <c r="L104" s="3">
        <f t="shared" ref="L104" si="1150">K104+($N104-$H104)/6</f>
        <v>7.6596937734610848E-2</v>
      </c>
      <c r="M104" s="3">
        <f t="shared" ref="M104" si="1151">L104+($N104-$H104)/6</f>
        <v>6.5746172168263561E-2</v>
      </c>
      <c r="N104" s="3">
        <f>'JJR-5.4 GDP Growth'!$D$25</f>
        <v>5.4895406601916275E-2</v>
      </c>
      <c r="O104" s="3">
        <f t="shared" si="1145"/>
        <v>0.12956520915031433</v>
      </c>
      <c r="Q104" s="239">
        <f t="shared" ref="Q104" si="1152">-C104</f>
        <v>-57.471444444444501</v>
      </c>
      <c r="R104" s="239">
        <f t="shared" ref="R104" si="1153">D104*(1+$H104)</f>
        <v>2.968</v>
      </c>
      <c r="S104" s="239">
        <f t="shared" ref="S104" si="1154">R104*(1+$H104)</f>
        <v>3.3241600000000004</v>
      </c>
      <c r="T104" s="239">
        <f t="shared" ref="T104" si="1155">S104*(1+$H104)</f>
        <v>3.7230592000000007</v>
      </c>
      <c r="U104" s="239">
        <f t="shared" ref="U104" si="1156">T104*(1+$H104)</f>
        <v>4.1698263040000008</v>
      </c>
      <c r="V104" s="239">
        <f t="shared" ref="V104" si="1157">U104*(1+$H104)</f>
        <v>4.670205460480001</v>
      </c>
      <c r="W104" s="239">
        <f t="shared" ref="W104" si="1158">V104*(1+I104)</f>
        <v>5.1799548111392575</v>
      </c>
      <c r="X104" s="239">
        <f t="shared" ref="X104" si="1159">W104*(1+J104)</f>
        <v>5.6891364378760789</v>
      </c>
      <c r="Y104" s="239">
        <f t="shared" ref="Y104" si="1160">X104*(1+K104)</f>
        <v>6.1866383531341365</v>
      </c>
      <c r="Z104" s="239">
        <f t="shared" ref="Z104" si="1161">Y104*(1+L104)</f>
        <v>6.6605159058557062</v>
      </c>
      <c r="AA104" s="239">
        <f t="shared" ref="AA104" si="1162">Z104*(1+M104)</f>
        <v>7.0984193313315531</v>
      </c>
      <c r="AB104" s="239">
        <f t="shared" ref="AB104:AQ104" si="1163">AA104*(1+$N104)</f>
        <v>7.4880899467559017</v>
      </c>
      <c r="AC104" s="239">
        <f t="shared" si="1163"/>
        <v>7.8991516890547882</v>
      </c>
      <c r="AD104" s="239">
        <f t="shared" si="1163"/>
        <v>8.3327788328356647</v>
      </c>
      <c r="AE104" s="239">
        <f t="shared" si="1163"/>
        <v>8.7902101149880192</v>
      </c>
      <c r="AF104" s="239">
        <f t="shared" si="1163"/>
        <v>9.2727522733665637</v>
      </c>
      <c r="AG104" s="239">
        <f t="shared" si="1163"/>
        <v>9.7817837797318639</v>
      </c>
      <c r="AH104" s="239">
        <f t="shared" si="1163"/>
        <v>10.318758777612274</v>
      </c>
      <c r="AI104" s="239">
        <f t="shared" si="1163"/>
        <v>10.885211236336392</v>
      </c>
      <c r="AJ104" s="239">
        <f t="shared" si="1163"/>
        <v>11.482759333102827</v>
      </c>
      <c r="AK104" s="239">
        <f t="shared" si="1163"/>
        <v>12.113110075605455</v>
      </c>
      <c r="AL104" s="239">
        <f t="shared" si="1163"/>
        <v>12.778064178419585</v>
      </c>
      <c r="AM104" s="239">
        <f t="shared" si="1163"/>
        <v>13.47952120707931</v>
      </c>
      <c r="AN104" s="239">
        <f t="shared" si="1163"/>
        <v>14.219485004541083</v>
      </c>
      <c r="AO104" s="239">
        <f t="shared" si="1163"/>
        <v>15.000069415535217</v>
      </c>
      <c r="AP104" s="239">
        <f t="shared" si="1163"/>
        <v>15.823504325157991</v>
      </c>
      <c r="AQ104" s="239">
        <f t="shared" si="1163"/>
        <v>16.69214202895472</v>
      </c>
      <c r="AR104" s="239">
        <f t="shared" ref="AR104" si="1164">AQ104*(1+$N104)</f>
        <v>17.608463952691125</v>
      </c>
      <c r="AS104" s="239">
        <f t="shared" ref="AS104" si="1165">AR104*(1+$N104)</f>
        <v>18.575087741009291</v>
      </c>
      <c r="AT104" s="239">
        <f t="shared" ref="AT104" si="1166">AS104*(1+$N104)</f>
        <v>19.594774735218266</v>
      </c>
      <c r="AU104" s="239">
        <f t="shared" ref="AU104" si="1167">AT104*(1+$N104)</f>
        <v>20.670437861581028</v>
      </c>
      <c r="AV104" s="239">
        <f t="shared" ref="AV104" si="1168">AU104*(1+$N104)</f>
        <v>21.805149952632163</v>
      </c>
      <c r="AW104" s="239">
        <f t="shared" ref="AW104" si="1169">AV104*(1+$N104)</f>
        <v>23.00215252529766</v>
      </c>
      <c r="AX104" s="239">
        <f t="shared" ref="AX104" si="1170">AW104*(1+$N104)</f>
        <v>24.26486504089317</v>
      </c>
      <c r="AY104" s="239">
        <f t="shared" ref="AY104" si="1171">AX104*(1+$N104)</f>
        <v>25.596894673453626</v>
      </c>
      <c r="AZ104" s="239">
        <f t="shared" ref="AZ104" si="1172">AY104*(1+$N104)</f>
        <v>27.002046614299289</v>
      </c>
      <c r="BA104" s="239">
        <f t="shared" ref="BA104" si="1173">AZ104*(1+$N104)</f>
        <v>28.484334942275144</v>
      </c>
      <c r="BB104" s="239">
        <f t="shared" ref="BB104" si="1174">BA104*(1+$N104)</f>
        <v>30.047994090716511</v>
      </c>
      <c r="BC104" s="239">
        <f t="shared" ref="BC104" si="1175">BB104*(1+$N104)</f>
        <v>31.697490943898373</v>
      </c>
      <c r="BD104" s="239">
        <f t="shared" ref="BD104" si="1176">BC104*(1+$N104)</f>
        <v>33.437537597524233</v>
      </c>
      <c r="BE104" s="239">
        <f t="shared" ref="BE104" si="1177">BD104*(1+$N104)</f>
        <v>35.273104819707186</v>
      </c>
      <c r="BF104" s="239">
        <f t="shared" ref="BF104" si="1178">BE104*(1+$N104)</f>
        <v>37.209436250897028</v>
      </c>
      <c r="BG104" s="239">
        <f t="shared" ref="BG104" si="1179">BF104*(1+$N104)</f>
        <v>39.252063383318102</v>
      </c>
      <c r="BH104" s="239">
        <f t="shared" ref="BH104" si="1180">BG104*(1+$N104)</f>
        <v>41.406821362709536</v>
      </c>
      <c r="BI104" s="239">
        <f t="shared" ref="BI104" si="1181">BH104*(1+$N104)</f>
        <v>43.679865657508387</v>
      </c>
      <c r="BJ104" s="239">
        <f t="shared" ref="BJ104" si="1182">BI104*(1+$N104)</f>
        <v>46.077689643094388</v>
      </c>
      <c r="BK104" s="239">
        <f t="shared" ref="BK104" si="1183">BJ104*(1+$N104)</f>
        <v>48.607143151328962</v>
      </c>
      <c r="BL104" s="239">
        <f t="shared" ref="BL104" si="1184">BK104*(1+$N104)</f>
        <v>51.275452038378717</v>
      </c>
      <c r="BM104" s="239">
        <f t="shared" ref="BM104" si="1185">BL104*(1+$N104)</f>
        <v>54.090238826722576</v>
      </c>
      <c r="BN104" s="239">
        <f t="shared" ref="BN104" si="1186">BM104*(1+$N104)</f>
        <v>57.059544480310272</v>
      </c>
      <c r="BO104" s="239">
        <f t="shared" ref="BO104" si="1187">BN104*(1+$N104)</f>
        <v>60.191851375077029</v>
      </c>
      <c r="BP104" s="239">
        <f t="shared" ref="BP104" si="1188">BO104*(1+$N104)</f>
        <v>63.496107530433996</v>
      </c>
      <c r="BQ104" s="239">
        <f t="shared" ref="BQ104" si="1189">BP104*(1+$N104)</f>
        <v>66.98175217095617</v>
      </c>
      <c r="BR104" s="239">
        <f t="shared" ref="BR104" si="1190">BQ104*(1+$N104)</f>
        <v>70.658742691289603</v>
      </c>
      <c r="BS104" s="239">
        <f t="shared" ref="BS104" si="1191">BR104*(1+$N104)</f>
        <v>74.53758310130813</v>
      </c>
      <c r="BT104" s="239">
        <f t="shared" ref="BT104" si="1192">BS104*(1+$N104)</f>
        <v>78.629354032778565</v>
      </c>
      <c r="BU104" s="239">
        <f t="shared" ref="BU104" si="1193">BT104*(1+$N104)</f>
        <v>82.945744393253975</v>
      </c>
      <c r="BV104" s="239">
        <f t="shared" ref="BV104" si="1194">BU104*(1+$N104)</f>
        <v>87.499084757620267</v>
      </c>
      <c r="BW104" s="239">
        <f t="shared" ref="BW104" si="1195">BV104*(1+$N104)</f>
        <v>92.302382592685362</v>
      </c>
      <c r="BX104" s="239">
        <f t="shared" ref="BX104" si="1196">BW104*(1+$N104)</f>
        <v>97.369359415436463</v>
      </c>
      <c r="BY104" s="239">
        <f t="shared" ref="BY104" si="1197">BX104*(1+$N104)</f>
        <v>102.71448999111497</v>
      </c>
      <c r="BZ104" s="239">
        <f t="shared" ref="BZ104" si="1198">BY104*(1+$N104)</f>
        <v>108.35304368308569</v>
      </c>
      <c r="CA104" s="239">
        <f t="shared" ref="CA104" si="1199">BZ104*(1+$N104)</f>
        <v>114.30112807262387</v>
      </c>
      <c r="CB104" s="239">
        <f t="shared" ref="CB104" si="1200">CA104*(1+$N104)</f>
        <v>120.57573497322826</v>
      </c>
      <c r="CC104" s="239">
        <f t="shared" ref="CC104" si="1201">CB104*(1+$N104)</f>
        <v>127.19478897090853</v>
      </c>
      <c r="CD104" s="239">
        <f t="shared" ref="CD104" si="1202">CC104*(1+$N104)</f>
        <v>134.1771986291115</v>
      </c>
      <c r="CE104" s="239">
        <f t="shared" ref="CE104" si="1203">CD104*(1+$N104)</f>
        <v>141.54291050456266</v>
      </c>
      <c r="CF104" s="239">
        <f t="shared" ref="CF104" si="1204">CE104*(1+$N104)</f>
        <v>149.31296612832926</v>
      </c>
      <c r="CG104" s="239">
        <f t="shared" ref="CG104" si="1205">CF104*(1+$N104)</f>
        <v>157.50956211488204</v>
      </c>
      <c r="CH104" s="239">
        <f t="shared" ref="CH104" si="1206">CG104*(1+$N104)</f>
        <v>166.15611357086829</v>
      </c>
      <c r="CI104" s="239">
        <f t="shared" ref="CI104" si="1207">CH104*(1+$N104)</f>
        <v>175.27732098473527</v>
      </c>
      <c r="CJ104" s="239">
        <f t="shared" ref="CJ104" si="1208">CI104*(1+$N104)</f>
        <v>184.8992407882869</v>
      </c>
      <c r="CK104" s="239">
        <f t="shared" ref="CK104" si="1209">CJ104*(1+$N104)</f>
        <v>195.04935979174553</v>
      </c>
      <c r="CL104" s="239">
        <f t="shared" ref="CL104" si="1210">CK104*(1+$N104)</f>
        <v>205.75667370495685</v>
      </c>
      <c r="CM104" s="239">
        <f t="shared" ref="CM104" si="1211">CL104*(1+$N104)</f>
        <v>217.05176996904828</v>
      </c>
      <c r="CN104" s="239">
        <f t="shared" ref="CN104" si="1212">CM104*(1+$N104)</f>
        <v>228.96691513516478</v>
      </c>
      <c r="CO104" s="239">
        <f t="shared" ref="CO104" si="1213">CN104*(1+$N104)</f>
        <v>241.53614703989612</v>
      </c>
      <c r="CP104" s="239">
        <f t="shared" ref="CP104" si="1214">CO104*(1+$N104)</f>
        <v>254.79537204071144</v>
      </c>
      <c r="CQ104" s="239">
        <f t="shared" ref="CQ104" si="1215">CP104*(1+$N104)</f>
        <v>268.78246758917282</v>
      </c>
      <c r="CR104" s="239">
        <f t="shared" ref="CR104" si="1216">CQ104*(1+$N104)</f>
        <v>283.53739043494687</v>
      </c>
      <c r="CS104" s="239">
        <f t="shared" ref="CS104" si="1217">CR104*(1+$N104)</f>
        <v>299.10229076971956</v>
      </c>
      <c r="CT104" s="239">
        <f t="shared" ref="CT104" si="1218">CS104*(1+$N104)</f>
        <v>315.52163263708792</v>
      </c>
      <c r="CU104" s="239">
        <f t="shared" ref="CU104" si="1219">CT104*(1+$N104)</f>
        <v>332.84232095240134</v>
      </c>
      <c r="CV104" s="239">
        <f t="shared" ref="CV104" si="1220">CU104*(1+$N104)</f>
        <v>351.11383549540892</v>
      </c>
      <c r="CW104" s="239">
        <f t="shared" ref="CW104" si="1221">CV104*(1+$N104)</f>
        <v>370.38837225848772</v>
      </c>
      <c r="CX104" s="239">
        <f t="shared" ref="CX104" si="1222">CW104*(1+$N104)</f>
        <v>390.72099255423933</v>
      </c>
      <c r="CY104" s="239">
        <f t="shared" ref="CY104" si="1223">CX104*(1+$N104)</f>
        <v>412.16978030840858</v>
      </c>
      <c r="CZ104" s="239">
        <f t="shared" ref="CZ104" si="1224">CY104*(1+$N104)</f>
        <v>434.79600798746117</v>
      </c>
      <c r="DA104" s="239">
        <f t="shared" ref="DA104" si="1225">CZ104*(1+$N104)</f>
        <v>458.66431163482287</v>
      </c>
      <c r="DB104" s="239">
        <f t="shared" ref="DB104" si="1226">DA104*(1+$N104)</f>
        <v>483.84287551580451</v>
      </c>
      <c r="DC104" s="239">
        <f t="shared" ref="DC104" si="1227">DB104*(1+$N104)</f>
        <v>510.40362689868493</v>
      </c>
      <c r="DD104" s="239">
        <f t="shared" ref="DD104" si="1228">DC104*(1+$N104)</f>
        <v>538.422441528381</v>
      </c>
      <c r="DE104" s="239">
        <f t="shared" ref="DE104" si="1229">DD104*(1+$N104)</f>
        <v>567.97936037967793</v>
      </c>
      <c r="DF104" s="239">
        <f t="shared" ref="DF104" si="1230">DE104*(1+$N104)</f>
        <v>599.15881830921671</v>
      </c>
      <c r="DG104" s="239">
        <f t="shared" ref="DG104" si="1231">DF104*(1+$N104)</f>
        <v>632.04988525942485</v>
      </c>
      <c r="DH104" s="239">
        <f t="shared" ref="DH104" si="1232">DG104*(1+$N104)</f>
        <v>666.74652070343552</v>
      </c>
      <c r="DI104" s="239">
        <f t="shared" ref="DI104" si="1233">DH104*(1+$N104)</f>
        <v>703.34784205786366</v>
      </c>
      <c r="DJ104" s="239">
        <f t="shared" ref="DJ104" si="1234">DI104*(1+$N104)</f>
        <v>741.95840783021049</v>
      </c>
      <c r="DK104" s="239">
        <f t="shared" ref="DK104" si="1235">DJ104*(1+$N104)</f>
        <v>782.6885163097603</v>
      </c>
      <c r="DL104" s="239">
        <f t="shared" ref="DL104" si="1236">DK104*(1+$N104)</f>
        <v>825.65452065523516</v>
      </c>
      <c r="DM104" s="239">
        <f t="shared" ref="DM104" si="1237">DL104*(1+$N104)</f>
        <v>870.97916127931455</v>
      </c>
      <c r="DN104" s="239">
        <f t="shared" ref="DN104" si="1238">DM104*(1+$N104)</f>
        <v>918.79191647953849</v>
      </c>
      <c r="DO104" s="239">
        <f t="shared" ref="DO104" si="1239">DN104*(1+$N104)</f>
        <v>969.22937231723665</v>
      </c>
      <c r="DP104" s="239">
        <f t="shared" ref="DP104" si="1240">DO104*(1+$N104)</f>
        <v>1022.4356128011115</v>
      </c>
      <c r="DQ104" s="239">
        <f t="shared" ref="DQ104" si="1241">DP104*(1+$N104)</f>
        <v>1078.5626314901078</v>
      </c>
      <c r="DR104" s="239">
        <f t="shared" ref="DR104" si="1242">DQ104*(1+$N104)</f>
        <v>1137.7707656913901</v>
      </c>
      <c r="DS104" s="239">
        <f t="shared" ref="DS104" si="1243">DR104*(1+$N104)</f>
        <v>1200.2291544937925</v>
      </c>
      <c r="DT104" s="239">
        <f t="shared" ref="DT104" si="1244">DS104*(1+$N104)</f>
        <v>1266.1162219452035</v>
      </c>
      <c r="DU104" s="239">
        <f t="shared" ref="DU104" si="1245">DT104*(1+$N104)</f>
        <v>1335.6201867541674</v>
      </c>
      <c r="DV104" s="239">
        <f t="shared" ref="DV104" si="1246">DU104*(1+$N104)</f>
        <v>1408.9395999717649</v>
      </c>
      <c r="DW104" s="239">
        <f t="shared" ref="DW104" si="1247">DV104*(1+$N104)</f>
        <v>1486.2839121897562</v>
      </c>
      <c r="DX104" s="239">
        <f t="shared" ref="DX104" si="1248">DW104*(1+$N104)</f>
        <v>1567.8740718752997</v>
      </c>
      <c r="DY104" s="239">
        <f t="shared" ref="DY104" si="1249">DX104*(1+$N104)</f>
        <v>1653.9431565514965</v>
      </c>
      <c r="DZ104" s="239">
        <f t="shared" ref="DZ104" si="1250">DY104*(1+$N104)</f>
        <v>1744.7370386268478</v>
      </c>
      <c r="EA104" s="239">
        <f t="shared" ref="EA104" si="1251">DZ104*(1+$N104)</f>
        <v>1840.5150877756919</v>
      </c>
      <c r="EB104" s="239">
        <f t="shared" ref="EB104" si="1252">EA104*(1+$N104)</f>
        <v>1941.5509118761001</v>
      </c>
      <c r="EC104" s="239">
        <f t="shared" ref="EC104" si="1253">EB104*(1+$N104)</f>
        <v>2048.1331386218599</v>
      </c>
      <c r="ED104" s="239">
        <f t="shared" ref="ED104" si="1254">EC104*(1+$N104)</f>
        <v>2160.5662400413657</v>
      </c>
      <c r="EE104" s="239">
        <f t="shared" ref="EE104" si="1255">ED104*(1+$N104)</f>
        <v>2279.1714022788101</v>
      </c>
      <c r="EF104" s="239">
        <f t="shared" ref="EF104" si="1256">EE104*(1+$N104)</f>
        <v>2404.2874431223649</v>
      </c>
      <c r="EG104" s="239">
        <f t="shared" ref="EG104" si="1257">EF104*(1+$N104)</f>
        <v>2536.271779900449</v>
      </c>
      <c r="EH104" s="239">
        <f t="shared" ref="EH104" si="1258">EG104*(1+$N104)</f>
        <v>2675.5014505110503</v>
      </c>
      <c r="EI104" s="239">
        <f t="shared" ref="EI104" si="1259">EH104*(1+$N104)</f>
        <v>2822.374190500871</v>
      </c>
      <c r="EJ104" s="239">
        <f t="shared" ref="EJ104" si="1260">EI104*(1+$N104)</f>
        <v>2977.3095692711704</v>
      </c>
      <c r="EK104" s="239">
        <f t="shared" ref="EK104" si="1261">EJ104*(1+$N104)</f>
        <v>3140.7501886560876</v>
      </c>
      <c r="EL104" s="239">
        <f t="shared" ref="EL104" si="1262">EK104*(1+$N104)</f>
        <v>3313.1629472974087</v>
      </c>
      <c r="EM104" s="239">
        <f t="shared" ref="EM104" si="1263">EL104*(1+$N104)</f>
        <v>3495.0403744277032</v>
      </c>
      <c r="EN104" s="239">
        <f t="shared" ref="EN104" si="1264">EM104*(1+$N104)</f>
        <v>3686.9020368720257</v>
      </c>
      <c r="EO104" s="239">
        <f t="shared" ref="EO104" si="1265">EN104*(1+$N104)</f>
        <v>3889.2960232875489</v>
      </c>
      <c r="EP104" s="239">
        <f t="shared" ref="EP104" si="1266">EO104*(1+$N104)</f>
        <v>4102.8005098811345</v>
      </c>
      <c r="EQ104" s="239">
        <f t="shared" ref="EQ104" si="1267">EP104*(1+$N104)</f>
        <v>4328.025412077609</v>
      </c>
      <c r="ER104" s="239">
        <f t="shared" ref="ER104" si="1268">EQ104*(1+$N104)</f>
        <v>4565.6141268570354</v>
      </c>
      <c r="ES104" s="239">
        <f t="shared" ref="ES104" si="1269">ER104*(1+$N104)</f>
        <v>4816.2453707383056</v>
      </c>
      <c r="ET104" s="239">
        <f t="shared" ref="ET104" si="1270">ES104*(1+$N104)</f>
        <v>5080.6351186595821</v>
      </c>
      <c r="EU104" s="239">
        <f t="shared" ref="EU104" si="1271">ET104*(1+$N104)</f>
        <v>5359.5386492943753</v>
      </c>
      <c r="EV104" s="239">
        <f t="shared" ref="EV104" si="1272">EU104*(1+$N104)</f>
        <v>5653.7527026460748</v>
      </c>
      <c r="EW104" s="239">
        <f t="shared" ref="EW104" si="1273">EV104*(1+$N104)</f>
        <v>5964.1177560845144</v>
      </c>
      <c r="EX104" s="239">
        <f t="shared" ref="EX104" si="1274">EW104*(1+$N104)</f>
        <v>6291.5204253264819</v>
      </c>
      <c r="EY104" s="239">
        <f t="shared" ref="EY104" si="1275">EX104*(1+$N104)</f>
        <v>6636.8959972190405</v>
      </c>
      <c r="EZ104" s="239">
        <f t="shared" ref="EZ104" si="1276">EY104*(1+$N104)</f>
        <v>7001.2311015610103</v>
      </c>
      <c r="FA104" s="239">
        <f t="shared" ref="FA104" si="1277">EZ104*(1+$N104)</f>
        <v>7385.566529595184</v>
      </c>
      <c r="FB104" s="239">
        <f t="shared" ref="FB104" si="1278">FA104*(1+$N104)</f>
        <v>7791.0002072228153</v>
      </c>
      <c r="FC104" s="239">
        <f t="shared" ref="FC104" si="1279">FB104*(1+$N104)</f>
        <v>8218.6903314339252</v>
      </c>
      <c r="FD104" s="239">
        <f t="shared" ref="FD104" si="1280">FC104*(1+$N104)</f>
        <v>8669.8586789132278</v>
      </c>
      <c r="FE104" s="239">
        <f t="shared" ref="FE104" si="1281">FD104*(1+$N104)</f>
        <v>9145.7940962733228</v>
      </c>
      <c r="FF104" s="239">
        <f t="shared" ref="FF104" si="1282">FE104*(1+$N104)</f>
        <v>9647.8561818856524</v>
      </c>
      <c r="FG104" s="239">
        <f t="shared" ref="FG104" si="1283">FF104*(1+$N104)</f>
        <v>10177.479169827076</v>
      </c>
      <c r="FH104" s="239">
        <f t="shared" ref="FH104" si="1284">FG104*(1+$N104)</f>
        <v>10736.176027037267</v>
      </c>
      <c r="FI104" s="239">
        <f t="shared" ref="FI104" si="1285">FH104*(1+$N104)</f>
        <v>11325.542775391224</v>
      </c>
      <c r="FJ104" s="239">
        <f t="shared" ref="FJ104" si="1286">FI104*(1+$N104)</f>
        <v>11947.26305103372</v>
      </c>
      <c r="FK104" s="239">
        <f t="shared" ref="FK104" si="1287">FJ104*(1+$N104)</f>
        <v>12603.112914000267</v>
      </c>
      <c r="FL104" s="239">
        <f t="shared" ref="FL104" si="1288">FK104*(1+$N104)</f>
        <v>13294.965921864174</v>
      </c>
      <c r="FM104" s="239">
        <f t="shared" ref="FM104" si="1289">FL104*(1+$N104)</f>
        <v>14024.798481903528</v>
      </c>
      <c r="FN104" s="239">
        <f t="shared" ref="FN104" si="1290">FM104*(1+$N104)</f>
        <v>14794.695497077561</v>
      </c>
      <c r="FO104" s="239">
        <f t="shared" ref="FO104" si="1291">FN104*(1+$N104)</f>
        <v>15606.856321941174</v>
      </c>
      <c r="FP104" s="239">
        <f t="shared" ref="FP104" si="1292">FO104*(1+$N104)</f>
        <v>16463.601045511823</v>
      </c>
      <c r="FQ104" s="239">
        <f t="shared" ref="FQ104" si="1293">FP104*(1+$N104)</f>
        <v>17367.37711903693</v>
      </c>
      <c r="FR104" s="239">
        <f t="shared" ref="FR104" si="1294">FQ104*(1+$N104)</f>
        <v>18320.76634759528</v>
      </c>
      <c r="FS104" s="239">
        <f t="shared" ref="FS104" si="1295">FR104*(1+$N104)</f>
        <v>19326.492265505229</v>
      </c>
      <c r="FT104" s="239">
        <f t="shared" ref="FT104" si="1296">FS104*(1+$N104)</f>
        <v>20387.427916608929</v>
      </c>
      <c r="FU104" s="239">
        <f t="shared" ref="FU104" si="1297">FT104*(1+$N104)</f>
        <v>21506.604061658436</v>
      </c>
      <c r="FV104" s="239">
        <f t="shared" ref="FV104" si="1298">FU104*(1+$N104)</f>
        <v>22687.217836249602</v>
      </c>
      <c r="FW104" s="239">
        <f t="shared" ref="FW104" si="1299">FV104*(1+$N104)</f>
        <v>23932.64188403677</v>
      </c>
      <c r="FX104" s="239">
        <f t="shared" ref="FX104" si="1300">FW104*(1+$N104)</f>
        <v>25246.43399131902</v>
      </c>
      <c r="FY104" s="239">
        <f t="shared" ref="FY104" si="1301">FX104*(1+$N104)</f>
        <v>26632.347250520917</v>
      </c>
      <c r="FZ104" s="239">
        <f t="shared" ref="FZ104" si="1302">FY104*(1+$N104)</f>
        <v>28094.340781601692</v>
      </c>
      <c r="GA104" s="239">
        <f t="shared" ref="GA104" si="1303">FZ104*(1+$N104)</f>
        <v>29636.591042020515</v>
      </c>
      <c r="GB104" s="239">
        <f t="shared" ref="GB104" si="1304">GA104*(1+$N104)</f>
        <v>31263.503757566941</v>
      </c>
      <c r="GC104" s="239">
        <f t="shared" ref="GC104" si="1305">GB104*(1+$N104)</f>
        <v>32979.726508139116</v>
      </c>
      <c r="GD104" s="239">
        <f t="shared" ref="GD104" si="1306">GC104*(1+$N104)</f>
        <v>34790.162004423408</v>
      </c>
      <c r="GE104" s="239">
        <f t="shared" ref="GE104" si="1307">GD104*(1+$N104)</f>
        <v>36699.982093402767</v>
      </c>
      <c r="GF104" s="239">
        <f t="shared" ref="GF104" si="1308">GE104*(1+$N104)</f>
        <v>38714.642532703161</v>
      </c>
      <c r="GG104" s="239">
        <f t="shared" ref="GG104" si="1309">GF104*(1+$N104)</f>
        <v>40839.898575983745</v>
      </c>
      <c r="GH104" s="239">
        <f t="shared" ref="GH104" si="1310">GG104*(1+$N104)</f>
        <v>43081.821413893391</v>
      </c>
      <c r="GI104" s="239">
        <f t="shared" ref="GI104" si="1311">GH104*(1+$N104)</f>
        <v>45446.815517560215</v>
      </c>
      <c r="GJ104" s="239">
        <f t="shared" ref="GJ104" si="1312">GI104*(1+$N104)</f>
        <v>47941.63693415896</v>
      </c>
      <c r="GK104" s="239">
        <f t="shared" ref="GK104" si="1313">GJ104*(1+$N104)</f>
        <v>50573.412586821061</v>
      </c>
      <c r="GL104" s="239">
        <f t="shared" ref="GL104" si="1314">GK104*(1+$N104)</f>
        <v>53349.660634021071</v>
      </c>
      <c r="GM104" s="239">
        <f t="shared" ref="GM104" si="1315">GL104*(1+$N104)</f>
        <v>56278.311946599904</v>
      </c>
      <c r="GN104" s="239">
        <f t="shared" ref="GN104" si="1316">GM104*(1+$N104)</f>
        <v>59367.732763777989</v>
      </c>
      <c r="GO104" s="239">
        <f t="shared" ref="GO104" si="1317">GN104*(1+$N104)</f>
        <v>62626.748592879485</v>
      </c>
      <c r="GP104" s="239">
        <f t="shared" ref="GP104" si="1318">GO104*(1+$N104)</f>
        <v>66064.669421041588</v>
      </c>
      <c r="GQ104" s="239">
        <f t="shared" ref="GQ104" si="1319">GP104*(1+$N104)</f>
        <v>69691.316310930852</v>
      </c>
      <c r="GR104" s="239">
        <f t="shared" ref="GR104" si="1320">GQ104*(1+$N104)</f>
        <v>73517.049456442153</v>
      </c>
      <c r="GS104" s="239">
        <f t="shared" ref="GS104" si="1321">GR104*(1+$N104)</f>
        <v>77552.797778526729</v>
      </c>
      <c r="GT104" s="239">
        <f t="shared" ref="GT104" si="1322">GS104*(1+$N104)</f>
        <v>81810.09014569514</v>
      </c>
      <c r="GU104" s="239">
        <f t="shared" ref="GU104" si="1323">GT104*(1+$N104)</f>
        <v>86301.088308382503</v>
      </c>
      <c r="GV104" s="239">
        <f t="shared" ref="GV104" si="1324">GU104*(1+$N104)</f>
        <v>91038.621641259044</v>
      </c>
      <c r="GW104" s="239">
        <f t="shared" ref="GW104" si="1325">GV104*(1+$N104)</f>
        <v>96036.223792733974</v>
      </c>
      <c r="GX104" s="239">
        <f t="shared" ref="GX104" si="1326">GW104*(1+$N104)</f>
        <v>101308.17134634872</v>
      </c>
      <c r="GY104" s="239">
        <f t="shared" ref="GY104" si="1327">GX104*(1+$N104)</f>
        <v>106869.52460450314</v>
      </c>
      <c r="GZ104" s="239">
        <f t="shared" ref="GZ104" si="1328">GY104*(1+$N104)</f>
        <v>112736.17061102083</v>
      </c>
      <c r="HA104" s="239">
        <f t="shared" ref="HA104" si="1329">GZ104*(1+$N104)</f>
        <v>118924.86853545583</v>
      </c>
      <c r="HB104" s="239">
        <f t="shared" ref="HB104" si="1330">HA104*(1+$N104)</f>
        <v>125453.29754878911</v>
      </c>
      <c r="HC104" s="239">
        <f t="shared" ref="HC104" si="1331">HB104*(1+$N104)</f>
        <v>132340.10732728106</v>
      </c>
      <c r="HD104" s="239">
        <f t="shared" ref="HD104" si="1332">HC104*(1+$N104)</f>
        <v>139604.9713287534</v>
      </c>
      <c r="HE104" s="239">
        <f t="shared" ref="HE104" si="1333">HD104*(1+$N104)</f>
        <v>147268.64299349417</v>
      </c>
      <c r="HF104" s="239">
        <f t="shared" ref="HF104" si="1334">HE104*(1+$N104)</f>
        <v>155353.01503033447</v>
      </c>
      <c r="HG104" s="239">
        <f t="shared" ref="HG104" si="1335">HF104*(1+$N104)</f>
        <v>163881.18195725829</v>
      </c>
      <c r="HH104" s="239">
        <f t="shared" ref="HH104" si="1336">HG104*(1+$N104)</f>
        <v>172877.50607520461</v>
      </c>
      <c r="HI104" s="239">
        <f t="shared" ref="HI104" si="1337">HH104*(1+$N104)</f>
        <v>182367.68706352822</v>
      </c>
    </row>
    <row r="105" spans="1:217" s="278" customFormat="1" ht="12.75" customHeight="1">
      <c r="A105" s="10" t="str">
        <f>'JJR-4 Constant DCF'!A95</f>
        <v>Entergy Corporation</v>
      </c>
      <c r="B105" s="389" t="str">
        <f>'JJR-4 Constant DCF'!B95</f>
        <v>ETR</v>
      </c>
      <c r="C105" s="239">
        <f>'JJR-4 Constant DCF'!D95</f>
        <v>99.806388888888904</v>
      </c>
      <c r="D105" s="239">
        <f>'JJR-4 Constant DCF'!C95</f>
        <v>3.8</v>
      </c>
      <c r="E105" s="3">
        <f>'JJR-4 Constant DCF'!G95</f>
        <v>0.03</v>
      </c>
      <c r="F105" s="3">
        <f>'JJR-4 Constant DCF'!H95</f>
        <v>5.5E-2</v>
      </c>
      <c r="G105" s="3">
        <f>'JJR-4 Constant DCF'!I95</f>
        <v>5.0999999999999997E-2</v>
      </c>
      <c r="H105" s="3">
        <f t="shared" si="1144"/>
        <v>5.5E-2</v>
      </c>
      <c r="I105" s="3">
        <f t="shared" si="953"/>
        <v>5.4982567766986047E-2</v>
      </c>
      <c r="J105" s="3">
        <f t="shared" si="954"/>
        <v>5.4965135533972094E-2</v>
      </c>
      <c r="K105" s="3">
        <f t="shared" si="955"/>
        <v>5.4947703300958141E-2</v>
      </c>
      <c r="L105" s="3">
        <f t="shared" si="956"/>
        <v>5.4930271067944188E-2</v>
      </c>
      <c r="M105" s="3">
        <f t="shared" si="957"/>
        <v>5.4912838834930235E-2</v>
      </c>
      <c r="N105" s="3">
        <f>'JJR-5.4 GDP Growth'!$D$25</f>
        <v>5.4895406601916275E-2</v>
      </c>
      <c r="O105" s="3">
        <f t="shared" si="1145"/>
        <v>9.6900445222854625E-2</v>
      </c>
      <c r="Q105" s="239">
        <f t="shared" si="958"/>
        <v>-99.806388888888904</v>
      </c>
      <c r="R105" s="239">
        <f t="shared" si="959"/>
        <v>4.0089999999999995</v>
      </c>
      <c r="S105" s="239">
        <f t="shared" si="960"/>
        <v>4.2294949999999991</v>
      </c>
      <c r="T105" s="239">
        <f t="shared" si="961"/>
        <v>4.4621172249999992</v>
      </c>
      <c r="U105" s="239">
        <f t="shared" si="962"/>
        <v>4.707533672374999</v>
      </c>
      <c r="V105" s="239">
        <f t="shared" si="963"/>
        <v>4.9664480243556239</v>
      </c>
      <c r="W105" s="239">
        <f t="shared" si="964"/>
        <v>5.2395160894159707</v>
      </c>
      <c r="X105" s="239">
        <f t="shared" si="965"/>
        <v>5.5275068014031472</v>
      </c>
      <c r="Y105" s="239">
        <f t="shared" si="966"/>
        <v>5.8312306051206759</v>
      </c>
      <c r="Z105" s="239">
        <f t="shared" si="967"/>
        <v>6.151541682919647</v>
      </c>
      <c r="AA105" s="239">
        <f t="shared" si="968"/>
        <v>6.489340299940169</v>
      </c>
      <c r="AB105" s="239">
        <f t="shared" si="969"/>
        <v>6.8455752742835863</v>
      </c>
      <c r="AC105" s="239">
        <f t="shared" si="969"/>
        <v>7.2213659123894081</v>
      </c>
      <c r="AD105" s="239">
        <f t="shared" si="969"/>
        <v>7.6177857303712431</v>
      </c>
      <c r="AE105" s="239">
        <f t="shared" si="969"/>
        <v>8.0359671754462489</v>
      </c>
      <c r="AF105" s="239">
        <f t="shared" si="969"/>
        <v>8.4771048609820241</v>
      </c>
      <c r="AG105" s="239">
        <f t="shared" si="969"/>
        <v>8.9424589791327129</v>
      </c>
      <c r="AH105" s="239">
        <f t="shared" si="969"/>
        <v>9.4333589008131611</v>
      </c>
      <c r="AI105" s="239">
        <f t="shared" si="969"/>
        <v>9.9512069732951058</v>
      </c>
      <c r="AJ105" s="239">
        <f t="shared" si="969"/>
        <v>10.497482526273965</v>
      </c>
      <c r="AK105" s="239">
        <f t="shared" si="969"/>
        <v>11.073746097850286</v>
      </c>
      <c r="AL105" s="239">
        <f t="shared" si="969"/>
        <v>11.681643892498162</v>
      </c>
      <c r="AM105" s="239">
        <f t="shared" si="969"/>
        <v>12.322912483755641</v>
      </c>
      <c r="AN105" s="239">
        <f t="shared" si="969"/>
        <v>12.999383775071236</v>
      </c>
      <c r="AO105" s="239">
        <f t="shared" si="969"/>
        <v>13.712990232978123</v>
      </c>
      <c r="AP105" s="239">
        <f t="shared" si="969"/>
        <v>14.465770407545564</v>
      </c>
      <c r="AQ105" s="239">
        <f t="shared" si="969"/>
        <v>15.259874755877746</v>
      </c>
      <c r="AR105" s="239">
        <f t="shared" si="970"/>
        <v>16.097571785295973</v>
      </c>
      <c r="AS105" s="239">
        <f t="shared" si="971"/>
        <v>16.981254533753329</v>
      </c>
      <c r="AT105" s="239">
        <f t="shared" si="972"/>
        <v>17.913447405994354</v>
      </c>
      <c r="AU105" s="239">
        <f t="shared" si="973"/>
        <v>18.896813384988455</v>
      </c>
      <c r="AV105" s="239">
        <f t="shared" si="974"/>
        <v>19.934161639237931</v>
      </c>
      <c r="AW105" s="239">
        <f t="shared" si="975"/>
        <v>21.028455547692218</v>
      </c>
      <c r="AX105" s="239">
        <f t="shared" si="976"/>
        <v>22.182821165193104</v>
      </c>
      <c r="AY105" s="239">
        <f t="shared" si="977"/>
        <v>23.400556152633975</v>
      </c>
      <c r="AZ105" s="239">
        <f t="shared" si="978"/>
        <v>24.685139197343791</v>
      </c>
      <c r="BA105" s="239">
        <f t="shared" si="979"/>
        <v>26.040239950606878</v>
      </c>
      <c r="BB105" s="239">
        <f t="shared" si="980"/>
        <v>27.469729510706905</v>
      </c>
      <c r="BC105" s="239">
        <f t="shared" si="981"/>
        <v>28.97769148144182</v>
      </c>
      <c r="BD105" s="239">
        <f t="shared" si="982"/>
        <v>30.568433637700455</v>
      </c>
      <c r="BE105" s="239">
        <f t="shared" si="983"/>
        <v>32.246500231425713</v>
      </c>
      <c r="BF105" s="239">
        <f t="shared" si="984"/>
        <v>34.016684973118615</v>
      </c>
      <c r="BG105" s="239">
        <f t="shared" si="985"/>
        <v>35.884044725967257</v>
      </c>
      <c r="BH105" s="239">
        <f t="shared" si="986"/>
        <v>37.853913951720578</v>
      </c>
      <c r="BI105" s="239">
        <f t="shared" si="987"/>
        <v>39.93191994957423</v>
      </c>
      <c r="BJ105" s="239">
        <f t="shared" si="988"/>
        <v>42.123998931601278</v>
      </c>
      <c r="BK105" s="239">
        <f t="shared" si="989"/>
        <v>44.436412980650218</v>
      </c>
      <c r="BL105" s="239">
        <f t="shared" si="990"/>
        <v>46.875767939153683</v>
      </c>
      <c r="BM105" s="239">
        <f t="shared" si="991"/>
        <v>49.449032279950593</v>
      </c>
      <c r="BN105" s="239">
        <f t="shared" si="992"/>
        <v>52.163557013029767</v>
      </c>
      <c r="BO105" s="239">
        <f t="shared" si="993"/>
        <v>55.027096685062276</v>
      </c>
      <c r="BP105" s="239">
        <f t="shared" si="994"/>
        <v>58.047831531711729</v>
      </c>
      <c r="BQ105" s="239">
        <f t="shared" si="995"/>
        <v>61.23439084600458</v>
      </c>
      <c r="BR105" s="239">
        <f t="shared" si="996"/>
        <v>64.595877629516664</v>
      </c>
      <c r="BS105" s="239">
        <f t="shared" si="997"/>
        <v>68.141894596796604</v>
      </c>
      <c r="BT105" s="239">
        <f t="shared" si="998"/>
        <v>71.88257160731267</v>
      </c>
      <c r="BU105" s="239">
        <f t="shared" si="999"/>
        <v>75.828594603287456</v>
      </c>
      <c r="BV105" s="239">
        <f t="shared" si="1000"/>
        <v>79.991236136086798</v>
      </c>
      <c r="BW105" s="239">
        <f t="shared" si="1001"/>
        <v>84.382387568367179</v>
      </c>
      <c r="BX105" s="239">
        <f t="shared" si="1002"/>
        <v>89.014593043973179</v>
      </c>
      <c r="BY105" s="239">
        <f t="shared" si="1003"/>
        <v>93.901085322626187</v>
      </c>
      <c r="BZ105" s="239">
        <f t="shared" si="1004"/>
        <v>99.055823581772984</v>
      </c>
      <c r="CA105" s="239">
        <f t="shared" si="1005"/>
        <v>104.4935332935821</v>
      </c>
      <c r="CB105" s="239">
        <f t="shared" si="1006"/>
        <v>110.22974829100417</v>
      </c>
      <c r="CC105" s="239">
        <f t="shared" si="1007"/>
        <v>116.28085514306574</v>
      </c>
      <c r="CD105" s="239">
        <f t="shared" si="1008"/>
        <v>122.66413996616285</v>
      </c>
      <c r="CE105" s="239">
        <f t="shared" si="1009"/>
        <v>129.39783780507972</v>
      </c>
      <c r="CF105" s="239">
        <f t="shared" si="1010"/>
        <v>136.50118472479838</v>
      </c>
      <c r="CG105" s="239">
        <f t="shared" si="1011"/>
        <v>143.99447276190946</v>
      </c>
      <c r="CH105" s="239">
        <f t="shared" si="1012"/>
        <v>151.89910789260304</v>
      </c>
      <c r="CI105" s="239">
        <f t="shared" si="1013"/>
        <v>160.23767118283584</v>
      </c>
      <c r="CJ105" s="239">
        <f t="shared" si="1014"/>
        <v>169.03398329536176</v>
      </c>
      <c r="CK105" s="239">
        <f t="shared" si="1015"/>
        <v>178.31317253790218</v>
      </c>
      <c r="CL105" s="239">
        <f t="shared" si="1016"/>
        <v>188.10174664684797</v>
      </c>
      <c r="CM105" s="239">
        <f t="shared" si="1017"/>
        <v>198.42766851155733</v>
      </c>
      <c r="CN105" s="239">
        <f t="shared" si="1018"/>
        <v>209.32043605556953</v>
      </c>
      <c r="CO105" s="239">
        <f t="shared" si="1019"/>
        <v>220.81116650293043</v>
      </c>
      <c r="CP105" s="239">
        <f t="shared" si="1020"/>
        <v>232.93268527035224</v>
      </c>
      <c r="CQ105" s="239">
        <f t="shared" si="1021"/>
        <v>245.71961973914441</v>
      </c>
      <c r="CR105" s="239">
        <f t="shared" si="1022"/>
        <v>259.20849817479296</v>
      </c>
      <c r="CS105" s="239">
        <f t="shared" si="1023"/>
        <v>273.43785407677029</v>
      </c>
      <c r="CT105" s="239">
        <f t="shared" si="1024"/>
        <v>288.44833625667007</v>
      </c>
      <c r="CU105" s="239">
        <f t="shared" si="1025"/>
        <v>304.28282495912623</v>
      </c>
      <c r="CV105" s="239">
        <f t="shared" si="1026"/>
        <v>320.9865543572372</v>
      </c>
      <c r="CW105" s="239">
        <f t="shared" si="1027"/>
        <v>338.60724177242582</v>
      </c>
      <c r="CX105" s="239">
        <f t="shared" si="1028"/>
        <v>357.19522398787649</v>
      </c>
      <c r="CY105" s="239">
        <f t="shared" si="1029"/>
        <v>376.80360104495355</v>
      </c>
      <c r="CZ105" s="239">
        <f t="shared" si="1030"/>
        <v>397.48838793338251</v>
      </c>
      <c r="DA105" s="239">
        <f t="shared" si="1031"/>
        <v>419.30867460852579</v>
      </c>
      <c r="DB105" s="239">
        <f t="shared" si="1032"/>
        <v>442.3267947928714</v>
      </c>
      <c r="DC105" s="239">
        <f t="shared" si="1033"/>
        <v>466.60850404394847</v>
      </c>
      <c r="DD105" s="239">
        <f t="shared" si="1034"/>
        <v>492.22316759735293</v>
      </c>
      <c r="DE105" s="239">
        <f t="shared" si="1035"/>
        <v>519.2439585214928</v>
      </c>
      <c r="DF105" s="239">
        <f t="shared" si="1036"/>
        <v>547.74806675011871</v>
      </c>
      <c r="DG105" s="239">
        <f t="shared" si="1037"/>
        <v>577.81691958978001</v>
      </c>
      <c r="DH105" s="239">
        <f t="shared" si="1038"/>
        <v>609.53641433212772</v>
      </c>
      <c r="DI105" s="239">
        <f t="shared" si="1039"/>
        <v>642.99716363556399</v>
      </c>
      <c r="DJ105" s="239">
        <f t="shared" si="1040"/>
        <v>678.29475437721715</v>
      </c>
      <c r="DK105" s="239">
        <f t="shared" si="1041"/>
        <v>715.53002071470144</v>
      </c>
      <c r="DL105" s="239">
        <f t="shared" si="1042"/>
        <v>754.80933213771254</v>
      </c>
      <c r="DM105" s="239">
        <f t="shared" si="1043"/>
        <v>796.24489733233315</v>
      </c>
      <c r="DN105" s="239">
        <f t="shared" si="1044"/>
        <v>839.95508472609265</v>
      </c>
      <c r="DO105" s="239">
        <f t="shared" si="1045"/>
        <v>886.06476062947854</v>
      </c>
      <c r="DP105" s="239">
        <f t="shared" si="1046"/>
        <v>934.70564593986342</v>
      </c>
      <c r="DQ105" s="239">
        <f t="shared" si="1047"/>
        <v>986.01669242683897</v>
      </c>
      <c r="DR105" s="239">
        <f t="shared" si="1048"/>
        <v>1040.144479673887</v>
      </c>
      <c r="DS105" s="239">
        <f t="shared" si="1049"/>
        <v>1097.2436338103237</v>
      </c>
      <c r="DT105" s="239">
        <f t="shared" si="1050"/>
        <v>1157.4772692297056</v>
      </c>
      <c r="DU105" s="239">
        <f t="shared" si="1051"/>
        <v>1221.017454556546</v>
      </c>
      <c r="DV105" s="239">
        <f t="shared" si="1052"/>
        <v>1288.0457041924644</v>
      </c>
      <c r="DW105" s="239">
        <f t="shared" si="1053"/>
        <v>1358.7534968459613</v>
      </c>
      <c r="DX105" s="239">
        <f t="shared" si="1054"/>
        <v>1433.3428225270959</v>
      </c>
      <c r="DY105" s="239">
        <f t="shared" si="1055"/>
        <v>1512.0267595696591</v>
      </c>
      <c r="DZ105" s="239">
        <f t="shared" si="1056"/>
        <v>1595.0300833292135</v>
      </c>
      <c r="EA105" s="239">
        <f t="shared" si="1057"/>
        <v>1682.589908295859</v>
      </c>
      <c r="EB105" s="239">
        <f t="shared" si="1058"/>
        <v>1774.9563654560411</v>
      </c>
      <c r="EC105" s="239">
        <f t="shared" si="1059"/>
        <v>1872.3933168384101</v>
      </c>
      <c r="ED105" s="239">
        <f t="shared" si="1060"/>
        <v>1975.1791092849653</v>
      </c>
      <c r="EE105" s="239">
        <f t="shared" si="1061"/>
        <v>2083.6073696007743</v>
      </c>
      <c r="EF105" s="239">
        <f t="shared" si="1062"/>
        <v>2197.9878433537579</v>
      </c>
      <c r="EG105" s="239">
        <f t="shared" si="1063"/>
        <v>2318.6472797207316</v>
      </c>
      <c r="EH105" s="239">
        <f t="shared" si="1064"/>
        <v>2445.9303649074282</v>
      </c>
      <c r="EI105" s="239">
        <f t="shared" si="1065"/>
        <v>2580.2007068089947</v>
      </c>
      <c r="EJ105" s="239">
        <f t="shared" si="1066"/>
        <v>2721.8418737238262</v>
      </c>
      <c r="EK105" s="239">
        <f t="shared" si="1067"/>
        <v>2871.2584900880174</v>
      </c>
      <c r="EL105" s="239">
        <f t="shared" si="1068"/>
        <v>3028.8773923606032</v>
      </c>
      <c r="EM105" s="239">
        <f t="shared" si="1069"/>
        <v>3195.1488483615904</v>
      </c>
      <c r="EN105" s="239">
        <f t="shared" si="1070"/>
        <v>3370.5478435460445</v>
      </c>
      <c r="EO105" s="239">
        <f t="shared" si="1071"/>
        <v>3555.5754378887168</v>
      </c>
      <c r="EP105" s="239">
        <f t="shared" si="1072"/>
        <v>3750.7601972554044</v>
      </c>
      <c r="EQ105" s="239">
        <f t="shared" si="1073"/>
        <v>3956.6597033500234</v>
      </c>
      <c r="ER105" s="239">
        <f t="shared" si="1074"/>
        <v>4173.8621465508404</v>
      </c>
      <c r="ES105" s="239">
        <f t="shared" si="1075"/>
        <v>4402.9880061860958</v>
      </c>
      <c r="ET105" s="239">
        <f t="shared" si="1076"/>
        <v>4644.6918230490419</v>
      </c>
      <c r="EU105" s="239">
        <f t="shared" si="1077"/>
        <v>4899.6640692159144</v>
      </c>
      <c r="EV105" s="239">
        <f t="shared" si="1078"/>
        <v>5168.6331205083216</v>
      </c>
      <c r="EW105" s="239">
        <f t="shared" si="1079"/>
        <v>5452.3673372347575</v>
      </c>
      <c r="EX105" s="239">
        <f t="shared" si="1080"/>
        <v>5751.6772591552672</v>
      </c>
      <c r="EY105" s="239">
        <f t="shared" si="1081"/>
        <v>6067.4179209395907</v>
      </c>
      <c r="EZ105" s="239">
        <f t="shared" si="1082"/>
        <v>6400.4912947333232</v>
      </c>
      <c r="FA105" s="239">
        <f t="shared" si="1083"/>
        <v>6751.8488668097343</v>
      </c>
      <c r="FB105" s="239">
        <f t="shared" si="1084"/>
        <v>7122.4943556679427</v>
      </c>
      <c r="FC105" s="239">
        <f t="shared" si="1085"/>
        <v>7513.4865793421877</v>
      </c>
      <c r="FD105" s="239">
        <f t="shared" si="1086"/>
        <v>7925.9424801132182</v>
      </c>
      <c r="FE105" s="239">
        <f t="shared" si="1087"/>
        <v>8361.0403152624331</v>
      </c>
      <c r="FF105" s="239">
        <f t="shared" si="1088"/>
        <v>8820.023022983778</v>
      </c>
      <c r="FG105" s="239">
        <f t="shared" si="1089"/>
        <v>9304.2017730687348</v>
      </c>
      <c r="FH105" s="239">
        <f t="shared" si="1090"/>
        <v>9814.9597125076125</v>
      </c>
      <c r="FI105" s="239">
        <f t="shared" si="1091"/>
        <v>10353.755916707145</v>
      </c>
      <c r="FJ105" s="239">
        <f t="shared" si="1092"/>
        <v>10922.129557611781</v>
      </c>
      <c r="FK105" s="239">
        <f t="shared" si="1093"/>
        <v>11521.704300635687</v>
      </c>
      <c r="FL105" s="239">
        <f t="shared" si="1094"/>
        <v>12154.19294296613</v>
      </c>
      <c r="FM105" s="239">
        <f t="shared" si="1095"/>
        <v>12821.402306488397</v>
      </c>
      <c r="FN105" s="239">
        <f t="shared" si="1096"/>
        <v>13525.238399309825</v>
      </c>
      <c r="FO105" s="239">
        <f t="shared" si="1097"/>
        <v>14267.711860627789</v>
      </c>
      <c r="FP105" s="239">
        <f t="shared" si="1098"/>
        <v>15050.943704495934</v>
      </c>
      <c r="FQ105" s="239">
        <f t="shared" si="1099"/>
        <v>15877.17137889679</v>
      </c>
      <c r="FR105" s="239">
        <f t="shared" si="1100"/>
        <v>16748.755157429638</v>
      </c>
      <c r="FS105" s="239">
        <f t="shared" si="1101"/>
        <v>17668.184881872679</v>
      </c>
      <c r="FT105" s="239">
        <f t="shared" si="1102"/>
        <v>18638.08707488091</v>
      </c>
      <c r="FU105" s="239">
        <f t="shared" si="1103"/>
        <v>19661.232443138419</v>
      </c>
      <c r="FV105" s="239">
        <f t="shared" si="1104"/>
        <v>20740.54379239929</v>
      </c>
      <c r="FW105" s="239">
        <f t="shared" si="1105"/>
        <v>21879.104377027899</v>
      </c>
      <c r="FX105" s="239">
        <f t="shared" si="1106"/>
        <v>23080.16670789061</v>
      </c>
      <c r="FY105" s="239">
        <f t="shared" si="1107"/>
        <v>24347.161843760277</v>
      </c>
      <c r="FZ105" s="239">
        <f t="shared" si="1108"/>
        <v>25683.709192776158</v>
      </c>
      <c r="GA105" s="239">
        <f t="shared" si="1109"/>
        <v>27093.626851958979</v>
      </c>
      <c r="GB105" s="239">
        <f t="shared" si="1110"/>
        <v>28580.942514317863</v>
      </c>
      <c r="GC105" s="239">
        <f t="shared" si="1111"/>
        <v>30149.904974707337</v>
      </c>
      <c r="GD105" s="239">
        <f t="shared" si="1112"/>
        <v>31804.996267303035</v>
      </c>
      <c r="GE105" s="239">
        <f t="shared" si="1113"/>
        <v>33550.944469369068</v>
      </c>
      <c r="GF105" s="239">
        <f t="shared" si="1114"/>
        <v>35392.737207893399</v>
      </c>
      <c r="GG105" s="239">
        <f t="shared" si="1115"/>
        <v>37335.635907675474</v>
      </c>
      <c r="GH105" s="239">
        <f t="shared" si="1116"/>
        <v>39385.190821568423</v>
      </c>
      <c r="GI105" s="239">
        <f t="shared" si="1117"/>
        <v>41547.25688581248</v>
      </c>
      <c r="GJ105" s="239">
        <f t="shared" si="1118"/>
        <v>43828.010445753418</v>
      </c>
      <c r="GK105" s="239">
        <f t="shared" si="1119"/>
        <v>46233.966899726089</v>
      </c>
      <c r="GL105" s="239">
        <f t="shared" si="1120"/>
        <v>48771.999311506093</v>
      </c>
      <c r="GM105" s="239">
        <f t="shared" si="1121"/>
        <v>51449.358044499604</v>
      </c>
      <c r="GN105" s="239">
        <f t="shared" si="1122"/>
        <v>54273.69147375998</v>
      </c>
      <c r="GO105" s="239">
        <f t="shared" si="1123"/>
        <v>57253.06783499899</v>
      </c>
      <c r="GP105" s="239">
        <f t="shared" si="1124"/>
        <v>60395.998273008358</v>
      </c>
      <c r="GQ105" s="239">
        <f t="shared" si="1125"/>
        <v>63711.461155333782</v>
      </c>
      <c r="GR105" s="239">
        <f t="shared" si="1126"/>
        <v>67208.92772065803</v>
      </c>
      <c r="GS105" s="239">
        <f t="shared" si="1127"/>
        <v>70898.389135162361</v>
      </c>
      <c r="GT105" s="239">
        <f t="shared" si="1128"/>
        <v>74790.385034157982</v>
      </c>
      <c r="GU105" s="239">
        <f t="shared" si="1129"/>
        <v>78896.033630521953</v>
      </c>
      <c r="GV105" s="239">
        <f t="shared" si="1130"/>
        <v>83227.063475947914</v>
      </c>
      <c r="GW105" s="239">
        <f t="shared" si="1131"/>
        <v>87795.846965743563</v>
      </c>
      <c r="GX105" s="239">
        <f t="shared" si="1132"/>
        <v>92615.435682887677</v>
      </c>
      <c r="GY105" s="239">
        <f t="shared" si="1133"/>
        <v>97699.597682313426</v>
      </c>
      <c r="GZ105" s="239">
        <f t="shared" si="1134"/>
        <v>103062.85682192766</v>
      </c>
      <c r="HA105" s="239">
        <f t="shared" si="1135"/>
        <v>108720.53425272246</v>
      </c>
      <c r="HB105" s="239">
        <f t="shared" si="1136"/>
        <v>114688.79218650323</v>
      </c>
      <c r="HC105" s="239">
        <f t="shared" si="1137"/>
        <v>120984.680066264</v>
      </c>
      <c r="HD105" s="239">
        <f t="shared" si="1138"/>
        <v>127626.18327110432</v>
      </c>
      <c r="HE105" s="239">
        <f t="shared" si="1139"/>
        <v>134632.27449482228</v>
      </c>
      <c r="HF105" s="239">
        <f t="shared" si="1140"/>
        <v>142022.96794495636</v>
      </c>
      <c r="HG105" s="239">
        <f t="shared" si="1141"/>
        <v>149819.37651710564</v>
      </c>
      <c r="HH105" s="239">
        <f t="shared" si="1142"/>
        <v>158043.77210785775</v>
      </c>
      <c r="HI105" s="239">
        <f t="shared" si="1143"/>
        <v>166719.6492386192</v>
      </c>
    </row>
    <row r="106" spans="1:217" s="278" customFormat="1" ht="12.75" customHeight="1">
      <c r="A106" s="10" t="str">
        <f>'JJR-4 Constant DCF'!A96</f>
        <v>Exelon Corporation</v>
      </c>
      <c r="B106" s="389" t="str">
        <f>'JJR-4 Constant DCF'!B96</f>
        <v>EXC</v>
      </c>
      <c r="C106" s="239">
        <f>'JJR-4 Constant DCF'!D96</f>
        <v>40.338444444444441</v>
      </c>
      <c r="D106" s="239">
        <f>'JJR-4 Constant DCF'!C96</f>
        <v>1.53</v>
      </c>
      <c r="E106" s="3">
        <f>'JJR-4 Constant DCF'!G96</f>
        <v>0.04</v>
      </c>
      <c r="F106" s="3" t="str">
        <f>'JJR-4 Constant DCF'!H96</f>
        <v>Negative</v>
      </c>
      <c r="G106" s="3">
        <f>'JJR-4 Constant DCF'!I96</f>
        <v>2.3E-2</v>
      </c>
      <c r="H106" s="3">
        <f t="shared" si="1144"/>
        <v>0.04</v>
      </c>
      <c r="I106" s="3">
        <f t="shared" si="953"/>
        <v>4.2482567766986043E-2</v>
      </c>
      <c r="J106" s="3">
        <f t="shared" si="954"/>
        <v>4.4965135533972092E-2</v>
      </c>
      <c r="K106" s="3">
        <f t="shared" si="955"/>
        <v>4.7447703300958141E-2</v>
      </c>
      <c r="L106" s="3">
        <f t="shared" si="956"/>
        <v>4.993027106794419E-2</v>
      </c>
      <c r="M106" s="3">
        <f t="shared" si="957"/>
        <v>5.2412838834930239E-2</v>
      </c>
      <c r="N106" s="3">
        <f>'JJR-5.4 GDP Growth'!$D$25</f>
        <v>5.4895406601916275E-2</v>
      </c>
      <c r="O106" s="3">
        <f t="shared" si="1145"/>
        <v>9.2857953906059262E-2</v>
      </c>
      <c r="Q106" s="239">
        <f t="shared" si="958"/>
        <v>-40.338444444444441</v>
      </c>
      <c r="R106" s="239">
        <f t="shared" si="959"/>
        <v>1.5912000000000002</v>
      </c>
      <c r="S106" s="239">
        <f t="shared" si="960"/>
        <v>1.6548480000000003</v>
      </c>
      <c r="T106" s="239">
        <f t="shared" si="961"/>
        <v>1.7210419200000004</v>
      </c>
      <c r="U106" s="239">
        <f t="shared" si="962"/>
        <v>1.7898835968000004</v>
      </c>
      <c r="V106" s="239">
        <f t="shared" si="963"/>
        <v>1.8614789406720005</v>
      </c>
      <c r="W106" s="239">
        <f t="shared" si="964"/>
        <v>1.9405593459159161</v>
      </c>
      <c r="X106" s="239">
        <f t="shared" si="965"/>
        <v>2.0278168599167414</v>
      </c>
      <c r="Y106" s="239">
        <f t="shared" si="966"/>
        <v>2.1240321126347514</v>
      </c>
      <c r="Z106" s="239">
        <f t="shared" si="967"/>
        <v>2.2300856117756225</v>
      </c>
      <c r="AA106" s="239">
        <f t="shared" si="968"/>
        <v>2.346970729533715</v>
      </c>
      <c r="AB106" s="239">
        <f t="shared" si="969"/>
        <v>2.4758086420142642</v>
      </c>
      <c r="AC106" s="239">
        <f t="shared" si="969"/>
        <v>2.6117191640861752</v>
      </c>
      <c r="AD106" s="239">
        <f t="shared" si="969"/>
        <v>2.7550905495287026</v>
      </c>
      <c r="AE106" s="239">
        <f t="shared" si="969"/>
        <v>2.9063323654701776</v>
      </c>
      <c r="AF106" s="239">
        <f t="shared" si="969"/>
        <v>3.0658766623929723</v>
      </c>
      <c r="AG106" s="239">
        <f t="shared" si="969"/>
        <v>3.2341792083663603</v>
      </c>
      <c r="AH106" s="239">
        <f t="shared" si="969"/>
        <v>3.4117207910330953</v>
      </c>
      <c r="AI106" s="239">
        <f t="shared" si="969"/>
        <v>3.5990085910690683</v>
      </c>
      <c r="AJ106" s="239">
        <f t="shared" si="969"/>
        <v>3.7965776310395944</v>
      </c>
      <c r="AK106" s="239">
        <f t="shared" si="969"/>
        <v>4.0049923037912531</v>
      </c>
      <c r="AL106" s="239">
        <f t="shared" si="969"/>
        <v>4.224847984745419</v>
      </c>
      <c r="AM106" s="239">
        <f t="shared" si="969"/>
        <v>4.4567727326993056</v>
      </c>
      <c r="AN106" s="239">
        <f t="shared" si="969"/>
        <v>4.7014290839931672</v>
      </c>
      <c r="AO106" s="239">
        <f t="shared" si="969"/>
        <v>4.9595159451690467</v>
      </c>
      <c r="AP106" s="239">
        <f t="shared" si="969"/>
        <v>5.2317705895277884</v>
      </c>
      <c r="AQ106" s="239">
        <f t="shared" si="969"/>
        <v>5.5189707632878635</v>
      </c>
      <c r="AR106" s="239">
        <f t="shared" si="970"/>
        <v>5.8219369073626392</v>
      </c>
      <c r="AS106" s="239">
        <f t="shared" si="971"/>
        <v>6.1415345011030142</v>
      </c>
      <c r="AT106" s="239">
        <f t="shared" si="972"/>
        <v>6.4786765347007611</v>
      </c>
      <c r="AU106" s="239">
        <f t="shared" si="973"/>
        <v>6.8343261173154533</v>
      </c>
      <c r="AV106" s="239">
        <f t="shared" si="974"/>
        <v>7.2094992283755808</v>
      </c>
      <c r="AW106" s="239">
        <f t="shared" si="975"/>
        <v>7.6052676199134597</v>
      </c>
      <c r="AX106" s="239">
        <f t="shared" si="976"/>
        <v>8.0227618782249976</v>
      </c>
      <c r="AY106" s="239">
        <f t="shared" si="977"/>
        <v>8.4631746536005128</v>
      </c>
      <c r="AZ106" s="239">
        <f t="shared" si="978"/>
        <v>8.9277640673529444</v>
      </c>
      <c r="BA106" s="239">
        <f t="shared" si="979"/>
        <v>9.4178573058762627</v>
      </c>
      <c r="BB106" s="239">
        <f t="shared" si="980"/>
        <v>9.934854412001167</v>
      </c>
      <c r="BC106" s="239">
        <f t="shared" si="981"/>
        <v>10.480232284478813</v>
      </c>
      <c r="BD106" s="239">
        <f t="shared" si="982"/>
        <v>11.055548897017808</v>
      </c>
      <c r="BE106" s="239">
        <f t="shared" si="983"/>
        <v>11.662447748926967</v>
      </c>
      <c r="BF106" s="239">
        <f t="shared" si="984"/>
        <v>12.302662560077916</v>
      </c>
      <c r="BG106" s="239">
        <f t="shared" si="985"/>
        <v>12.978022223599565</v>
      </c>
      <c r="BH106" s="239">
        <f t="shared" si="986"/>
        <v>13.690456030452768</v>
      </c>
      <c r="BI106" s="239">
        <f t="shared" si="987"/>
        <v>14.44199918081013</v>
      </c>
      <c r="BJ106" s="239">
        <f t="shared" si="988"/>
        <v>15.234798597985245</v>
      </c>
      <c r="BK106" s="239">
        <f t="shared" si="989"/>
        <v>16.071119061519948</v>
      </c>
      <c r="BL106" s="239">
        <f t="shared" si="990"/>
        <v>16.953349676949891</v>
      </c>
      <c r="BM106" s="239">
        <f t="shared" si="991"/>
        <v>17.884010700730521</v>
      </c>
      <c r="BN106" s="239">
        <f t="shared" si="992"/>
        <v>18.865760739820143</v>
      </c>
      <c r="BO106" s="239">
        <f t="shared" si="993"/>
        <v>19.901404346487038</v>
      </c>
      <c r="BP106" s="239">
        <f t="shared" si="994"/>
        <v>20.993900030036588</v>
      </c>
      <c r="BQ106" s="239">
        <f t="shared" si="995"/>
        <v>22.146368708345427</v>
      </c>
      <c r="BR106" s="239">
        <f t="shared" si="996"/>
        <v>23.362102623346004</v>
      </c>
      <c r="BS106" s="239">
        <f t="shared" si="997"/>
        <v>24.644574745930278</v>
      </c>
      <c r="BT106" s="239">
        <f t="shared" si="998"/>
        <v>25.997448697139436</v>
      </c>
      <c r="BU106" s="239">
        <f t="shared" si="999"/>
        <v>27.424589213981363</v>
      </c>
      <c r="BV106" s="239">
        <f t="shared" si="1000"/>
        <v>28.930073189773399</v>
      </c>
      <c r="BW106" s="239">
        <f t="shared" si="1001"/>
        <v>30.518201320549206</v>
      </c>
      <c r="BX106" s="239">
        <f t="shared" si="1002"/>
        <v>32.193510390799894</v>
      </c>
      <c r="BY106" s="239">
        <f t="shared" si="1003"/>
        <v>33.960786233645869</v>
      </c>
      <c r="BZ106" s="239">
        <f t="shared" si="1004"/>
        <v>35.825077402462618</v>
      </c>
      <c r="CA106" s="239">
        <f t="shared" si="1005"/>
        <v>37.791709593015923</v>
      </c>
      <c r="CB106" s="239">
        <f t="shared" si="1006"/>
        <v>39.866300857306072</v>
      </c>
      <c r="CC106" s="239">
        <f t="shared" si="1007"/>
        <v>42.05477765258221</v>
      </c>
      <c r="CD106" s="239">
        <f t="shared" si="1008"/>
        <v>44.363391771373891</v>
      </c>
      <c r="CE106" s="239">
        <f t="shared" si="1009"/>
        <v>46.798738200903564</v>
      </c>
      <c r="CF106" s="239">
        <f t="shared" si="1010"/>
        <v>49.367773962898795</v>
      </c>
      <c r="CG106" s="239">
        <f t="shared" si="1011"/>
        <v>52.077837987623617</v>
      </c>
      <c r="CH106" s="239">
        <f t="shared" si="1012"/>
        <v>54.936672078902937</v>
      </c>
      <c r="CI106" s="239">
        <f t="shared" si="1013"/>
        <v>57.952443030030452</v>
      </c>
      <c r="CJ106" s="239">
        <f t="shared" si="1014"/>
        <v>61.133765953738362</v>
      </c>
      <c r="CK106" s="239">
        <f t="shared" si="1015"/>
        <v>64.48972889287522</v>
      </c>
      <c r="CL106" s="239">
        <f t="shared" si="1016"/>
        <v>68.029918782096956</v>
      </c>
      <c r="CM106" s="239">
        <f t="shared" si="1017"/>
        <v>71.764448834735504</v>
      </c>
      <c r="CN106" s="239">
        <f t="shared" si="1018"/>
        <v>75.703987433080727</v>
      </c>
      <c r="CO106" s="239">
        <f t="shared" si="1019"/>
        <v>79.859788604606052</v>
      </c>
      <c r="CP106" s="239">
        <f t="shared" si="1020"/>
        <v>84.243724171198977</v>
      </c>
      <c r="CQ106" s="239">
        <f t="shared" si="1021"/>
        <v>88.868317663236624</v>
      </c>
      <c r="CR106" s="239">
        <f t="shared" si="1022"/>
        <v>93.74678009538826</v>
      </c>
      <c r="CS106" s="239">
        <f t="shared" si="1023"/>
        <v>98.89304770634503</v>
      </c>
      <c r="CT106" s="239">
        <f t="shared" si="1024"/>
        <v>104.32182177028754</v>
      </c>
      <c r="CU106" s="239">
        <f t="shared" si="1025"/>
        <v>110.04861059382011</v>
      </c>
      <c r="CV106" s="239">
        <f t="shared" si="1026"/>
        <v>116.08977381834382</v>
      </c>
      <c r="CW106" s="239">
        <f t="shared" si="1027"/>
        <v>122.46256915442629</v>
      </c>
      <c r="CX106" s="239">
        <f t="shared" si="1028"/>
        <v>129.18520168167382</v>
      </c>
      <c r="CY106" s="239">
        <f t="shared" si="1029"/>
        <v>136.27687585493985</v>
      </c>
      <c r="CZ106" s="239">
        <f t="shared" si="1030"/>
        <v>143.75785036543564</v>
      </c>
      <c r="DA106" s="239">
        <f t="shared" si="1031"/>
        <v>151.64949601346368</v>
      </c>
      <c r="DB106" s="239">
        <f t="shared" si="1032"/>
        <v>159.97435675809845</v>
      </c>
      <c r="DC106" s="239">
        <f t="shared" si="1033"/>
        <v>168.75621411821427</v>
      </c>
      <c r="DD106" s="239">
        <f t="shared" si="1034"/>
        <v>178.02015510883368</v>
      </c>
      <c r="DE106" s="239">
        <f t="shared" si="1035"/>
        <v>187.7926439068693</v>
      </c>
      <c r="DF106" s="239">
        <f t="shared" si="1036"/>
        <v>198.10159745098576</v>
      </c>
      <c r="DG106" s="239">
        <f t="shared" si="1037"/>
        <v>208.97646519154677</v>
      </c>
      <c r="DH106" s="239">
        <f t="shared" si="1038"/>
        <v>220.44831321846792</v>
      </c>
      <c r="DI106" s="239">
        <f t="shared" si="1039"/>
        <v>232.54991300730231</v>
      </c>
      <c r="DJ106" s="239">
        <f t="shared" si="1040"/>
        <v>245.31583503707841</v>
      </c>
      <c r="DK106" s="239">
        <f t="shared" si="1041"/>
        <v>258.78254754732745</v>
      </c>
      <c r="DL106" s="239">
        <f t="shared" si="1042"/>
        <v>272.98852071641772</v>
      </c>
      <c r="DM106" s="239">
        <f t="shared" si="1043"/>
        <v>287.9743365588011</v>
      </c>
      <c r="DN106" s="239">
        <f t="shared" si="1044"/>
        <v>303.78280485511357</v>
      </c>
      <c r="DO106" s="239">
        <f t="shared" si="1045"/>
        <v>320.45908544630561</v>
      </c>
      <c r="DP106" s="239">
        <f t="shared" si="1046"/>
        <v>338.05081724115877</v>
      </c>
      <c r="DQ106" s="239">
        <f t="shared" si="1047"/>
        <v>356.60825430572226</v>
      </c>
      <c r="DR106" s="239">
        <f t="shared" si="1048"/>
        <v>376.18440942343443</v>
      </c>
      <c r="DS106" s="239">
        <f t="shared" si="1049"/>
        <v>396.83520553603563</v>
      </c>
      <c r="DT106" s="239">
        <f t="shared" si="1050"/>
        <v>418.6196354978913</v>
      </c>
      <c r="DU106" s="239">
        <f t="shared" si="1051"/>
        <v>441.59993060009401</v>
      </c>
      <c r="DV106" s="239">
        <f t="shared" si="1052"/>
        <v>465.84173834576416</v>
      </c>
      <c r="DW106" s="239">
        <f t="shared" si="1053"/>
        <v>491.41430998439836</v>
      </c>
      <c r="DX106" s="239">
        <f t="shared" si="1054"/>
        <v>518.390698340992</v>
      </c>
      <c r="DY106" s="239">
        <f t="shared" si="1055"/>
        <v>546.84796650507212</v>
      </c>
      <c r="DZ106" s="239">
        <f t="shared" si="1056"/>
        <v>576.8674079757991</v>
      </c>
      <c r="EA106" s="239">
        <f t="shared" si="1057"/>
        <v>608.53477889202406</v>
      </c>
      <c r="EB106" s="239">
        <f t="shared" si="1058"/>
        <v>641.94054301070889</v>
      </c>
      <c r="EC106" s="239">
        <f t="shared" si="1059"/>
        <v>677.18013013353664</v>
      </c>
      <c r="ED106" s="239">
        <f t="shared" si="1060"/>
        <v>714.35420871995575</v>
      </c>
      <c r="EE106" s="239">
        <f t="shared" si="1061"/>
        <v>753.56897346542792</v>
      </c>
      <c r="EF106" s="239">
        <f t="shared" si="1062"/>
        <v>794.93644866640125</v>
      </c>
      <c r="EG106" s="239">
        <f t="shared" si="1063"/>
        <v>838.5748082386267</v>
      </c>
      <c r="EH106" s="239">
        <f t="shared" si="1064"/>
        <v>884.60871330301006</v>
      </c>
      <c r="EI106" s="239">
        <f t="shared" si="1065"/>
        <v>933.16966830337674</v>
      </c>
      <c r="EJ106" s="239">
        <f t="shared" si="1066"/>
        <v>984.39639667346592</v>
      </c>
      <c r="EK106" s="239">
        <f t="shared" si="1067"/>
        <v>1038.4352371263171</v>
      </c>
      <c r="EL106" s="239">
        <f t="shared" si="1068"/>
        <v>1095.4405616981237</v>
      </c>
      <c r="EM106" s="239">
        <f t="shared" si="1069"/>
        <v>1155.5752167407738</v>
      </c>
      <c r="EN106" s="239">
        <f t="shared" si="1070"/>
        <v>1219.0109881228561</v>
      </c>
      <c r="EO106" s="239">
        <f t="shared" si="1071"/>
        <v>1285.9290919680641</v>
      </c>
      <c r="EP106" s="239">
        <f t="shared" si="1072"/>
        <v>1356.520692332884</v>
      </c>
      <c r="EQ106" s="239">
        <f t="shared" si="1073"/>
        <v>1430.9874473024106</v>
      </c>
      <c r="ER106" s="239">
        <f t="shared" si="1074"/>
        <v>1509.5420850643147</v>
      </c>
      <c r="ES106" s="239">
        <f t="shared" si="1075"/>
        <v>1592.4090116066247</v>
      </c>
      <c r="ET106" s="239">
        <f t="shared" si="1076"/>
        <v>1679.8249517753261</v>
      </c>
      <c r="EU106" s="239">
        <f t="shared" si="1077"/>
        <v>1772.0396255230771</v>
      </c>
      <c r="EV106" s="239">
        <f t="shared" si="1078"/>
        <v>1869.3164612808739</v>
      </c>
      <c r="EW106" s="239">
        <f t="shared" si="1079"/>
        <v>1971.9333484905428</v>
      </c>
      <c r="EX106" s="239">
        <f t="shared" si="1080"/>
        <v>2080.1834314478092</v>
      </c>
      <c r="EY106" s="239">
        <f t="shared" si="1081"/>
        <v>2194.375946723706</v>
      </c>
      <c r="EZ106" s="239">
        <f t="shared" si="1082"/>
        <v>2314.8371065565689</v>
      </c>
      <c r="FA106" s="239">
        <f t="shared" si="1083"/>
        <v>2441.9110307381952</v>
      </c>
      <c r="FB106" s="239">
        <f t="shared" si="1084"/>
        <v>2575.9607296562731</v>
      </c>
      <c r="FC106" s="239">
        <f t="shared" si="1085"/>
        <v>2717.369141301323</v>
      </c>
      <c r="FD106" s="239">
        <f t="shared" si="1086"/>
        <v>2866.5402252005592</v>
      </c>
      <c r="FE106" s="239">
        <f t="shared" si="1087"/>
        <v>3023.9001164036927</v>
      </c>
      <c r="FF106" s="239">
        <f t="shared" si="1088"/>
        <v>3189.8983428172555</v>
      </c>
      <c r="FG106" s="239">
        <f t="shared" si="1089"/>
        <v>3365.0091093649876</v>
      </c>
      <c r="FH106" s="239">
        <f t="shared" si="1090"/>
        <v>3549.7326526427305</v>
      </c>
      <c r="FI106" s="239">
        <f t="shared" si="1091"/>
        <v>3744.5966699376522</v>
      </c>
      <c r="FJ106" s="239">
        <f t="shared" si="1092"/>
        <v>3950.1578266940614</v>
      </c>
      <c r="FK106" s="239">
        <f t="shared" si="1093"/>
        <v>4167.0033467321737</v>
      </c>
      <c r="FL106" s="239">
        <f t="shared" si="1094"/>
        <v>4395.7526897625821</v>
      </c>
      <c r="FM106" s="239">
        <f t="shared" si="1095"/>
        <v>4637.0593209885665</v>
      </c>
      <c r="FN106" s="239">
        <f t="shared" si="1096"/>
        <v>4891.6125778514397</v>
      </c>
      <c r="FO106" s="239">
        <f t="shared" si="1097"/>
        <v>5160.1396392516426</v>
      </c>
      <c r="FP106" s="239">
        <f t="shared" si="1098"/>
        <v>5443.4076028710269</v>
      </c>
      <c r="FQ106" s="239">
        <f t="shared" si="1099"/>
        <v>5742.2256765305947</v>
      </c>
      <c r="FR106" s="239">
        <f t="shared" si="1100"/>
        <v>6057.4474898437056</v>
      </c>
      <c r="FS106" s="239">
        <f t="shared" si="1101"/>
        <v>6389.973532768433</v>
      </c>
      <c r="FT106" s="239">
        <f t="shared" si="1102"/>
        <v>6740.7537280252391</v>
      </c>
      <c r="FU106" s="239">
        <f t="shared" si="1103"/>
        <v>7110.7901447285676</v>
      </c>
      <c r="FV106" s="239">
        <f t="shared" si="1104"/>
        <v>7501.1398609843418</v>
      </c>
      <c r="FW106" s="239">
        <f t="shared" si="1105"/>
        <v>7912.9179836309186</v>
      </c>
      <c r="FX106" s="239">
        <f t="shared" si="1106"/>
        <v>8347.3008337499541</v>
      </c>
      <c r="FY106" s="239">
        <f t="shared" si="1107"/>
        <v>8805.5293070471726</v>
      </c>
      <c r="FZ106" s="239">
        <f t="shared" si="1108"/>
        <v>9288.9124187026173</v>
      </c>
      <c r="GA106" s="239">
        <f t="shared" si="1109"/>
        <v>9798.8310428168861</v>
      </c>
      <c r="GB106" s="239">
        <f t="shared" si="1110"/>
        <v>10336.741857135798</v>
      </c>
      <c r="GC106" s="239">
        <f t="shared" si="1111"/>
        <v>10904.181504322314</v>
      </c>
      <c r="GD106" s="239">
        <f t="shared" si="1112"/>
        <v>11502.770981663183</v>
      </c>
      <c r="GE106" s="239">
        <f t="shared" si="1113"/>
        <v>12134.220271750308</v>
      </c>
      <c r="GF106" s="239">
        <f t="shared" si="1114"/>
        <v>12800.333227365256</v>
      </c>
      <c r="GG106" s="239">
        <f t="shared" si="1115"/>
        <v>13503.012724521492</v>
      </c>
      <c r="GH106" s="239">
        <f t="shared" si="1116"/>
        <v>14244.266098384949</v>
      </c>
      <c r="GI106" s="239">
        <f t="shared" si="1117"/>
        <v>15026.210877601683</v>
      </c>
      <c r="GJ106" s="239">
        <f t="shared" si="1118"/>
        <v>15851.080833413764</v>
      </c>
      <c r="GK106" s="239">
        <f t="shared" si="1119"/>
        <v>16721.232360843853</v>
      </c>
      <c r="GL106" s="239">
        <f t="shared" si="1120"/>
        <v>17639.151210177497</v>
      </c>
      <c r="GM106" s="239">
        <f t="shared" si="1121"/>
        <v>18607.459587972873</v>
      </c>
      <c r="GN106" s="239">
        <f t="shared" si="1122"/>
        <v>19628.92364788337</v>
      </c>
      <c r="GO106" s="239">
        <f t="shared" si="1123"/>
        <v>20706.461392691897</v>
      </c>
      <c r="GP106" s="239">
        <f t="shared" si="1124"/>
        <v>21843.151010130601</v>
      </c>
      <c r="GQ106" s="239">
        <f t="shared" si="1125"/>
        <v>23042.239666298778</v>
      </c>
      <c r="GR106" s="239">
        <f t="shared" si="1126"/>
        <v>24307.152781799054</v>
      </c>
      <c r="GS106" s="239">
        <f t="shared" si="1127"/>
        <v>25641.503817090812</v>
      </c>
      <c r="GT106" s="239">
        <f t="shared" si="1128"/>
        <v>27049.1045950146</v>
      </c>
      <c r="GU106" s="239">
        <f t="shared" si="1129"/>
        <v>28533.976189975689</v>
      </c>
      <c r="GV106" s="239">
        <f t="shared" si="1130"/>
        <v>30100.360414893803</v>
      </c>
      <c r="GW106" s="239">
        <f t="shared" si="1131"/>
        <v>31752.731938733625</v>
      </c>
      <c r="GX106" s="239">
        <f t="shared" si="1132"/>
        <v>33495.811069232062</v>
      </c>
      <c r="GY106" s="239">
        <f t="shared" si="1133"/>
        <v>35334.577237338526</v>
      </c>
      <c r="GZ106" s="239">
        <f t="shared" si="1134"/>
        <v>37274.28322188904</v>
      </c>
      <c r="HA106" s="239">
        <f t="shared" si="1135"/>
        <v>39320.470155149625</v>
      </c>
      <c r="HB106" s="239">
        <f t="shared" si="1136"/>
        <v>41478.983352095078</v>
      </c>
      <c r="HC106" s="239">
        <f t="shared" si="1137"/>
        <v>43755.989008642457</v>
      </c>
      <c r="HD106" s="239">
        <f t="shared" si="1138"/>
        <v>46157.991816540867</v>
      </c>
      <c r="HE106" s="239">
        <f t="shared" si="1139"/>
        <v>48691.853545237806</v>
      </c>
      <c r="HF106" s="239">
        <f t="shared" si="1140"/>
        <v>51364.812643804595</v>
      </c>
      <c r="HG106" s="239">
        <f t="shared" si="1141"/>
        <v>54184.504918917497</v>
      </c>
      <c r="HH106" s="239">
        <f t="shared" si="1142"/>
        <v>57158.985347965005</v>
      </c>
      <c r="HI106" s="239">
        <f t="shared" si="1143"/>
        <v>60296.751089594516</v>
      </c>
    </row>
    <row r="107" spans="1:217" s="278" customFormat="1" ht="12.75" customHeight="1">
      <c r="A107" s="10" t="str">
        <f>'JJR-4 Constant DCF'!A97</f>
        <v xml:space="preserve">Evergy, Inc. </v>
      </c>
      <c r="B107" s="389" t="str">
        <f>'JJR-4 Constant DCF'!B97</f>
        <v>EVRG</v>
      </c>
      <c r="C107" s="239">
        <f>'JJR-4 Constant DCF'!D97</f>
        <v>55.068944444444433</v>
      </c>
      <c r="D107" s="239">
        <f>'JJR-4 Constant DCF'!C97</f>
        <v>2.14</v>
      </c>
      <c r="E107" s="3">
        <f>'JJR-4 Constant DCF'!G97</f>
        <v>0.08</v>
      </c>
      <c r="F107" s="3">
        <f>'JJR-4 Constant DCF'!H97</f>
        <v>5.6500000000000002E-2</v>
      </c>
      <c r="G107" s="3">
        <f>'JJR-4 Constant DCF'!I97</f>
        <v>5.8999999999999997E-2</v>
      </c>
      <c r="H107" s="3">
        <f t="shared" si="1144"/>
        <v>0.08</v>
      </c>
      <c r="I107" s="3">
        <f t="shared" si="953"/>
        <v>7.5815901100319383E-2</v>
      </c>
      <c r="J107" s="3">
        <f t="shared" si="954"/>
        <v>7.1631802200638764E-2</v>
      </c>
      <c r="K107" s="3">
        <f t="shared" si="955"/>
        <v>6.7447703300958145E-2</v>
      </c>
      <c r="L107" s="3">
        <f t="shared" si="956"/>
        <v>6.3263604401277526E-2</v>
      </c>
      <c r="M107" s="3">
        <f t="shared" si="957"/>
        <v>5.9079505501596907E-2</v>
      </c>
      <c r="N107" s="3">
        <f>'JJR-5.4 GDP Growth'!$D$25</f>
        <v>5.4895406601916275E-2</v>
      </c>
      <c r="O107" s="3">
        <f t="shared" si="1145"/>
        <v>0.10500454306602483</v>
      </c>
      <c r="Q107" s="239">
        <f t="shared" si="958"/>
        <v>-55.068944444444433</v>
      </c>
      <c r="R107" s="239">
        <f t="shared" si="959"/>
        <v>2.3112000000000004</v>
      </c>
      <c r="S107" s="239">
        <f t="shared" si="960"/>
        <v>2.4960960000000005</v>
      </c>
      <c r="T107" s="239">
        <f t="shared" si="961"/>
        <v>2.6957836800000008</v>
      </c>
      <c r="U107" s="239">
        <f t="shared" si="962"/>
        <v>2.911446374400001</v>
      </c>
      <c r="V107" s="239">
        <f t="shared" si="963"/>
        <v>3.1443620843520015</v>
      </c>
      <c r="W107" s="239">
        <f t="shared" si="964"/>
        <v>3.3827547291628273</v>
      </c>
      <c r="X107" s="239">
        <f t="shared" si="965"/>
        <v>3.6250675468154943</v>
      </c>
      <c r="Y107" s="239">
        <f t="shared" si="966"/>
        <v>3.8695700271590381</v>
      </c>
      <c r="Z107" s="239">
        <f t="shared" si="967"/>
        <v>4.1143729745602684</v>
      </c>
      <c r="AA107" s="239">
        <f t="shared" si="968"/>
        <v>4.3574480953464239</v>
      </c>
      <c r="AB107" s="239">
        <f t="shared" si="969"/>
        <v>4.596651980287211</v>
      </c>
      <c r="AC107" s="239">
        <f t="shared" si="969"/>
        <v>4.8489870597525808</v>
      </c>
      <c r="AD107" s="239">
        <f t="shared" si="969"/>
        <v>5.1151741760051292</v>
      </c>
      <c r="AE107" s="239">
        <f t="shared" si="969"/>
        <v>5.3959737422365528</v>
      </c>
      <c r="AF107" s="239">
        <f t="shared" si="969"/>
        <v>5.6921879148298924</v>
      </c>
      <c r="AG107" s="239">
        <f t="shared" si="969"/>
        <v>6.0046628848689929</v>
      </c>
      <c r="AH107" s="239">
        <f t="shared" si="969"/>
        <v>6.3342912954413118</v>
      </c>
      <c r="AI107" s="239">
        <f t="shared" si="969"/>
        <v>6.6820147916395412</v>
      </c>
      <c r="AJ107" s="239">
        <f t="shared" si="969"/>
        <v>7.0488267105466127</v>
      </c>
      <c r="AK107" s="239">
        <f t="shared" si="969"/>
        <v>7.4357749188885167</v>
      </c>
      <c r="AL107" s="239">
        <f t="shared" si="969"/>
        <v>7.8439648064612326</v>
      </c>
      <c r="AM107" s="239">
        <f t="shared" si="969"/>
        <v>8.2745624438830436</v>
      </c>
      <c r="AN107" s="239">
        <f t="shared" si="969"/>
        <v>8.728797913692949</v>
      </c>
      <c r="AO107" s="239">
        <f t="shared" si="969"/>
        <v>9.2079688243110827</v>
      </c>
      <c r="AP107" s="239">
        <f t="shared" si="969"/>
        <v>9.713444016899409</v>
      </c>
      <c r="AQ107" s="239">
        <f t="shared" si="969"/>
        <v>10.246667475712053</v>
      </c>
      <c r="AR107" s="239">
        <f t="shared" si="970"/>
        <v>10.809162453105898</v>
      </c>
      <c r="AS107" s="239">
        <f t="shared" si="971"/>
        <v>11.402535820995313</v>
      </c>
      <c r="AT107" s="239">
        <f t="shared" si="972"/>
        <v>12.028482661181766</v>
      </c>
      <c r="AU107" s="239">
        <f t="shared" si="973"/>
        <v>12.688791107671438</v>
      </c>
      <c r="AV107" s="239">
        <f t="shared" si="974"/>
        <v>13.385347454813841</v>
      </c>
      <c r="AW107" s="239">
        <f t="shared" si="975"/>
        <v>14.120141545853771</v>
      </c>
      <c r="AX107" s="239">
        <f t="shared" si="976"/>
        <v>14.895272457290025</v>
      </c>
      <c r="AY107" s="239">
        <f t="shared" si="977"/>
        <v>15.712954495279286</v>
      </c>
      <c r="AZ107" s="239">
        <f t="shared" si="978"/>
        <v>16.57552352121505</v>
      </c>
      <c r="BA107" s="239">
        <f t="shared" si="979"/>
        <v>17.485443624551777</v>
      </c>
      <c r="BB107" s="239">
        <f t="shared" si="980"/>
        <v>18.44531416193643</v>
      </c>
      <c r="BC107" s="239">
        <f t="shared" si="981"/>
        <v>19.457877182756015</v>
      </c>
      <c r="BD107" s="239">
        <f t="shared" si="982"/>
        <v>20.526025262313556</v>
      </c>
      <c r="BE107" s="239">
        <f t="shared" si="983"/>
        <v>21.652809765009465</v>
      </c>
      <c r="BF107" s="239">
        <f t="shared" si="984"/>
        <v>22.841449561133604</v>
      </c>
      <c r="BG107" s="239">
        <f t="shared" si="985"/>
        <v>24.095340222169195</v>
      </c>
      <c r="BH107" s="239">
        <f t="shared" si="986"/>
        <v>25.418063720876681</v>
      </c>
      <c r="BI107" s="239">
        <f t="shared" si="987"/>
        <v>26.813398663867623</v>
      </c>
      <c r="BJ107" s="239">
        <f t="shared" si="988"/>
        <v>28.285331085899916</v>
      </c>
      <c r="BK107" s="239">
        <f t="shared" si="989"/>
        <v>29.838065836730213</v>
      </c>
      <c r="BL107" s="239">
        <f t="shared" si="990"/>
        <v>31.476038593052266</v>
      </c>
      <c r="BM107" s="239">
        <f t="shared" si="991"/>
        <v>33.20392852983548</v>
      </c>
      <c r="BN107" s="239">
        <f t="shared" si="992"/>
        <v>35.026671687261768</v>
      </c>
      <c r="BO107" s="239">
        <f t="shared" si="993"/>
        <v>36.949475071445832</v>
      </c>
      <c r="BP107" s="239">
        <f t="shared" si="994"/>
        <v>38.977831529220218</v>
      </c>
      <c r="BQ107" s="239">
        <f t="shared" si="995"/>
        <v>41.117535439477756</v>
      </c>
      <c r="BR107" s="239">
        <f t="shared" si="996"/>
        <v>43.374699265896588</v>
      </c>
      <c r="BS107" s="239">
        <f t="shared" si="997"/>
        <v>45.755771018333817</v>
      </c>
      <c r="BT107" s="239">
        <f t="shared" si="998"/>
        <v>48.267552672769426</v>
      </c>
      <c r="BU107" s="239">
        <f t="shared" si="999"/>
        <v>50.917219602420516</v>
      </c>
      <c r="BV107" s="239">
        <f t="shared" si="1000"/>
        <v>53.712341075534454</v>
      </c>
      <c r="BW107" s="239">
        <f t="shared" si="1001"/>
        <v>56.660901878416723</v>
      </c>
      <c r="BX107" s="239">
        <f t="shared" si="1002"/>
        <v>59.77132512546369</v>
      </c>
      <c r="BY107" s="239">
        <f t="shared" si="1003"/>
        <v>63.052496321361353</v>
      </c>
      <c r="BZ107" s="239">
        <f t="shared" si="1004"/>
        <v>66.513788744188318</v>
      </c>
      <c r="CA107" s="239">
        <f t="shared" si="1005"/>
        <v>70.165090221934491</v>
      </c>
      <c r="CB107" s="239">
        <f t="shared" si="1006"/>
        <v>74.016831378927719</v>
      </c>
      <c r="CC107" s="239">
        <f t="shared" si="1007"/>
        <v>78.080015432859426</v>
      </c>
      <c r="CD107" s="239">
        <f t="shared" si="1008"/>
        <v>82.366249627530138</v>
      </c>
      <c r="CE107" s="239">
        <f t="shared" si="1009"/>
        <v>86.887778391108341</v>
      </c>
      <c r="CF107" s="239">
        <f t="shared" si="1010"/>
        <v>91.657518314625435</v>
      </c>
      <c r="CG107" s="239">
        <f t="shared" si="1011"/>
        <v>96.68909505062939</v>
      </c>
      <c r="CH107" s="239">
        <f t="shared" si="1012"/>
        <v>101.99688223740502</v>
      </c>
      <c r="CI107" s="239">
        <f t="shared" si="1013"/>
        <v>107.59604255995514</v>
      </c>
      <c r="CJ107" s="239">
        <f t="shared" si="1014"/>
        <v>113.50257106504097</v>
      </c>
      <c r="CK107" s="239">
        <f t="shared" si="1015"/>
        <v>119.73334085401929</v>
      </c>
      <c r="CL107" s="239">
        <f t="shared" si="1016"/>
        <v>126.30615128400652</v>
      </c>
      <c r="CM107" s="239">
        <f t="shared" si="1017"/>
        <v>133.23977881506519</v>
      </c>
      <c r="CN107" s="239">
        <f t="shared" si="1018"/>
        <v>140.55403064866758</v>
      </c>
      <c r="CO107" s="239">
        <f t="shared" si="1019"/>
        <v>148.26980131066438</v>
      </c>
      <c r="CP107" s="239">
        <f t="shared" si="1020"/>
        <v>156.40913234039863</v>
      </c>
      <c r="CQ107" s="239">
        <f t="shared" si="1021"/>
        <v>164.99527525647775</v>
      </c>
      <c r="CR107" s="239">
        <f t="shared" si="1022"/>
        <v>174.0527579790772</v>
      </c>
      <c r="CS107" s="239">
        <f t="shared" si="1023"/>
        <v>183.60745489852357</v>
      </c>
      <c r="CT107" s="239">
        <f t="shared" si="1024"/>
        <v>193.68666079032101</v>
      </c>
      <c r="CU107" s="239">
        <f t="shared" si="1025"/>
        <v>204.31916878777312</v>
      </c>
      <c r="CV107" s="239">
        <f t="shared" si="1026"/>
        <v>215.53535263494348</v>
      </c>
      <c r="CW107" s="239">
        <f t="shared" si="1027"/>
        <v>227.3672534549261</v>
      </c>
      <c r="CX107" s="239">
        <f t="shared" si="1028"/>
        <v>239.84867128129522</v>
      </c>
      <c r="CY107" s="239">
        <f t="shared" si="1029"/>
        <v>253.01526161421128</v>
      </c>
      <c r="CZ107" s="239">
        <f t="shared" si="1030"/>
        <v>266.90463727701365</v>
      </c>
      <c r="DA107" s="239">
        <f t="shared" si="1031"/>
        <v>281.55647586427227</v>
      </c>
      <c r="DB107" s="239">
        <f t="shared" si="1032"/>
        <v>297.01263308824412</v>
      </c>
      <c r="DC107" s="239">
        <f t="shared" si="1033"/>
        <v>313.31726234752904</v>
      </c>
      <c r="DD107" s="239">
        <f t="shared" si="1034"/>
        <v>330.51694085949589</v>
      </c>
      <c r="DE107" s="239">
        <f t="shared" si="1035"/>
        <v>348.66080271679942</v>
      </c>
      <c r="DF107" s="239">
        <f t="shared" si="1036"/>
        <v>367.80067924808867</v>
      </c>
      <c r="DG107" s="239">
        <f t="shared" si="1037"/>
        <v>387.99124708387347</v>
      </c>
      <c r="DH107" s="239">
        <f t="shared" si="1038"/>
        <v>409.29018435052728</v>
      </c>
      <c r="DI107" s="239">
        <f t="shared" si="1039"/>
        <v>431.75833543862274</v>
      </c>
      <c r="DJ107" s="239">
        <f t="shared" si="1040"/>
        <v>455.45988481629252</v>
      </c>
      <c r="DK107" s="239">
        <f t="shared" si="1041"/>
        <v>480.46254038414486</v>
      </c>
      <c r="DL107" s="239">
        <f t="shared" si="1042"/>
        <v>506.83772689552211</v>
      </c>
      <c r="DM107" s="239">
        <f t="shared" si="1043"/>
        <v>534.66078999464276</v>
      </c>
      <c r="DN107" s="239">
        <f t="shared" si="1044"/>
        <v>564.01121145550042</v>
      </c>
      <c r="DO107" s="239">
        <f t="shared" si="1045"/>
        <v>594.97283623638953</v>
      </c>
      <c r="DP107" s="239">
        <f t="shared" si="1046"/>
        <v>627.63411199868142</v>
      </c>
      <c r="DQ107" s="239">
        <f t="shared" si="1047"/>
        <v>662.08834177408164</v>
      </c>
      <c r="DR107" s="239">
        <f t="shared" si="1048"/>
        <v>698.43395050215838</v>
      </c>
      <c r="DS107" s="239">
        <f t="shared" si="1049"/>
        <v>736.77476619955701</v>
      </c>
      <c r="DT107" s="239">
        <f t="shared" si="1050"/>
        <v>777.22031656411343</v>
      </c>
      <c r="DU107" s="239">
        <f t="shared" si="1051"/>
        <v>819.88614186117047</v>
      </c>
      <c r="DV107" s="239">
        <f t="shared" si="1052"/>
        <v>864.89412498591582</v>
      </c>
      <c r="DW107" s="239">
        <f t="shared" si="1053"/>
        <v>912.37283964462631</v>
      </c>
      <c r="DX107" s="239">
        <f t="shared" si="1054"/>
        <v>962.45791764946307</v>
      </c>
      <c r="DY107" s="239">
        <f t="shared" si="1055"/>
        <v>1015.292436376064</v>
      </c>
      <c r="DZ107" s="239">
        <f t="shared" si="1056"/>
        <v>1071.0273274907781</v>
      </c>
      <c r="EA107" s="239">
        <f t="shared" si="1057"/>
        <v>1129.8218081151481</v>
      </c>
      <c r="EB107" s="239">
        <f t="shared" si="1058"/>
        <v>1191.8438356593413</v>
      </c>
      <c r="EC107" s="239">
        <f t="shared" si="1059"/>
        <v>1257.2705876238483</v>
      </c>
      <c r="ED107" s="239">
        <f t="shared" si="1060"/>
        <v>1326.2889677400897</v>
      </c>
      <c r="EE107" s="239">
        <f t="shared" si="1061"/>
        <v>1399.0961398958177</v>
      </c>
      <c r="EF107" s="239">
        <f t="shared" si="1062"/>
        <v>1475.9000913705702</v>
      </c>
      <c r="EG107" s="239">
        <f t="shared" si="1063"/>
        <v>1556.920226990163</v>
      </c>
      <c r="EH107" s="239">
        <f t="shared" si="1064"/>
        <v>1642.3879958975358</v>
      </c>
      <c r="EI107" s="239">
        <f t="shared" si="1065"/>
        <v>1732.5475527304375</v>
      </c>
      <c r="EJ107" s="239">
        <f t="shared" si="1066"/>
        <v>1827.6564550947298</v>
      </c>
      <c r="EK107" s="239">
        <f t="shared" si="1067"/>
        <v>1927.986399325772</v>
      </c>
      <c r="EL107" s="239">
        <f t="shared" si="1068"/>
        <v>2033.8239966397248</v>
      </c>
      <c r="EM107" s="239">
        <f t="shared" si="1069"/>
        <v>2145.4715918919969</v>
      </c>
      <c r="EN107" s="239">
        <f t="shared" si="1070"/>
        <v>2263.2481272817686</v>
      </c>
      <c r="EO107" s="239">
        <f t="shared" si="1071"/>
        <v>2387.4900534699268</v>
      </c>
      <c r="EP107" s="239">
        <f t="shared" si="1072"/>
        <v>2518.5522907131894</v>
      </c>
      <c r="EQ107" s="239">
        <f t="shared" si="1073"/>
        <v>2656.8092427600777</v>
      </c>
      <c r="ER107" s="239">
        <f t="shared" si="1074"/>
        <v>2802.6558664051213</v>
      </c>
      <c r="ES107" s="239">
        <f t="shared" si="1075"/>
        <v>2956.5087997566766</v>
      </c>
      <c r="ET107" s="239">
        <f t="shared" si="1076"/>
        <v>3118.807552441463</v>
      </c>
      <c r="EU107" s="239">
        <f t="shared" si="1077"/>
        <v>3290.0157611458644</v>
      </c>
      <c r="EV107" s="239">
        <f t="shared" si="1078"/>
        <v>3470.6225140806796</v>
      </c>
      <c r="EW107" s="239">
        <f t="shared" si="1079"/>
        <v>3661.1437481529033</v>
      </c>
      <c r="EX107" s="239">
        <f t="shared" si="1080"/>
        <v>3862.1237228358209</v>
      </c>
      <c r="EY107" s="239">
        <f t="shared" si="1081"/>
        <v>4074.1365749478</v>
      </c>
      <c r="EZ107" s="239">
        <f t="shared" si="1082"/>
        <v>4297.7879587812977</v>
      </c>
      <c r="FA107" s="239">
        <f t="shared" si="1083"/>
        <v>4533.7167762674171</v>
      </c>
      <c r="FB107" s="239">
        <f t="shared" si="1084"/>
        <v>4782.5970021185458</v>
      </c>
      <c r="FC107" s="239">
        <f t="shared" si="1085"/>
        <v>5045.1396091629495</v>
      </c>
      <c r="FD107" s="239">
        <f t="shared" si="1086"/>
        <v>5322.0945993713822</v>
      </c>
      <c r="FE107" s="239">
        <f t="shared" si="1087"/>
        <v>5614.2531463777368</v>
      </c>
      <c r="FF107" s="239">
        <f t="shared" si="1088"/>
        <v>5922.4498556142307</v>
      </c>
      <c r="FG107" s="239">
        <f t="shared" si="1089"/>
        <v>6247.565148517634</v>
      </c>
      <c r="FH107" s="239">
        <f t="shared" si="1090"/>
        <v>6590.5277776174707</v>
      </c>
      <c r="FI107" s="239">
        <f t="shared" si="1091"/>
        <v>6952.3174796910052</v>
      </c>
      <c r="FJ107" s="239">
        <f t="shared" si="1092"/>
        <v>7333.967774564253</v>
      </c>
      <c r="FK107" s="239">
        <f t="shared" si="1093"/>
        <v>7736.5689175543084</v>
      </c>
      <c r="FL107" s="239">
        <f t="shared" si="1094"/>
        <v>8161.2710139871997</v>
      </c>
      <c r="FM107" s="239">
        <f t="shared" si="1095"/>
        <v>8609.2873046884597</v>
      </c>
      <c r="FN107" s="239">
        <f t="shared" si="1096"/>
        <v>9081.8976318320492</v>
      </c>
      <c r="FO107" s="239">
        <f t="shared" si="1097"/>
        <v>9580.4520950484493</v>
      </c>
      <c r="FP107" s="239">
        <f t="shared" si="1098"/>
        <v>10106.374908236314</v>
      </c>
      <c r="FQ107" s="239">
        <f t="shared" si="1099"/>
        <v>10661.168468095351</v>
      </c>
      <c r="FR107" s="239">
        <f t="shared" si="1100"/>
        <v>11246.417646002974</v>
      </c>
      <c r="FS107" s="239">
        <f t="shared" si="1101"/>
        <v>11863.794315495274</v>
      </c>
      <c r="FT107" s="239">
        <f t="shared" si="1102"/>
        <v>12515.06212828589</v>
      </c>
      <c r="FU107" s="239">
        <f t="shared" si="1103"/>
        <v>13202.081552466389</v>
      </c>
      <c r="FV107" s="239">
        <f t="shared" si="1104"/>
        <v>13926.815187280688</v>
      </c>
      <c r="FW107" s="239">
        <f t="shared" si="1105"/>
        <v>14691.333369656204</v>
      </c>
      <c r="FX107" s="239">
        <f t="shared" si="1106"/>
        <v>15497.820088507782</v>
      </c>
      <c r="FY107" s="239">
        <f t="shared" si="1107"/>
        <v>16348.579223709763</v>
      </c>
      <c r="FZ107" s="239">
        <f t="shared" si="1108"/>
        <v>17246.04112755895</v>
      </c>
      <c r="GA107" s="239">
        <f t="shared" si="1109"/>
        <v>18192.769567529671</v>
      </c>
      <c r="GB107" s="239">
        <f t="shared" si="1110"/>
        <v>19191.469050154181</v>
      </c>
      <c r="GC107" s="239">
        <f t="shared" si="1111"/>
        <v>20244.992546950485</v>
      </c>
      <c r="GD107" s="239">
        <f t="shared" si="1112"/>
        <v>21356.349644468097</v>
      </c>
      <c r="GE107" s="239">
        <f t="shared" si="1113"/>
        <v>22528.715141733865</v>
      </c>
      <c r="GF107" s="239">
        <f t="shared" si="1114"/>
        <v>23765.438119658094</v>
      </c>
      <c r="GG107" s="239">
        <f t="shared" si="1115"/>
        <v>25070.051508309407</v>
      </c>
      <c r="GH107" s="239">
        <f t="shared" si="1116"/>
        <v>26446.282179389036</v>
      </c>
      <c r="GI107" s="239">
        <f t="shared" si="1117"/>
        <v>27898.061592735608</v>
      </c>
      <c r="GJ107" s="239">
        <f t="shared" si="1118"/>
        <v>29429.537027274135</v>
      </c>
      <c r="GK107" s="239">
        <f t="shared" si="1119"/>
        <v>31045.0834284925</v>
      </c>
      <c r="GL107" s="239">
        <f t="shared" si="1120"/>
        <v>32749.315906290009</v>
      </c>
      <c r="GM107" s="239">
        <f t="shared" si="1121"/>
        <v>34547.102918900404</v>
      </c>
      <c r="GN107" s="239">
        <f t="shared" si="1122"/>
        <v>36443.580180551689</v>
      </c>
      <c r="GO107" s="239">
        <f t="shared" si="1123"/>
        <v>38444.165332592609</v>
      </c>
      <c r="GP107" s="239">
        <f t="shared" si="1124"/>
        <v>40554.573419996574</v>
      </c>
      <c r="GQ107" s="239">
        <f t="shared" si="1125"/>
        <v>42780.83321745455</v>
      </c>
      <c r="GR107" s="239">
        <f t="shared" si="1126"/>
        <v>45129.304451695483</v>
      </c>
      <c r="GS107" s="239">
        <f t="shared" si="1127"/>
        <v>47606.695969232976</v>
      </c>
      <c r="GT107" s="239">
        <f t="shared" si="1128"/>
        <v>50220.084901437833</v>
      </c>
      <c r="GU107" s="239">
        <f t="shared" si="1129"/>
        <v>52976.936881685018</v>
      </c>
      <c r="GV107" s="239">
        <f t="shared" si="1130"/>
        <v>55885.127372329174</v>
      </c>
      <c r="GW107" s="239">
        <f t="shared" si="1131"/>
        <v>58952.964162433062</v>
      </c>
      <c r="GX107" s="239">
        <f t="shared" si="1132"/>
        <v>62189.21110051802</v>
      </c>
      <c r="GY107" s="239">
        <f t="shared" si="1133"/>
        <v>65603.113130133366</v>
      </c>
      <c r="GZ107" s="239">
        <f t="shared" si="1134"/>
        <v>69204.422699763556</v>
      </c>
      <c r="HA107" s="239">
        <f t="shared" si="1135"/>
        <v>73003.427622517964</v>
      </c>
      <c r="HB107" s="239">
        <f t="shared" si="1136"/>
        <v>77010.980465189656</v>
      </c>
      <c r="HC107" s="239">
        <f t="shared" si="1137"/>
        <v>81238.529550638472</v>
      </c>
      <c r="HD107" s="239">
        <f t="shared" si="1138"/>
        <v>85698.151662062563</v>
      </c>
      <c r="HE107" s="239">
        <f t="shared" si="1139"/>
        <v>90402.586542584177</v>
      </c>
      <c r="HF107" s="239">
        <f t="shared" si="1140"/>
        <v>95365.273288704266</v>
      </c>
      <c r="HG107" s="239">
        <f t="shared" si="1141"/>
        <v>100600.38874159055</v>
      </c>
      <c r="HH107" s="239">
        <f t="shared" si="1142"/>
        <v>106122.887985871</v>
      </c>
      <c r="HI107" s="239">
        <f t="shared" si="1143"/>
        <v>111948.547071625</v>
      </c>
    </row>
    <row r="108" spans="1:217" s="278" customFormat="1" ht="12.75" customHeight="1">
      <c r="A108" s="10" t="str">
        <f>'JJR-4 Constant DCF'!A98</f>
        <v>Hawaiian Electric Industries, Inc.</v>
      </c>
      <c r="B108" s="389" t="str">
        <f>'JJR-4 Constant DCF'!B98</f>
        <v>HE</v>
      </c>
      <c r="C108" s="239">
        <f>'JJR-4 Constant DCF'!D98</f>
        <v>35.657888888888898</v>
      </c>
      <c r="D108" s="239">
        <f>'JJR-4 Constant DCF'!C98</f>
        <v>1.36</v>
      </c>
      <c r="E108" s="3">
        <f>'JJR-4 Constant DCF'!G98</f>
        <v>1.4999999999999999E-2</v>
      </c>
      <c r="F108" s="3">
        <f>'JJR-4 Constant DCF'!H98</f>
        <v>1.2999999999999999E-2</v>
      </c>
      <c r="G108" s="3">
        <f>'JJR-4 Constant DCF'!I98</f>
        <v>2.5000000000000001E-2</v>
      </c>
      <c r="H108" s="3">
        <f t="shared" si="1144"/>
        <v>2.5000000000000001E-2</v>
      </c>
      <c r="I108" s="3">
        <f t="shared" si="953"/>
        <v>2.9982567766986046E-2</v>
      </c>
      <c r="J108" s="3">
        <f t="shared" si="954"/>
        <v>3.496513553397209E-2</v>
      </c>
      <c r="K108" s="3">
        <f t="shared" si="955"/>
        <v>3.9947703300958134E-2</v>
      </c>
      <c r="L108" s="3">
        <f t="shared" si="956"/>
        <v>4.4930271067944179E-2</v>
      </c>
      <c r="M108" s="3">
        <f t="shared" si="957"/>
        <v>4.9912838834930223E-2</v>
      </c>
      <c r="N108" s="3">
        <f>'JJR-5.4 GDP Growth'!$D$25</f>
        <v>5.4895406601916275E-2</v>
      </c>
      <c r="O108" s="3">
        <f t="shared" si="1145"/>
        <v>8.9437606930732758E-2</v>
      </c>
      <c r="Q108" s="239">
        <f t="shared" si="958"/>
        <v>-35.657888888888898</v>
      </c>
      <c r="R108" s="239">
        <f t="shared" si="959"/>
        <v>1.3939999999999999</v>
      </c>
      <c r="S108" s="239">
        <f t="shared" si="960"/>
        <v>1.4288499999999997</v>
      </c>
      <c r="T108" s="239">
        <f t="shared" si="961"/>
        <v>1.4645712499999997</v>
      </c>
      <c r="U108" s="239">
        <f t="shared" si="962"/>
        <v>1.5011855312499995</v>
      </c>
      <c r="V108" s="239">
        <f t="shared" si="963"/>
        <v>1.5387151695312493</v>
      </c>
      <c r="W108" s="239">
        <f t="shared" si="964"/>
        <v>1.5848498013758094</v>
      </c>
      <c r="X108" s="239">
        <f t="shared" si="965"/>
        <v>1.6402642894819035</v>
      </c>
      <c r="Y108" s="239">
        <f t="shared" si="966"/>
        <v>1.7057890806532834</v>
      </c>
      <c r="Z108" s="239">
        <f t="shared" si="967"/>
        <v>1.7824306464317747</v>
      </c>
      <c r="AA108" s="239">
        <f t="shared" si="968"/>
        <v>1.8713968200215643</v>
      </c>
      <c r="AB108" s="239">
        <f t="shared" si="969"/>
        <v>1.9741279093701811</v>
      </c>
      <c r="AC108" s="239">
        <f t="shared" si="969"/>
        <v>2.0824984636392481</v>
      </c>
      <c r="AD108" s="239">
        <f t="shared" si="969"/>
        <v>2.1968180635485903</v>
      </c>
      <c r="AE108" s="239">
        <f t="shared" si="969"/>
        <v>2.3174132843775244</v>
      </c>
      <c r="AF108" s="239">
        <f t="shared" si="969"/>
        <v>2.4446286288881107</v>
      </c>
      <c r="AG108" s="239">
        <f t="shared" si="969"/>
        <v>2.5788275114616086</v>
      </c>
      <c r="AH108" s="239">
        <f t="shared" si="969"/>
        <v>2.7203932962595014</v>
      </c>
      <c r="AI108" s="239">
        <f t="shared" si="969"/>
        <v>2.8697303923747941</v>
      </c>
      <c r="AJ108" s="239">
        <f t="shared" si="969"/>
        <v>3.027265409102085</v>
      </c>
      <c r="AK108" s="239">
        <f t="shared" si="969"/>
        <v>3.1934483746266604</v>
      </c>
      <c r="AL108" s="239">
        <f t="shared" si="969"/>
        <v>3.3687540216140195</v>
      </c>
      <c r="AM108" s="239">
        <f t="shared" si="969"/>
        <v>3.5536831433723619</v>
      </c>
      <c r="AN108" s="239">
        <f t="shared" si="969"/>
        <v>3.7487640244621638</v>
      </c>
      <c r="AO108" s="239">
        <f t="shared" si="969"/>
        <v>3.9545539498396503</v>
      </c>
      <c r="AP108" s="239">
        <f t="shared" si="969"/>
        <v>4.1716407968453115</v>
      </c>
      <c r="AQ108" s="239">
        <f t="shared" si="969"/>
        <v>4.400644714585277</v>
      </c>
      <c r="AR108" s="239">
        <f t="shared" si="970"/>
        <v>4.6422198955030094</v>
      </c>
      <c r="AS108" s="239">
        <f t="shared" si="971"/>
        <v>4.8970564442021525</v>
      </c>
      <c r="AT108" s="239">
        <f t="shared" si="972"/>
        <v>5.1658823488591636</v>
      </c>
      <c r="AU108" s="239">
        <f t="shared" si="973"/>
        <v>5.4494655608574494</v>
      </c>
      <c r="AV108" s="239">
        <f t="shared" si="974"/>
        <v>5.7486161885838589</v>
      </c>
      <c r="AW108" s="239">
        <f t="shared" si="975"/>
        <v>6.0641888116545282</v>
      </c>
      <c r="AX108" s="239">
        <f t="shared" si="976"/>
        <v>6.3970849221810946</v>
      </c>
      <c r="AY108" s="239">
        <f t="shared" si="977"/>
        <v>6.7482555000512141</v>
      </c>
      <c r="AZ108" s="239">
        <f t="shared" si="978"/>
        <v>7.118703729580143</v>
      </c>
      <c r="BA108" s="239">
        <f t="shared" si="979"/>
        <v>7.5094878652940231</v>
      </c>
      <c r="BB108" s="239">
        <f t="shared" si="980"/>
        <v>7.9217242550314948</v>
      </c>
      <c r="BC108" s="239">
        <f t="shared" si="981"/>
        <v>8.3565905289997104</v>
      </c>
      <c r="BD108" s="239">
        <f t="shared" si="982"/>
        <v>8.8153289638948724</v>
      </c>
      <c r="BE108" s="239">
        <f t="shared" si="983"/>
        <v>9.2992500316975306</v>
      </c>
      <c r="BF108" s="239">
        <f t="shared" si="984"/>
        <v>9.8097361432804497</v>
      </c>
      <c r="BG108" s="239">
        <f t="shared" si="985"/>
        <v>10.348245597523343</v>
      </c>
      <c r="BH108" s="239">
        <f t="shared" si="986"/>
        <v>10.916316747215877</v>
      </c>
      <c r="BI108" s="239">
        <f t="shared" si="987"/>
        <v>11.515572393649601</v>
      </c>
      <c r="BJ108" s="239">
        <f t="shared" si="988"/>
        <v>12.147724422452798</v>
      </c>
      <c r="BK108" s="239">
        <f t="shared" si="989"/>
        <v>12.814578693911374</v>
      </c>
      <c r="BL108" s="239">
        <f t="shared" si="990"/>
        <v>13.518040201745892</v>
      </c>
      <c r="BM108" s="239">
        <f t="shared" si="991"/>
        <v>14.260118515081784</v>
      </c>
      <c r="BN108" s="239">
        <f t="shared" si="992"/>
        <v>15.042933519158712</v>
      </c>
      <c r="BO108" s="239">
        <f t="shared" si="993"/>
        <v>15.868721471178524</v>
      </c>
      <c r="BP108" s="239">
        <f t="shared" si="994"/>
        <v>16.739841388591429</v>
      </c>
      <c r="BQ108" s="239">
        <f t="shared" si="995"/>
        <v>17.658781788069742</v>
      </c>
      <c r="BR108" s="239">
        <f t="shared" si="996"/>
        <v>18.628167794420346</v>
      </c>
      <c r="BS108" s="239">
        <f t="shared" si="997"/>
        <v>19.650768639743774</v>
      </c>
      <c r="BT108" s="239">
        <f t="shared" si="998"/>
        <v>20.729505574262692</v>
      </c>
      <c r="BU108" s="239">
        <f t="shared" si="999"/>
        <v>21.867460211418532</v>
      </c>
      <c r="BV108" s="239">
        <f t="shared" si="1000"/>
        <v>23.067883331075578</v>
      </c>
      <c r="BW108" s="239">
        <f t="shared" si="1001"/>
        <v>24.334204165980537</v>
      </c>
      <c r="BX108" s="239">
        <f t="shared" si="1002"/>
        <v>25.670040198006085</v>
      </c>
      <c r="BY108" s="239">
        <f t="shared" si="1003"/>
        <v>27.079207492163164</v>
      </c>
      <c r="BZ108" s="239">
        <f t="shared" si="1004"/>
        <v>28.565731597903117</v>
      </c>
      <c r="CA108" s="239">
        <f t="shared" si="1005"/>
        <v>30.133859048851217</v>
      </c>
      <c r="CB108" s="239">
        <f t="shared" si="1006"/>
        <v>31.788069493822739</v>
      </c>
      <c r="CC108" s="239">
        <f t="shared" si="1007"/>
        <v>33.533088493776113</v>
      </c>
      <c r="CD108" s="239">
        <f t="shared" si="1008"/>
        <v>35.373901021259989</v>
      </c>
      <c r="CE108" s="239">
        <f t="shared" si="1009"/>
        <v>37.315765700918</v>
      </c>
      <c r="CF108" s="239">
        <f t="shared" si="1010"/>
        <v>39.364229831731734</v>
      </c>
      <c r="CG108" s="239">
        <f t="shared" si="1011"/>
        <v>41.525145233915929</v>
      </c>
      <c r="CH108" s="239">
        <f t="shared" si="1012"/>
        <v>43.804684965735369</v>
      </c>
      <c r="CI108" s="239">
        <f t="shared" si="1013"/>
        <v>46.209360957998264</v>
      </c>
      <c r="CJ108" s="239">
        <f t="shared" si="1014"/>
        <v>48.746042616602296</v>
      </c>
      <c r="CK108" s="239">
        <f t="shared" si="1015"/>
        <v>51.421976446275018</v>
      </c>
      <c r="CL108" s="239">
        <f t="shared" si="1016"/>
        <v>54.244806751567445</v>
      </c>
      <c r="CM108" s="239">
        <f t="shared" si="1017"/>
        <v>57.222597474237112</v>
      </c>
      <c r="CN108" s="239">
        <f t="shared" si="1018"/>
        <v>60.363855229403143</v>
      </c>
      <c r="CO108" s="239">
        <f t="shared" si="1019"/>
        <v>63.677553606280441</v>
      </c>
      <c r="CP108" s="239">
        <f t="shared" si="1020"/>
        <v>67.173158802912525</v>
      </c>
      <c r="CQ108" s="239">
        <f t="shared" si="1021"/>
        <v>70.860656668133501</v>
      </c>
      <c r="CR108" s="239">
        <f t="shared" si="1022"/>
        <v>74.75058122800948</v>
      </c>
      <c r="CS108" s="239">
        <f t="shared" si="1023"/>
        <v>78.854044778250625</v>
      </c>
      <c r="CT108" s="239">
        <f t="shared" si="1024"/>
        <v>83.182769628558404</v>
      </c>
      <c r="CU108" s="239">
        <f t="shared" si="1025"/>
        <v>87.749121589591653</v>
      </c>
      <c r="CV108" s="239">
        <f t="shared" si="1026"/>
        <v>92.566145298213272</v>
      </c>
      <c r="CW108" s="239">
        <f t="shared" si="1027"/>
        <v>97.647601481930749</v>
      </c>
      <c r="CX108" s="239">
        <f t="shared" si="1028"/>
        <v>103.00800626898322</v>
      </c>
      <c r="CY108" s="239">
        <f t="shared" si="1029"/>
        <v>108.6626726563718</v>
      </c>
      <c r="CZ108" s="239">
        <f t="shared" si="1030"/>
        <v>114.62775425429426</v>
      </c>
      <c r="DA108" s="239">
        <f t="shared" si="1031"/>
        <v>120.92029143194829</v>
      </c>
      <c r="DB108" s="239">
        <f t="shared" si="1032"/>
        <v>127.5582599965273</v>
      </c>
      <c r="DC108" s="239">
        <f t="shared" si="1033"/>
        <v>134.56062254446962</v>
      </c>
      <c r="DD108" s="239">
        <f t="shared" si="1034"/>
        <v>141.94738263165527</v>
      </c>
      <c r="DE108" s="239">
        <f t="shared" si="1035"/>
        <v>149.73964191729777</v>
      </c>
      <c r="DF108" s="239">
        <f t="shared" si="1036"/>
        <v>157.95966044477319</v>
      </c>
      <c r="DG108" s="239">
        <f t="shared" si="1037"/>
        <v>166.63092023158964</v>
      </c>
      <c r="DH108" s="239">
        <f t="shared" si="1038"/>
        <v>175.77819235015423</v>
      </c>
      <c r="DI108" s="239">
        <f t="shared" si="1039"/>
        <v>185.4276076909658</v>
      </c>
      <c r="DJ108" s="239">
        <f t="shared" si="1040"/>
        <v>195.60673161038198</v>
      </c>
      <c r="DK108" s="239">
        <f t="shared" si="1041"/>
        <v>206.34464267620581</v>
      </c>
      <c r="DL108" s="239">
        <f t="shared" si="1042"/>
        <v>217.67201573604325</v>
      </c>
      <c r="DM108" s="239">
        <f t="shared" si="1043"/>
        <v>229.62120954573206</v>
      </c>
      <c r="DN108" s="239">
        <f t="shared" si="1044"/>
        <v>242.22635920816884</v>
      </c>
      <c r="DO108" s="239">
        <f t="shared" si="1045"/>
        <v>255.5234736866031</v>
      </c>
      <c r="DP108" s="239">
        <f t="shared" si="1046"/>
        <v>269.55053867096325</v>
      </c>
      <c r="DQ108" s="239">
        <f t="shared" si="1047"/>
        <v>284.34762509107134</v>
      </c>
      <c r="DR108" s="239">
        <f t="shared" si="1048"/>
        <v>299.95700358673497</v>
      </c>
      <c r="DS108" s="239">
        <f t="shared" si="1049"/>
        <v>316.42326526172127</v>
      </c>
      <c r="DT108" s="239">
        <f t="shared" si="1050"/>
        <v>333.79344906656945</v>
      </c>
      <c r="DU108" s="239">
        <f t="shared" si="1051"/>
        <v>352.11717617413478</v>
      </c>
      <c r="DV108" s="239">
        <f t="shared" si="1052"/>
        <v>371.4467917317325</v>
      </c>
      <c r="DW108" s="239">
        <f t="shared" si="1053"/>
        <v>391.83751439482324</v>
      </c>
      <c r="DX108" s="239">
        <f t="shared" si="1054"/>
        <v>413.34759406941129</v>
      </c>
      <c r="DY108" s="239">
        <f t="shared" si="1055"/>
        <v>436.03847831377544</v>
      </c>
      <c r="DZ108" s="239">
        <f t="shared" si="1056"/>
        <v>459.97498787489099</v>
      </c>
      <c r="EA108" s="239">
        <f t="shared" si="1057"/>
        <v>485.22550186099465</v>
      </c>
      <c r="EB108" s="239">
        <f t="shared" si="1058"/>
        <v>511.86215307927284</v>
      </c>
      <c r="EC108" s="239">
        <f t="shared" si="1059"/>
        <v>539.96103409669183</v>
      </c>
      <c r="ED108" s="239">
        <f t="shared" si="1060"/>
        <v>569.60241461262092</v>
      </c>
      <c r="EE108" s="239">
        <f t="shared" si="1061"/>
        <v>600.87097076421401</v>
      </c>
      <c r="EF108" s="239">
        <f t="shared" si="1062"/>
        <v>633.85602701960363</v>
      </c>
      <c r="EG108" s="239">
        <f t="shared" si="1063"/>
        <v>668.65181134991997</v>
      </c>
      <c r="EH108" s="239">
        <f t="shared" si="1064"/>
        <v>705.35772440908158</v>
      </c>
      <c r="EI108" s="239">
        <f t="shared" si="1065"/>
        <v>744.07862349032052</v>
      </c>
      <c r="EJ108" s="239">
        <f t="shared" si="1066"/>
        <v>784.92512207061588</v>
      </c>
      <c r="EK108" s="239">
        <f t="shared" si="1067"/>
        <v>828.01390579874112</v>
      </c>
      <c r="EL108" s="239">
        <f t="shared" si="1068"/>
        <v>873.4680658296038</v>
      </c>
      <c r="EM108" s="239">
        <f t="shared" si="1069"/>
        <v>921.41745045710923</v>
      </c>
      <c r="EN108" s="239">
        <f t="shared" si="1070"/>
        <v>971.99903605005329</v>
      </c>
      <c r="EO108" s="239">
        <f t="shared" si="1071"/>
        <v>1025.3573183506917</v>
      </c>
      <c r="EP108" s="239">
        <f t="shared" si="1072"/>
        <v>1081.6447252538035</v>
      </c>
      <c r="EQ108" s="239">
        <f t="shared" si="1073"/>
        <v>1141.022052245429</v>
      </c>
      <c r="ER108" s="239">
        <f t="shared" si="1074"/>
        <v>1203.6589217451947</v>
      </c>
      <c r="ES108" s="239">
        <f t="shared" si="1075"/>
        <v>1269.7342676644212</v>
      </c>
      <c r="ET108" s="239">
        <f t="shared" si="1076"/>
        <v>1339.436846564246</v>
      </c>
      <c r="EU108" s="239">
        <f t="shared" si="1077"/>
        <v>1412.9657768739789</v>
      </c>
      <c r="EV108" s="239">
        <f t="shared" si="1078"/>
        <v>1490.5311077100685</v>
      </c>
      <c r="EW108" s="239">
        <f t="shared" si="1079"/>
        <v>1572.3544189206173</v>
      </c>
      <c r="EX108" s="239">
        <f t="shared" si="1080"/>
        <v>1658.6694540695844</v>
      </c>
      <c r="EY108" s="239">
        <f t="shared" si="1081"/>
        <v>1749.7227881689128</v>
      </c>
      <c r="EZ108" s="239">
        <f t="shared" si="1082"/>
        <v>1845.7745320660838</v>
      </c>
      <c r="FA108" s="239">
        <f t="shared" si="1083"/>
        <v>1947.0990754993131</v>
      </c>
      <c r="FB108" s="239">
        <f t="shared" si="1084"/>
        <v>2053.9858709430632</v>
      </c>
      <c r="FC108" s="239">
        <f t="shared" si="1085"/>
        <v>2166.7402604830736</v>
      </c>
      <c r="FD108" s="239">
        <f t="shared" si="1086"/>
        <v>2285.6843480830339</v>
      </c>
      <c r="FE108" s="239">
        <f t="shared" si="1087"/>
        <v>2411.1579197346878</v>
      </c>
      <c r="FF108" s="239">
        <f t="shared" si="1088"/>
        <v>2543.519414119954</v>
      </c>
      <c r="FG108" s="239">
        <f t="shared" si="1089"/>
        <v>2683.1469465579366</v>
      </c>
      <c r="FH108" s="239">
        <f t="shared" si="1090"/>
        <v>2830.4393891619247</v>
      </c>
      <c r="FI108" s="239">
        <f t="shared" si="1091"/>
        <v>2985.8175102920482</v>
      </c>
      <c r="FJ108" s="239">
        <f t="shared" si="1092"/>
        <v>3149.7251765586516</v>
      </c>
      <c r="FK108" s="239">
        <f t="shared" si="1093"/>
        <v>3322.6306208101314</v>
      </c>
      <c r="FL108" s="239">
        <f t="shared" si="1094"/>
        <v>3505.0277797274812</v>
      </c>
      <c r="FM108" s="239">
        <f t="shared" si="1095"/>
        <v>3697.4377048466331</v>
      </c>
      <c r="FN108" s="239">
        <f t="shared" si="1096"/>
        <v>3900.4100510394451</v>
      </c>
      <c r="FO108" s="239">
        <f t="shared" si="1097"/>
        <v>4114.5246467054567</v>
      </c>
      <c r="FP108" s="239">
        <f t="shared" si="1098"/>
        <v>4340.3931501599591</v>
      </c>
      <c r="FQ108" s="239">
        <f t="shared" si="1099"/>
        <v>4578.660796950162</v>
      </c>
      <c r="FR108" s="239">
        <f t="shared" si="1100"/>
        <v>4830.0082430909952</v>
      </c>
      <c r="FS108" s="239">
        <f t="shared" si="1101"/>
        <v>5095.1535094860828</v>
      </c>
      <c r="FT108" s="239">
        <f t="shared" si="1102"/>
        <v>5374.8540330885016</v>
      </c>
      <c r="FU108" s="239">
        <f t="shared" si="1103"/>
        <v>5669.9088306608446</v>
      </c>
      <c r="FV108" s="239">
        <f t="shared" si="1104"/>
        <v>5981.1607813157671</v>
      </c>
      <c r="FW108" s="239">
        <f t="shared" si="1105"/>
        <v>6309.4990343575309</v>
      </c>
      <c r="FX108" s="239">
        <f t="shared" si="1106"/>
        <v>6655.8615493029856</v>
      </c>
      <c r="FY108" s="239">
        <f t="shared" si="1107"/>
        <v>7021.2377753380333</v>
      </c>
      <c r="FZ108" s="239">
        <f t="shared" si="1108"/>
        <v>7406.6714778639489</v>
      </c>
      <c r="GA108" s="239">
        <f t="shared" si="1109"/>
        <v>7813.2637202081069</v>
      </c>
      <c r="GB108" s="239">
        <f t="shared" si="1110"/>
        <v>8242.1760090169319</v>
      </c>
      <c r="GC108" s="239">
        <f t="shared" si="1111"/>
        <v>8694.6336123164765</v>
      </c>
      <c r="GD108" s="239">
        <f t="shared" si="1112"/>
        <v>9171.9290597192776</v>
      </c>
      <c r="GE108" s="239">
        <f t="shared" si="1113"/>
        <v>9675.425834776499</v>
      </c>
      <c r="GF108" s="239">
        <f t="shared" si="1114"/>
        <v>10206.56227002324</v>
      </c>
      <c r="GG108" s="239">
        <f t="shared" si="1115"/>
        <v>10766.855655843943</v>
      </c>
      <c r="GH108" s="239">
        <f t="shared" si="1116"/>
        <v>11357.906574895638</v>
      </c>
      <c r="GI108" s="239">
        <f t="shared" si="1117"/>
        <v>11981.403474471112</v>
      </c>
      <c r="GJ108" s="239">
        <f t="shared" si="1118"/>
        <v>12639.127489863815</v>
      </c>
      <c r="GK108" s="239">
        <f t="shared" si="1119"/>
        <v>13332.957532513346</v>
      </c>
      <c r="GL108" s="239">
        <f t="shared" si="1120"/>
        <v>14064.87565746675</v>
      </c>
      <c r="GM108" s="239">
        <f t="shared" si="1121"/>
        <v>14836.972725488782</v>
      </c>
      <c r="GN108" s="239">
        <f t="shared" si="1122"/>
        <v>15651.454375996031</v>
      </c>
      <c r="GO108" s="239">
        <f t="shared" si="1123"/>
        <v>16510.647327877676</v>
      </c>
      <c r="GP108" s="239">
        <f t="shared" si="1124"/>
        <v>17417.006026202362</v>
      </c>
      <c r="GQ108" s="239">
        <f t="shared" si="1125"/>
        <v>18373.119653798767</v>
      </c>
      <c r="GR108" s="239">
        <f t="shared" si="1126"/>
        <v>19381.719527739711</v>
      </c>
      <c r="GS108" s="239">
        <f t="shared" si="1127"/>
        <v>20445.686901859284</v>
      </c>
      <c r="GT108" s="239">
        <f t="shared" si="1128"/>
        <v>21568.061197592324</v>
      </c>
      <c r="GU108" s="239">
        <f t="shared" si="1129"/>
        <v>22752.048686649166</v>
      </c>
      <c r="GV108" s="239">
        <f t="shared" si="1130"/>
        <v>24001.031650329369</v>
      </c>
      <c r="GW108" s="239">
        <f t="shared" si="1131"/>
        <v>25318.578041639663</v>
      </c>
      <c r="GX108" s="239">
        <f t="shared" si="1132"/>
        <v>26708.451677817822</v>
      </c>
      <c r="GY108" s="239">
        <f t="shared" si="1133"/>
        <v>28174.622992379263</v>
      </c>
      <c r="GZ108" s="239">
        <f t="shared" si="1134"/>
        <v>29721.280377401621</v>
      </c>
      <c r="HA108" s="239">
        <f t="shared" si="1135"/>
        <v>31352.842148448639</v>
      </c>
      <c r="HB108" s="239">
        <f t="shared" si="1136"/>
        <v>33073.969166313422</v>
      </c>
      <c r="HC108" s="239">
        <f t="shared" si="1137"/>
        <v>34889.578151637441</v>
      </c>
      <c r="HD108" s="239">
        <f t="shared" si="1138"/>
        <v>36804.855730440911</v>
      </c>
      <c r="HE108" s="239">
        <f t="shared" si="1139"/>
        <v>38825.273250688333</v>
      </c>
      <c r="HF108" s="239">
        <f t="shared" si="1140"/>
        <v>40956.602412215376</v>
      </c>
      <c r="HG108" s="239">
        <f t="shared" si="1141"/>
        <v>43204.931754666963</v>
      </c>
      <c r="HH108" s="239">
        <f t="shared" si="1142"/>
        <v>45576.684050547447</v>
      </c>
      <c r="HI108" s="239">
        <f t="shared" si="1143"/>
        <v>48078.634653069319</v>
      </c>
    </row>
    <row r="109" spans="1:217" s="278" customFormat="1" ht="12.75" customHeight="1">
      <c r="A109" s="10" t="str">
        <f>'JJR-4 Constant DCF'!A99</f>
        <v>IDACORP, Inc.</v>
      </c>
      <c r="B109" s="389" t="str">
        <f>'JJR-4 Constant DCF'!B99</f>
        <v>IDA</v>
      </c>
      <c r="C109" s="239">
        <f>'JJR-4 Constant DCF'!D99</f>
        <v>90.211055555555518</v>
      </c>
      <c r="D109" s="239">
        <f>'JJR-4 Constant DCF'!C99</f>
        <v>2.84</v>
      </c>
      <c r="E109" s="3">
        <f>'JJR-4 Constant DCF'!G99</f>
        <v>4.4999999999999998E-2</v>
      </c>
      <c r="F109" s="3">
        <f>'JJR-4 Constant DCF'!H99</f>
        <v>2.5999999999999999E-2</v>
      </c>
      <c r="G109" s="3">
        <f>'JJR-4 Constant DCF'!I99</f>
        <v>2.5999999999999999E-2</v>
      </c>
      <c r="H109" s="3">
        <f t="shared" si="1144"/>
        <v>4.4999999999999998E-2</v>
      </c>
      <c r="I109" s="3">
        <f t="shared" si="953"/>
        <v>4.6649234433652709E-2</v>
      </c>
      <c r="J109" s="3">
        <f t="shared" si="954"/>
        <v>4.8298468867305419E-2</v>
      </c>
      <c r="K109" s="3">
        <f t="shared" si="955"/>
        <v>4.9947703300958129E-2</v>
      </c>
      <c r="L109" s="3">
        <f t="shared" si="956"/>
        <v>5.159693773461084E-2</v>
      </c>
      <c r="M109" s="3">
        <f t="shared" si="957"/>
        <v>5.324617216826355E-2</v>
      </c>
      <c r="N109" s="3">
        <f>'JJR-5.4 GDP Growth'!$D$25</f>
        <v>5.4895406601916275E-2</v>
      </c>
      <c r="O109" s="3">
        <f t="shared" si="1145"/>
        <v>8.7248304486274728E-2</v>
      </c>
      <c r="Q109" s="239">
        <f t="shared" si="958"/>
        <v>-90.211055555555518</v>
      </c>
      <c r="R109" s="239">
        <f t="shared" si="959"/>
        <v>2.9677999999999995</v>
      </c>
      <c r="S109" s="239">
        <f t="shared" si="960"/>
        <v>3.1013509999999993</v>
      </c>
      <c r="T109" s="239">
        <f t="shared" si="961"/>
        <v>3.2409117949999993</v>
      </c>
      <c r="U109" s="239">
        <f t="shared" si="962"/>
        <v>3.386752825774999</v>
      </c>
      <c r="V109" s="239">
        <f t="shared" si="963"/>
        <v>3.5391567029348736</v>
      </c>
      <c r="W109" s="239">
        <f t="shared" si="964"/>
        <v>3.7042556536675155</v>
      </c>
      <c r="X109" s="239">
        <f t="shared" si="965"/>
        <v>3.8831655300327159</v>
      </c>
      <c r="Y109" s="239">
        <f t="shared" si="966"/>
        <v>4.0771207297952978</v>
      </c>
      <c r="Z109" s="239">
        <f t="shared" si="967"/>
        <v>4.2874876742270365</v>
      </c>
      <c r="AA109" s="239">
        <f t="shared" si="968"/>
        <v>4.5157799810982375</v>
      </c>
      <c r="AB109" s="239">
        <f t="shared" si="969"/>
        <v>4.763675559285419</v>
      </c>
      <c r="AC109" s="239">
        <f t="shared" si="969"/>
        <v>5.0251794660320028</v>
      </c>
      <c r="AD109" s="239">
        <f t="shared" si="969"/>
        <v>5.3010387360674303</v>
      </c>
      <c r="AE109" s="239">
        <f t="shared" si="969"/>
        <v>5.5920414128963598</v>
      </c>
      <c r="AF109" s="239">
        <f t="shared" si="969"/>
        <v>5.89901879999206</v>
      </c>
      <c r="AG109" s="239">
        <f t="shared" si="969"/>
        <v>6.2228478355699721</v>
      </c>
      <c r="AH109" s="239">
        <f t="shared" si="969"/>
        <v>6.5644535977254401</v>
      </c>
      <c r="AI109" s="239">
        <f t="shared" si="969"/>
        <v>6.9248119470919907</v>
      </c>
      <c r="AJ109" s="239">
        <f t="shared" si="969"/>
        <v>7.3049523145694133</v>
      </c>
      <c r="AK109" s="239">
        <f t="shared" si="969"/>
        <v>7.7059606420853104</v>
      </c>
      <c r="AL109" s="239">
        <f t="shared" si="969"/>
        <v>8.1289824847909475</v>
      </c>
      <c r="AM109" s="239">
        <f t="shared" si="969"/>
        <v>8.5752262835534019</v>
      </c>
      <c r="AN109" s="239">
        <f t="shared" si="969"/>
        <v>9.0459668170925056</v>
      </c>
      <c r="AO109" s="239">
        <f t="shared" si="969"/>
        <v>9.5425488436242407</v>
      </c>
      <c r="AP109" s="239">
        <f t="shared" si="969"/>
        <v>10.066390942413639</v>
      </c>
      <c r="AQ109" s="239">
        <f t="shared" si="969"/>
        <v>10.618989566211283</v>
      </c>
      <c r="AR109" s="239">
        <f t="shared" si="970"/>
        <v>11.201923316149959</v>
      </c>
      <c r="AS109" s="239">
        <f t="shared" si="971"/>
        <v>11.816857451313497</v>
      </c>
      <c r="AT109" s="239">
        <f t="shared" si="972"/>
        <v>12.465548645860236</v>
      </c>
      <c r="AU109" s="239">
        <f t="shared" si="973"/>
        <v>13.1498500072907</v>
      </c>
      <c r="AV109" s="239">
        <f t="shared" si="974"/>
        <v>13.871716370195134</v>
      </c>
      <c r="AW109" s="239">
        <f t="shared" si="975"/>
        <v>14.633209880603454</v>
      </c>
      <c r="AX109" s="239">
        <f t="shared" si="976"/>
        <v>15.436505886890359</v>
      </c>
      <c r="AY109" s="239">
        <f t="shared" si="977"/>
        <v>16.283899154064081</v>
      </c>
      <c r="AZ109" s="239">
        <f t="shared" si="978"/>
        <v>17.177810419191029</v>
      </c>
      <c r="BA109" s="239">
        <f t="shared" si="979"/>
        <v>18.120793306683154</v>
      </c>
      <c r="BB109" s="239">
        <f t="shared" si="980"/>
        <v>19.115541623202809</v>
      </c>
      <c r="BC109" s="239">
        <f t="shared" si="981"/>
        <v>20.164897053024383</v>
      </c>
      <c r="BD109" s="239">
        <f t="shared" si="982"/>
        <v>21.271857275835941</v>
      </c>
      <c r="BE109" s="239">
        <f t="shared" si="983"/>
        <v>22.439584530170887</v>
      </c>
      <c r="BF109" s="239">
        <f t="shared" si="984"/>
        <v>23.671414646932689</v>
      </c>
      <c r="BG109" s="239">
        <f t="shared" si="985"/>
        <v>24.970866578818615</v>
      </c>
      <c r="BH109" s="239">
        <f t="shared" si="986"/>
        <v>26.341652452865066</v>
      </c>
      <c r="BI109" s="239">
        <f t="shared" si="987"/>
        <v>27.787688174831459</v>
      </c>
      <c r="BJ109" s="239">
        <f t="shared" si="988"/>
        <v>29.313104615716092</v>
      </c>
      <c r="BK109" s="239">
        <f t="shared" si="989"/>
        <v>30.922259412360336</v>
      </c>
      <c r="BL109" s="239">
        <f t="shared" si="990"/>
        <v>32.619749415851793</v>
      </c>
      <c r="BM109" s="239">
        <f t="shared" si="991"/>
        <v>34.410423823287594</v>
      </c>
      <c r="BN109" s="239">
        <f t="shared" si="992"/>
        <v>36.299398030411233</v>
      </c>
      <c r="BO109" s="239">
        <f t="shared" si="993"/>
        <v>38.292068244695457</v>
      </c>
      <c r="BP109" s="239">
        <f t="shared" si="994"/>
        <v>40.394126900616342</v>
      </c>
      <c r="BQ109" s="239">
        <f t="shared" si="995"/>
        <v>42.611578921155079</v>
      </c>
      <c r="BR109" s="239">
        <f t="shared" si="996"/>
        <v>44.950758871981535</v>
      </c>
      <c r="BS109" s="239">
        <f t="shared" si="997"/>
        <v>47.41834905732366</v>
      </c>
      <c r="BT109" s="239">
        <f t="shared" si="998"/>
        <v>50.021398609217037</v>
      </c>
      <c r="BU109" s="239">
        <f t="shared" si="999"/>
        <v>52.767343624666537</v>
      </c>
      <c r="BV109" s="239">
        <f t="shared" si="1000"/>
        <v>55.664028408245642</v>
      </c>
      <c r="BW109" s="239">
        <f t="shared" si="1001"/>
        <v>58.719727880816905</v>
      </c>
      <c r="BX109" s="239">
        <f t="shared" si="1002"/>
        <v>61.94317121838823</v>
      </c>
      <c r="BY109" s="239">
        <f t="shared" si="1003"/>
        <v>65.343566788633765</v>
      </c>
      <c r="BZ109" s="239">
        <f t="shared" si="1004"/>
        <v>68.93062845631529</v>
      </c>
      <c r="CA109" s="239">
        <f t="shared" si="1005"/>
        <v>72.714603332750343</v>
      </c>
      <c r="CB109" s="239">
        <f t="shared" si="1006"/>
        <v>76.706301048598732</v>
      </c>
      <c r="CC109" s="239">
        <f t="shared" si="1007"/>
        <v>80.917124633590561</v>
      </c>
      <c r="CD109" s="239">
        <f t="shared" si="1008"/>
        <v>85.359103091409452</v>
      </c>
      <c r="CE109" s="239">
        <f t="shared" si="1009"/>
        <v>90.044925762787258</v>
      </c>
      <c r="CF109" s="239">
        <f t="shared" si="1010"/>
        <v>94.987978574974832</v>
      </c>
      <c r="CG109" s="239">
        <f t="shared" si="1011"/>
        <v>100.20238228114219</v>
      </c>
      <c r="CH109" s="239">
        <f t="shared" si="1012"/>
        <v>105.70303279894614</v>
      </c>
      <c r="CI109" s="239">
        <f t="shared" si="1013"/>
        <v>111.50564376349998</v>
      </c>
      <c r="CJ109" s="239">
        <f t="shared" si="1014"/>
        <v>117.62679141630574</v>
      </c>
      <c r="CK109" s="239">
        <f t="shared" si="1015"/>
        <v>124.08396195838263</v>
      </c>
      <c r="CL109" s="239">
        <f t="shared" si="1016"/>
        <v>130.89560150286476</v>
      </c>
      <c r="CM109" s="239">
        <f t="shared" si="1017"/>
        <v>138.08116876976692</v>
      </c>
      <c r="CN109" s="239">
        <f t="shared" si="1018"/>
        <v>145.6611906734511</v>
      </c>
      <c r="CO109" s="239">
        <f t="shared" si="1019"/>
        <v>153.65732096158945</v>
      </c>
      <c r="CP109" s="239">
        <f t="shared" si="1020"/>
        <v>162.09240207313707</v>
      </c>
      <c r="CQ109" s="239">
        <f t="shared" si="1021"/>
        <v>170.99053039202323</v>
      </c>
      <c r="CR109" s="239">
        <f t="shared" si="1022"/>
        <v>180.37712508297068</v>
      </c>
      <c r="CS109" s="239">
        <f t="shared" si="1023"/>
        <v>190.27900070608507</v>
      </c>
      <c r="CT109" s="239">
        <f t="shared" si="1024"/>
        <v>200.72444381765192</v>
      </c>
      <c r="CU109" s="239">
        <f t="shared" si="1025"/>
        <v>211.74329377596541</v>
      </c>
      <c r="CV109" s="239">
        <f t="shared" si="1026"/>
        <v>223.36702798302605</v>
      </c>
      <c r="CW109" s="239">
        <f t="shared" si="1027"/>
        <v>235.62885180561588</v>
      </c>
      <c r="CX109" s="239">
        <f t="shared" si="1028"/>
        <v>248.56379343262785</v>
      </c>
      <c r="CY109" s="239">
        <f t="shared" si="1029"/>
        <v>262.2088039396267</v>
      </c>
      <c r="CZ109" s="239">
        <f t="shared" si="1030"/>
        <v>276.60286284649465</v>
      </c>
      <c r="DA109" s="239">
        <f t="shared" si="1031"/>
        <v>291.78708946970704</v>
      </c>
      <c r="DB109" s="239">
        <f t="shared" si="1032"/>
        <v>307.8048603873363</v>
      </c>
      <c r="DC109" s="239">
        <f t="shared" si="1033"/>
        <v>324.70193335234518</v>
      </c>
      <c r="DD109" s="239">
        <f t="shared" si="1034"/>
        <v>342.52657800815047</v>
      </c>
      <c r="DE109" s="239">
        <f t="shared" si="1035"/>
        <v>361.32971377987087</v>
      </c>
      <c r="DF109" s="239">
        <f t="shared" si="1036"/>
        <v>381.1650553351709</v>
      </c>
      <c r="DG109" s="239">
        <f t="shared" si="1037"/>
        <v>402.08926603023701</v>
      </c>
      <c r="DH109" s="239">
        <f t="shared" si="1038"/>
        <v>424.16211977923297</v>
      </c>
      <c r="DI109" s="239">
        <f t="shared" si="1039"/>
        <v>447.44667180964467</v>
      </c>
      <c r="DJ109" s="239">
        <f t="shared" si="1040"/>
        <v>472.00943879130932</v>
      </c>
      <c r="DK109" s="239">
        <f t="shared" si="1041"/>
        <v>497.92058885370056</v>
      </c>
      <c r="DL109" s="239">
        <f t="shared" si="1042"/>
        <v>525.25414203429</v>
      </c>
      <c r="DM109" s="239">
        <f t="shared" si="1043"/>
        <v>554.08818173060308</v>
      </c>
      <c r="DN109" s="239">
        <f t="shared" si="1044"/>
        <v>584.50507776002098</v>
      </c>
      <c r="DO109" s="239">
        <f t="shared" si="1045"/>
        <v>616.59172166454198</v>
      </c>
      <c r="DP109" s="239">
        <f t="shared" si="1046"/>
        <v>650.43977493269256</v>
      </c>
      <c r="DQ109" s="239">
        <f t="shared" si="1047"/>
        <v>686.1459308476816</v>
      </c>
      <c r="DR109" s="239">
        <f t="shared" si="1048"/>
        <v>723.81219070981535</v>
      </c>
      <c r="DS109" s="239">
        <f t="shared" si="1049"/>
        <v>763.54615522225447</v>
      </c>
      <c r="DT109" s="239">
        <f t="shared" si="1050"/>
        <v>805.46133187250996</v>
      </c>
      <c r="DU109" s="239">
        <f t="shared" si="1051"/>
        <v>849.67745918777246</v>
      </c>
      <c r="DV109" s="239">
        <f t="shared" si="1052"/>
        <v>896.32084879036836</v>
      </c>
      <c r="DW109" s="239">
        <f t="shared" si="1053"/>
        <v>945.52474623049034</v>
      </c>
      <c r="DX109" s="239">
        <f t="shared" si="1054"/>
        <v>997.42971162698677</v>
      </c>
      <c r="DY109" s="239">
        <f t="shared" si="1055"/>
        <v>1052.1840212035822</v>
      </c>
      <c r="DZ109" s="239">
        <f t="shared" si="1056"/>
        <v>1109.9440908675922</v>
      </c>
      <c r="EA109" s="239">
        <f t="shared" si="1057"/>
        <v>1170.8749230411629</v>
      </c>
      <c r="EB109" s="239">
        <f t="shared" si="1058"/>
        <v>1235.150578021495</v>
      </c>
      <c r="EC109" s="239">
        <f t="shared" si="1059"/>
        <v>1302.9546712165768</v>
      </c>
      <c r="ED109" s="239">
        <f t="shared" si="1060"/>
        <v>1374.480897676877</v>
      </c>
      <c r="EE109" s="239">
        <f t="shared" si="1061"/>
        <v>1449.933585421416</v>
      </c>
      <c r="EF109" s="239">
        <f t="shared" si="1062"/>
        <v>1529.5282791388988</v>
      </c>
      <c r="EG109" s="239">
        <f t="shared" si="1063"/>
        <v>1613.4923559313579</v>
      </c>
      <c r="EH109" s="239">
        <f t="shared" si="1064"/>
        <v>1702.0656748592937</v>
      </c>
      <c r="EI109" s="239">
        <f t="shared" si="1065"/>
        <v>1795.5012621438598</v>
      </c>
      <c r="EJ109" s="239">
        <f t="shared" si="1066"/>
        <v>1894.0660339835008</v>
      </c>
      <c r="EK109" s="239">
        <f t="shared" si="1067"/>
        <v>1998.041559049904</v>
      </c>
      <c r="EL109" s="239">
        <f t="shared" si="1068"/>
        <v>2107.724862841475</v>
      </c>
      <c r="EM109" s="239">
        <f t="shared" si="1069"/>
        <v>2223.4292761921261</v>
      </c>
      <c r="EN109" s="239">
        <f t="shared" si="1070"/>
        <v>2345.4853303592972</v>
      </c>
      <c r="EO109" s="239">
        <f t="shared" si="1071"/>
        <v>2474.2417012482006</v>
      </c>
      <c r="EP109" s="239">
        <f t="shared" si="1072"/>
        <v>2610.0662054696377</v>
      </c>
      <c r="EQ109" s="239">
        <f t="shared" si="1073"/>
        <v>2753.3468510768143</v>
      </c>
      <c r="ER109" s="239">
        <f t="shared" si="1074"/>
        <v>2904.4929459827817</v>
      </c>
      <c r="ES109" s="239">
        <f t="shared" si="1075"/>
        <v>3063.936267224904</v>
      </c>
      <c r="ET109" s="239">
        <f t="shared" si="1076"/>
        <v>3232.1322944165727</v>
      </c>
      <c r="EU109" s="239">
        <f t="shared" si="1077"/>
        <v>3409.5615109097548</v>
      </c>
      <c r="EV109" s="239">
        <f t="shared" si="1078"/>
        <v>3596.7307763853896</v>
      </c>
      <c r="EW109" s="239">
        <f t="shared" si="1079"/>
        <v>3794.1747747926916</v>
      </c>
      <c r="EX109" s="239">
        <f t="shared" si="1080"/>
        <v>4002.4575417736705</v>
      </c>
      <c r="EY109" s="239">
        <f t="shared" si="1081"/>
        <v>4222.1740759362428</v>
      </c>
      <c r="EZ109" s="239">
        <f t="shared" si="1082"/>
        <v>4453.9520385788328</v>
      </c>
      <c r="FA109" s="239">
        <f t="shared" si="1083"/>
        <v>4698.4535467220521</v>
      </c>
      <c r="FB109" s="239">
        <f t="shared" si="1084"/>
        <v>4956.3770645695749</v>
      </c>
      <c r="FC109" s="239">
        <f t="shared" si="1085"/>
        <v>5228.459398801534</v>
      </c>
      <c r="FD109" s="239">
        <f t="shared" si="1086"/>
        <v>5515.4778034003548</v>
      </c>
      <c r="FE109" s="239">
        <f t="shared" si="1087"/>
        <v>5818.2522000218614</v>
      </c>
      <c r="FF109" s="239">
        <f t="shared" si="1088"/>
        <v>6137.6475202545553</v>
      </c>
      <c r="FG109" s="239">
        <f t="shared" si="1089"/>
        <v>6474.5761764581721</v>
      </c>
      <c r="FH109" s="239">
        <f t="shared" si="1090"/>
        <v>6830.0006682399235</v>
      </c>
      <c r="FI109" s="239">
        <f t="shared" si="1091"/>
        <v>7204.9363320143138</v>
      </c>
      <c r="FJ109" s="239">
        <f t="shared" si="1092"/>
        <v>7600.4542415011592</v>
      </c>
      <c r="FK109" s="239">
        <f t="shared" si="1093"/>
        <v>8017.6842674476247</v>
      </c>
      <c r="FL109" s="239">
        <f t="shared" si="1094"/>
        <v>8457.8183053149496</v>
      </c>
      <c r="FM109" s="239">
        <f t="shared" si="1095"/>
        <v>8922.1136801503435</v>
      </c>
      <c r="FN109" s="239">
        <f t="shared" si="1096"/>
        <v>9411.8967383707168</v>
      </c>
      <c r="FO109" s="239">
        <f t="shared" si="1097"/>
        <v>9928.566636718826</v>
      </c>
      <c r="FP109" s="239">
        <f t="shared" si="1098"/>
        <v>10473.599339215727</v>
      </c>
      <c r="FQ109" s="239">
        <f t="shared" si="1099"/>
        <v>11048.551833527536</v>
      </c>
      <c r="FR109" s="239">
        <f t="shared" si="1100"/>
        <v>11655.066578791377</v>
      </c>
      <c r="FS109" s="239">
        <f t="shared" si="1101"/>
        <v>12294.876197606534</v>
      </c>
      <c r="FT109" s="239">
        <f t="shared" si="1102"/>
        <v>12969.808425594367</v>
      </c>
      <c r="FU109" s="239">
        <f t="shared" si="1103"/>
        <v>13681.791332666329</v>
      </c>
      <c r="FV109" s="239">
        <f t="shared" si="1104"/>
        <v>14432.858830915622</v>
      </c>
      <c r="FW109" s="239">
        <f t="shared" si="1105"/>
        <v>15225.156484866793</v>
      </c>
      <c r="FX109" s="239">
        <f t="shared" si="1106"/>
        <v>16060.947640681357</v>
      </c>
      <c r="FY109" s="239">
        <f t="shared" si="1107"/>
        <v>16942.61989182865</v>
      </c>
      <c r="FZ109" s="239">
        <f t="shared" si="1108"/>
        <v>17872.691899692298</v>
      </c>
      <c r="GA109" s="239">
        <f t="shared" si="1109"/>
        <v>18853.820588596682</v>
      </c>
      <c r="GB109" s="239">
        <f t="shared" si="1110"/>
        <v>19888.808735807277</v>
      </c>
      <c r="GC109" s="239">
        <f t="shared" si="1111"/>
        <v>20980.61297818716</v>
      </c>
      <c r="GD109" s="239">
        <f t="shared" si="1112"/>
        <v>22132.352258382187</v>
      </c>
      <c r="GE109" s="239">
        <f t="shared" si="1113"/>
        <v>23347.316734662916</v>
      </c>
      <c r="GF109" s="239">
        <f t="shared" si="1114"/>
        <v>24628.977179875961</v>
      </c>
      <c r="GG109" s="239">
        <f t="shared" si="1115"/>
        <v>25980.994896354568</v>
      </c>
      <c r="GH109" s="239">
        <f t="shared" si="1116"/>
        <v>27407.232175112265</v>
      </c>
      <c r="GI109" s="239">
        <f t="shared" si="1117"/>
        <v>28911.763329198177</v>
      </c>
      <c r="GJ109" s="239">
        <f t="shared" si="1118"/>
        <v>30498.886332732884</v>
      </c>
      <c r="GK109" s="239">
        <f t="shared" si="1119"/>
        <v>32173.135098873881</v>
      </c>
      <c r="GL109" s="239">
        <f t="shared" si="1120"/>
        <v>33939.292431784947</v>
      </c>
      <c r="GM109" s="239">
        <f t="shared" si="1121"/>
        <v>35802.40368960912</v>
      </c>
      <c r="GN109" s="239">
        <f t="shared" si="1122"/>
        <v>37767.791197476159</v>
      </c>
      <c r="GO109" s="239">
        <f t="shared" si="1123"/>
        <v>39841.069451717885</v>
      </c>
      <c r="GP109" s="239">
        <f t="shared" si="1124"/>
        <v>42028.161158725125</v>
      </c>
      <c r="GQ109" s="239">
        <f t="shared" si="1125"/>
        <v>44335.314154264204</v>
      </c>
      <c r="GR109" s="239">
        <f t="shared" si="1126"/>
        <v>46769.119251586235</v>
      </c>
      <c r="GS109" s="239">
        <f t="shared" si="1127"/>
        <v>49336.529069315569</v>
      </c>
      <c r="GT109" s="239">
        <f t="shared" si="1128"/>
        <v>52044.877892902907</v>
      </c>
      <c r="GU109" s="239">
        <f t="shared" si="1129"/>
        <v>54901.902626380892</v>
      </c>
      <c r="GV109" s="239">
        <f t="shared" si="1130"/>
        <v>57915.764894274886</v>
      </c>
      <c r="GW109" s="239">
        <f t="shared" si="1131"/>
        <v>61095.074356807098</v>
      </c>
      <c r="GX109" s="239">
        <f t="shared" si="1132"/>
        <v>64448.913304998328</v>
      </c>
      <c r="GY109" s="239">
        <f t="shared" si="1133"/>
        <v>67986.862605927861</v>
      </c>
      <c r="GZ109" s="239">
        <f t="shared" si="1134"/>
        <v>71719.029072268895</v>
      </c>
      <c r="HA109" s="239">
        <f t="shared" si="1135"/>
        <v>75656.074334285746</v>
      </c>
      <c r="HB109" s="239">
        <f t="shared" si="1136"/>
        <v>79809.245296771158</v>
      </c>
      <c r="HC109" s="239">
        <f t="shared" si="1137"/>
        <v>84190.406267929488</v>
      </c>
      <c r="HD109" s="239">
        <f t="shared" si="1138"/>
        <v>88812.072851987992</v>
      </c>
      <c r="HE109" s="239">
        <f t="shared" si="1139"/>
        <v>93687.447702356876</v>
      </c>
      <c r="HF109" s="239">
        <f t="shared" si="1140"/>
        <v>98830.458237473518</v>
      </c>
      <c r="HG109" s="239">
        <f t="shared" si="1141"/>
        <v>104255.79642707334</v>
      </c>
      <c r="HH109" s="239">
        <f t="shared" si="1142"/>
        <v>109978.96076254414</v>
      </c>
      <c r="HI109" s="239">
        <f t="shared" si="1143"/>
        <v>116016.3005312602</v>
      </c>
    </row>
    <row r="110" spans="1:217" s="278" customFormat="1" ht="12.75" customHeight="1">
      <c r="A110" s="10" t="str">
        <f>'JJR-4 Constant DCF'!A100</f>
        <v>NextEra Energy, Inc.</v>
      </c>
      <c r="B110" s="389" t="str">
        <f>'JJR-4 Constant DCF'!B100</f>
        <v>NEE</v>
      </c>
      <c r="C110" s="239">
        <f>'JJR-4 Constant DCF'!D100</f>
        <v>74.439249999999959</v>
      </c>
      <c r="D110" s="239">
        <f>'JJR-4 Constant DCF'!C100</f>
        <v>1.54</v>
      </c>
      <c r="E110" s="3">
        <f>'JJR-4 Constant DCF'!G100</f>
        <v>0.105</v>
      </c>
      <c r="F110" s="3">
        <f>'JJR-4 Constant DCF'!H100</f>
        <v>8.5900000000000004E-2</v>
      </c>
      <c r="G110" s="3">
        <f>'JJR-4 Constant DCF'!I100</f>
        <v>7.8E-2</v>
      </c>
      <c r="H110" s="3">
        <f t="shared" si="1144"/>
        <v>0.105</v>
      </c>
      <c r="I110" s="3">
        <f t="shared" si="953"/>
        <v>9.6649234433652711E-2</v>
      </c>
      <c r="J110" s="3">
        <f t="shared" si="954"/>
        <v>8.8298468867305427E-2</v>
      </c>
      <c r="K110" s="3">
        <f t="shared" si="955"/>
        <v>7.9947703300958142E-2</v>
      </c>
      <c r="L110" s="3">
        <f t="shared" si="956"/>
        <v>7.1596937734610858E-2</v>
      </c>
      <c r="M110" s="3">
        <f t="shared" si="957"/>
        <v>6.3246172168263573E-2</v>
      </c>
      <c r="N110" s="3">
        <f>'JJR-5.4 GDP Growth'!$D$25</f>
        <v>5.4895406601916275E-2</v>
      </c>
      <c r="O110" s="3">
        <f t="shared" si="1145"/>
        <v>8.6034110188484184E-2</v>
      </c>
      <c r="Q110" s="239">
        <f t="shared" si="958"/>
        <v>-74.439249999999959</v>
      </c>
      <c r="R110" s="239">
        <f t="shared" si="959"/>
        <v>1.7017</v>
      </c>
      <c r="S110" s="239">
        <f t="shared" si="960"/>
        <v>1.8803785</v>
      </c>
      <c r="T110" s="239">
        <f t="shared" si="961"/>
        <v>2.0778182424999998</v>
      </c>
      <c r="U110" s="239">
        <f t="shared" si="962"/>
        <v>2.2959891579624996</v>
      </c>
      <c r="V110" s="239">
        <f t="shared" si="963"/>
        <v>2.537068019548562</v>
      </c>
      <c r="W110" s="239">
        <f t="shared" si="964"/>
        <v>2.782273701344034</v>
      </c>
      <c r="X110" s="239">
        <f t="shared" si="965"/>
        <v>3.0279442091424826</v>
      </c>
      <c r="Y110" s="239">
        <f t="shared" si="966"/>
        <v>3.2700213943868603</v>
      </c>
      <c r="Z110" s="239">
        <f t="shared" si="967"/>
        <v>3.5041449125516215</v>
      </c>
      <c r="AA110" s="239">
        <f t="shared" si="968"/>
        <v>3.7257686649934061</v>
      </c>
      <c r="AB110" s="239">
        <f t="shared" si="969"/>
        <v>3.9302962507628978</v>
      </c>
      <c r="AC110" s="239">
        <f t="shared" si="969"/>
        <v>4.1460514615145145</v>
      </c>
      <c r="AD110" s="239">
        <f t="shared" si="969"/>
        <v>4.3736506422868233</v>
      </c>
      <c r="AE110" s="239">
        <f t="shared" si="969"/>
        <v>4.6137439726298908</v>
      </c>
      <c r="AF110" s="239">
        <f t="shared" si="969"/>
        <v>4.8670173239645491</v>
      </c>
      <c r="AG110" s="239">
        <f t="shared" si="969"/>
        <v>5.1341942189021532</v>
      </c>
      <c r="AH110" s="239">
        <f t="shared" si="969"/>
        <v>5.4160378981219948</v>
      </c>
      <c r="AI110" s="239">
        <f t="shared" si="969"/>
        <v>5.7133535007107898</v>
      </c>
      <c r="AJ110" s="239">
        <f t="shared" si="969"/>
        <v>6.0269903641927902</v>
      </c>
      <c r="AK110" s="239">
        <f t="shared" si="969"/>
        <v>6.357844450820985</v>
      </c>
      <c r="AL110" s="239">
        <f t="shared" si="969"/>
        <v>6.7068609070605403</v>
      </c>
      <c r="AM110" s="239">
        <f t="shared" si="969"/>
        <v>7.0750367635761258</v>
      </c>
      <c r="AN110" s="239">
        <f t="shared" si="969"/>
        <v>7.4634237834361432</v>
      </c>
      <c r="AO110" s="239">
        <f t="shared" si="969"/>
        <v>7.8731314666702827</v>
      </c>
      <c r="AP110" s="239">
        <f t="shared" si="969"/>
        <v>8.3053302197634888</v>
      </c>
      <c r="AQ110" s="239">
        <f t="shared" si="969"/>
        <v>8.7612546991405882</v>
      </c>
      <c r="AR110" s="239">
        <f t="shared" si="970"/>
        <v>9.2422073381928609</v>
      </c>
      <c r="AS110" s="239">
        <f t="shared" si="971"/>
        <v>9.7495620679221719</v>
      </c>
      <c r="AT110" s="239">
        <f t="shared" si="972"/>
        <v>10.284768241831379</v>
      </c>
      <c r="AU110" s="239">
        <f t="shared" si="973"/>
        <v>10.849354776273188</v>
      </c>
      <c r="AV110" s="239">
        <f t="shared" si="974"/>
        <v>11.444934518085146</v>
      </c>
      <c r="AW110" s="239">
        <f t="shared" si="975"/>
        <v>12.073208851987737</v>
      </c>
      <c r="AX110" s="239">
        <f t="shared" si="976"/>
        <v>12.735972560907458</v>
      </c>
      <c r="AY110" s="239">
        <f t="shared" si="977"/>
        <v>13.435118953109322</v>
      </c>
      <c r="AZ110" s="239">
        <f t="shared" si="978"/>
        <v>14.17264527078537</v>
      </c>
      <c r="BA110" s="239">
        <f t="shared" si="979"/>
        <v>14.950658395549858</v>
      </c>
      <c r="BB110" s="239">
        <f t="shared" si="980"/>
        <v>15.771380867139921</v>
      </c>
      <c r="BC110" s="239">
        <f t="shared" si="981"/>
        <v>16.63715723251525</v>
      </c>
      <c r="BD110" s="239">
        <f t="shared" si="982"/>
        <v>17.550460743494188</v>
      </c>
      <c r="BE110" s="239">
        <f t="shared" si="983"/>
        <v>18.513900422059272</v>
      </c>
      <c r="BF110" s="239">
        <f t="shared" si="984"/>
        <v>19.530228513515606</v>
      </c>
      <c r="BG110" s="239">
        <f t="shared" si="985"/>
        <v>20.602348348793385</v>
      </c>
      <c r="BH110" s="239">
        <f t="shared" si="986"/>
        <v>21.733322638354714</v>
      </c>
      <c r="BI110" s="239">
        <f t="shared" si="987"/>
        <v>22.926382221397827</v>
      </c>
      <c r="BJ110" s="239">
        <f t="shared" si="988"/>
        <v>24.184935295352403</v>
      </c>
      <c r="BK110" s="239">
        <f t="shared" si="989"/>
        <v>25.51257715203181</v>
      </c>
      <c r="BL110" s="239">
        <f t="shared" si="990"/>
        <v>26.913100448255356</v>
      </c>
      <c r="BM110" s="239">
        <f t="shared" si="991"/>
        <v>28.390506040280549</v>
      </c>
      <c r="BN110" s="239">
        <f t="shared" si="992"/>
        <v>29.949014412995911</v>
      </c>
      <c r="BO110" s="239">
        <f t="shared" si="993"/>
        <v>31.593077736523973</v>
      </c>
      <c r="BP110" s="239">
        <f t="shared" si="994"/>
        <v>33.327392584676403</v>
      </c>
      <c r="BQ110" s="239">
        <f t="shared" si="995"/>
        <v>35.1569133515939</v>
      </c>
      <c r="BR110" s="239">
        <f t="shared" si="996"/>
        <v>37.086866404897989</v>
      </c>
      <c r="BS110" s="239">
        <f t="shared" si="997"/>
        <v>39.122765015785816</v>
      </c>
      <c r="BT110" s="239">
        <f t="shared" si="998"/>
        <v>41.270425108718605</v>
      </c>
      <c r="BU110" s="239">
        <f t="shared" si="999"/>
        <v>43.535981875695647</v>
      </c>
      <c r="BV110" s="239">
        <f t="shared" si="1000"/>
        <v>45.925907302575617</v>
      </c>
      <c r="BW110" s="239">
        <f t="shared" si="1001"/>
        <v>48.447028657512419</v>
      </c>
      <c r="BX110" s="239">
        <f t="shared" si="1002"/>
        <v>51.106547994321254</v>
      </c>
      <c r="BY110" s="239">
        <f t="shared" si="1003"/>
        <v>53.912062726489864</v>
      </c>
      <c r="BZ110" s="239">
        <f t="shared" si="1004"/>
        <v>56.871587330608541</v>
      </c>
      <c r="CA110" s="239">
        <f t="shared" si="1005"/>
        <v>59.99357624121869</v>
      </c>
      <c r="CB110" s="239">
        <f t="shared" si="1006"/>
        <v>63.286948002483456</v>
      </c>
      <c r="CC110" s="239">
        <f t="shared" si="1007"/>
        <v>66.761110745674117</v>
      </c>
      <c r="CD110" s="239">
        <f t="shared" si="1008"/>
        <v>70.425989065253461</v>
      </c>
      <c r="CE110" s="239">
        <f t="shared" si="1009"/>
        <v>74.292052370332655</v>
      </c>
      <c r="CF110" s="239">
        <f t="shared" si="1010"/>
        <v>78.370344792492929</v>
      </c>
      <c r="CG110" s="239">
        <f t="shared" si="1011"/>
        <v>82.672516735409204</v>
      </c>
      <c r="CH110" s="239">
        <f t="shared" si="1012"/>
        <v>87.210858156403219</v>
      </c>
      <c r="CI110" s="239">
        <f t="shared" si="1013"/>
        <v>91.998333675001021</v>
      </c>
      <c r="CJ110" s="239">
        <f t="shared" si="1014"/>
        <v>97.048619608788968</v>
      </c>
      <c r="CK110" s="239">
        <f t="shared" si="1015"/>
        <v>102.37614304236814</v>
      </c>
      <c r="CL110" s="239">
        <f t="shared" si="1016"/>
        <v>107.99612304101488</v>
      </c>
      <c r="CM110" s="239">
        <f t="shared" si="1017"/>
        <v>113.92461412678198</v>
      </c>
      <c r="CN110" s="239">
        <f t="shared" si="1018"/>
        <v>120.17855214123809</v>
      </c>
      <c r="CO110" s="239">
        <f t="shared" si="1019"/>
        <v>126.77580262586095</v>
      </c>
      <c r="CP110" s="239">
        <f t="shared" si="1020"/>
        <v>133.73521185829188</v>
      </c>
      <c r="CQ110" s="239">
        <f t="shared" si="1021"/>
        <v>141.07666069024623</v>
      </c>
      <c r="CR110" s="239">
        <f t="shared" si="1022"/>
        <v>148.82112134087788</v>
      </c>
      <c r="CS110" s="239">
        <f t="shared" si="1023"/>
        <v>156.99071730783848</v>
      </c>
      <c r="CT110" s="239">
        <f t="shared" si="1024"/>
        <v>165.60878656717875</v>
      </c>
      <c r="CU110" s="239">
        <f t="shared" si="1025"/>
        <v>174.69994824263401</v>
      </c>
      <c r="CV110" s="239">
        <f t="shared" si="1026"/>
        <v>184.29017293474712</v>
      </c>
      <c r="CW110" s="239">
        <f t="shared" si="1027"/>
        <v>194.40685691073753</v>
      </c>
      <c r="CX110" s="239">
        <f t="shared" si="1028"/>
        <v>205.07890036705302</v>
      </c>
      <c r="CY110" s="239">
        <f t="shared" si="1029"/>
        <v>216.33678998817626</v>
      </c>
      <c r="CZ110" s="239">
        <f t="shared" si="1030"/>
        <v>228.21268603753057</v>
      </c>
      <c r="DA110" s="239">
        <f t="shared" si="1031"/>
        <v>240.74051422927627</v>
      </c>
      <c r="DB110" s="239">
        <f t="shared" si="1032"/>
        <v>253.95606264344681</v>
      </c>
      <c r="DC110" s="239">
        <f t="shared" si="1033"/>
        <v>267.89708396128054</v>
      </c>
      <c r="DD110" s="239">
        <f t="shared" si="1034"/>
        <v>282.60340331280275</v>
      </c>
      <c r="DE110" s="239">
        <f t="shared" si="1035"/>
        <v>298.11703204474441</v>
      </c>
      <c r="DF110" s="239">
        <f t="shared" si="1036"/>
        <v>314.48228773379714</v>
      </c>
      <c r="DG110" s="239">
        <f t="shared" si="1037"/>
        <v>331.74592078804477</v>
      </c>
      <c r="DH110" s="239">
        <f t="shared" si="1038"/>
        <v>349.95724799823159</v>
      </c>
      <c r="DI110" s="239">
        <f t="shared" si="1039"/>
        <v>369.16829342038216</v>
      </c>
      <c r="DJ110" s="239">
        <f t="shared" si="1040"/>
        <v>389.43393699222958</v>
      </c>
      <c r="DK110" s="239">
        <f t="shared" si="1041"/>
        <v>410.81207130800306</v>
      </c>
      <c r="DL110" s="239">
        <f t="shared" si="1042"/>
        <v>433.36376699943133</v>
      </c>
      <c r="DM110" s="239">
        <f t="shared" si="1043"/>
        <v>457.1534471954032</v>
      </c>
      <c r="DN110" s="239">
        <f t="shared" si="1044"/>
        <v>482.24907155866254</v>
      </c>
      <c r="DO110" s="239">
        <f t="shared" si="1045"/>
        <v>508.72233042527193</v>
      </c>
      <c r="DP110" s="239">
        <f t="shared" si="1046"/>
        <v>536.64884960144161</v>
      </c>
      <c r="DQ110" s="239">
        <f t="shared" si="1047"/>
        <v>566.10840640276331</v>
      </c>
      <c r="DR110" s="239">
        <f t="shared" si="1048"/>
        <v>597.18515755300587</v>
      </c>
      <c r="DS110" s="239">
        <f t="shared" si="1049"/>
        <v>629.96787959350752</v>
      </c>
      <c r="DT110" s="239">
        <f t="shared" si="1050"/>
        <v>664.5502224899401</v>
      </c>
      <c r="DU110" s="239">
        <f t="shared" si="1051"/>
        <v>701.03097716091929</v>
      </c>
      <c r="DV110" s="239">
        <f t="shared" si="1052"/>
        <v>739.51435769270665</v>
      </c>
      <c r="DW110" s="239">
        <f t="shared" si="1053"/>
        <v>780.11029904620273</v>
      </c>
      <c r="DX110" s="239">
        <f t="shared" si="1054"/>
        <v>822.93477110668653</v>
      </c>
      <c r="DY110" s="239">
        <f t="shared" si="1055"/>
        <v>868.11010997344295</v>
      </c>
      <c r="DZ110" s="239">
        <f t="shared" si="1056"/>
        <v>915.7653674356693</v>
      </c>
      <c r="EA110" s="239">
        <f t="shared" si="1057"/>
        <v>966.03667963300359</v>
      </c>
      <c r="EB110" s="239">
        <f t="shared" si="1058"/>
        <v>1019.0676559538224</v>
      </c>
      <c r="EC110" s="239">
        <f t="shared" si="1059"/>
        <v>1075.0097892822691</v>
      </c>
      <c r="ED110" s="239">
        <f t="shared" si="1060"/>
        <v>1134.0228887659596</v>
      </c>
      <c r="EE110" s="239">
        <f t="shared" si="1061"/>
        <v>1196.2755363406466</v>
      </c>
      <c r="EF110" s="239">
        <f t="shared" si="1062"/>
        <v>1261.9455683159917</v>
      </c>
      <c r="EG110" s="239">
        <f t="shared" si="1063"/>
        <v>1331.2205833981843</v>
      </c>
      <c r="EH110" s="239">
        <f t="shared" si="1064"/>
        <v>1404.2984786006677</v>
      </c>
      <c r="EI110" s="239">
        <f t="shared" si="1065"/>
        <v>1481.3880145739038</v>
      </c>
      <c r="EJ110" s="239">
        <f t="shared" si="1066"/>
        <v>1562.7094119691437</v>
      </c>
      <c r="EK110" s="239">
        <f t="shared" si="1067"/>
        <v>1648.4949805398314</v>
      </c>
      <c r="EL110" s="239">
        <f t="shared" si="1068"/>
        <v>1738.9897827777836</v>
      </c>
      <c r="EM110" s="239">
        <f t="shared" si="1069"/>
        <v>1834.452333979948</v>
      </c>
      <c r="EN110" s="239">
        <f t="shared" si="1070"/>
        <v>1935.1553407456115</v>
      </c>
      <c r="EO110" s="239">
        <f t="shared" si="1071"/>
        <v>2041.3864800137117</v>
      </c>
      <c r="EP110" s="239">
        <f t="shared" si="1072"/>
        <v>2153.4492208657189</v>
      </c>
      <c r="EQ110" s="239">
        <f t="shared" si="1073"/>
        <v>2271.6636914417222</v>
      </c>
      <c r="ER110" s="239">
        <f t="shared" si="1074"/>
        <v>2396.3675934462258</v>
      </c>
      <c r="ES110" s="239">
        <f t="shared" si="1075"/>
        <v>2527.9171668561121</v>
      </c>
      <c r="ET110" s="239">
        <f t="shared" si="1076"/>
        <v>2666.6882075866424</v>
      </c>
      <c r="EU110" s="239">
        <f t="shared" si="1077"/>
        <v>2813.0771410226466</v>
      </c>
      <c r="EV110" s="239">
        <f t="shared" si="1078"/>
        <v>2967.5021544816409</v>
      </c>
      <c r="EW110" s="239">
        <f t="shared" si="1079"/>
        <v>3130.4043918439729</v>
      </c>
      <c r="EX110" s="239">
        <f t="shared" si="1080"/>
        <v>3302.2492137626723</v>
      </c>
      <c r="EY110" s="239">
        <f t="shared" si="1081"/>
        <v>3483.5275270530324</v>
      </c>
      <c r="EZ110" s="239">
        <f t="shared" si="1082"/>
        <v>3674.7571870595766</v>
      </c>
      <c r="FA110" s="239">
        <f t="shared" si="1083"/>
        <v>3876.484477006526</v>
      </c>
      <c r="FB110" s="239">
        <f t="shared" si="1084"/>
        <v>4089.2856685578163</v>
      </c>
      <c r="FC110" s="239">
        <f t="shared" si="1085"/>
        <v>4313.7686680446868</v>
      </c>
      <c r="FD110" s="239">
        <f t="shared" si="1086"/>
        <v>4550.5747530636063</v>
      </c>
      <c r="FE110" s="239">
        <f t="shared" si="1087"/>
        <v>4800.3804044054477</v>
      </c>
      <c r="FF110" s="239">
        <f t="shared" si="1088"/>
        <v>5063.8992385491565</v>
      </c>
      <c r="FG110" s="239">
        <f t="shared" si="1089"/>
        <v>5341.8840462404469</v>
      </c>
      <c r="FH110" s="239">
        <f t="shared" si="1090"/>
        <v>5635.1289429791059</v>
      </c>
      <c r="FI110" s="239">
        <f t="shared" si="1091"/>
        <v>5944.4716375581702</v>
      </c>
      <c r="FJ110" s="239">
        <f t="shared" si="1092"/>
        <v>6270.7958251354848</v>
      </c>
      <c r="FK110" s="239">
        <f t="shared" si="1093"/>
        <v>6615.0337116738965</v>
      </c>
      <c r="FL110" s="239">
        <f t="shared" si="1094"/>
        <v>6978.1686769616181</v>
      </c>
      <c r="FM110" s="239">
        <f t="shared" si="1095"/>
        <v>7361.2380838201825</v>
      </c>
      <c r="FN110" s="239">
        <f t="shared" si="1096"/>
        <v>7765.3362415250022</v>
      </c>
      <c r="FO110" s="239">
        <f t="shared" si="1097"/>
        <v>8191.6175319041131</v>
      </c>
      <c r="FP110" s="239">
        <f t="shared" si="1098"/>
        <v>8641.2997070453748</v>
      </c>
      <c r="FQ110" s="239">
        <f t="shared" si="1099"/>
        <v>9115.6673680326512</v>
      </c>
      <c r="FR110" s="239">
        <f t="shared" si="1100"/>
        <v>9616.0756346486232</v>
      </c>
      <c r="FS110" s="239">
        <f t="shared" si="1101"/>
        <v>10143.954016527439</v>
      </c>
      <c r="FT110" s="239">
        <f t="shared" si="1102"/>
        <v>10700.810496815855</v>
      </c>
      <c r="FU110" s="239">
        <f t="shared" si="1103"/>
        <v>11288.235840008616</v>
      </c>
      <c r="FV110" s="239">
        <f t="shared" si="1104"/>
        <v>11907.908136264214</v>
      </c>
      <c r="FW110" s="239">
        <f t="shared" si="1105"/>
        <v>12561.597595182704</v>
      </c>
      <c r="FX110" s="239">
        <f t="shared" si="1106"/>
        <v>13251.171602739912</v>
      </c>
      <c r="FY110" s="239">
        <f t="shared" si="1107"/>
        <v>13978.600055824087</v>
      </c>
      <c r="FZ110" s="239">
        <f t="shared" si="1108"/>
        <v>14745.960989614119</v>
      </c>
      <c r="GA110" s="239">
        <f t="shared" si="1109"/>
        <v>15555.446513874982</v>
      </c>
      <c r="GB110" s="239">
        <f t="shared" si="1110"/>
        <v>16409.36907512851</v>
      </c>
      <c r="GC110" s="239">
        <f t="shared" si="1111"/>
        <v>17310.1680625886</v>
      </c>
      <c r="GD110" s="239">
        <f t="shared" si="1112"/>
        <v>18260.416776731905</v>
      </c>
      <c r="GE110" s="239">
        <f t="shared" si="1113"/>
        <v>19262.829780411055</v>
      </c>
      <c r="GF110" s="239">
        <f t="shared" si="1114"/>
        <v>20320.270653510222</v>
      </c>
      <c r="GG110" s="239">
        <f t="shared" si="1115"/>
        <v>21435.760173295654</v>
      </c>
      <c r="GH110" s="239">
        <f t="shared" si="1116"/>
        <v>22612.484943829881</v>
      </c>
      <c r="GI110" s="239">
        <f t="shared" si="1117"/>
        <v>23853.806499101131</v>
      </c>
      <c r="GJ110" s="239">
        <f t="shared" si="1118"/>
        <v>25163.27090587272</v>
      </c>
      <c r="GK110" s="239">
        <f t="shared" si="1119"/>
        <v>26544.618893684772</v>
      </c>
      <c r="GL110" s="239">
        <f t="shared" si="1120"/>
        <v>28001.796540946507</v>
      </c>
      <c r="GM110" s="239">
        <f t="shared" si="1121"/>
        <v>29538.966547645898</v>
      </c>
      <c r="GN110" s="239">
        <f t="shared" si="1122"/>
        <v>31160.520126879321</v>
      </c>
      <c r="GO110" s="239">
        <f t="shared" si="1123"/>
        <v>32871.089549171556</v>
      </c>
      <c r="GP110" s="239">
        <f t="shared" si="1124"/>
        <v>34675.561375421326</v>
      </c>
      <c r="GQ110" s="239">
        <f t="shared" si="1125"/>
        <v>36579.090416274783</v>
      </c>
      <c r="GR110" s="239">
        <f t="shared" si="1126"/>
        <v>38587.114457804448</v>
      </c>
      <c r="GS110" s="239">
        <f t="shared" si="1127"/>
        <v>40705.369795560306</v>
      </c>
      <c r="GT110" s="239">
        <f t="shared" si="1128"/>
        <v>42939.907621368948</v>
      </c>
      <c r="GU110" s="239">
        <f t="shared" si="1129"/>
        <v>45297.111309692722</v>
      </c>
      <c r="GV110" s="239">
        <f t="shared" si="1130"/>
        <v>47783.714652930561</v>
      </c>
      <c r="GW110" s="239">
        <f t="shared" si="1131"/>
        <v>50406.821097753127</v>
      </c>
      <c r="GX110" s="239">
        <f t="shared" si="1132"/>
        <v>53173.924037424338</v>
      </c>
      <c r="GY110" s="239">
        <f t="shared" si="1133"/>
        <v>56092.928218078159</v>
      </c>
      <c r="GZ110" s="239">
        <f t="shared" si="1134"/>
        <v>59172.172320101665</v>
      </c>
      <c r="HA110" s="239">
        <f t="shared" si="1135"/>
        <v>62420.452779132298</v>
      </c>
      <c r="HB110" s="239">
        <f t="shared" si="1136"/>
        <v>65847.048914718485</v>
      </c>
      <c r="HC110" s="239">
        <f t="shared" si="1137"/>
        <v>69461.749438428233</v>
      </c>
      <c r="HD110" s="239">
        <f t="shared" si="1138"/>
        <v>73274.880417131179</v>
      </c>
      <c r="HE110" s="239">
        <f t="shared" si="1139"/>
        <v>77297.334771336391</v>
      </c>
      <c r="HF110" s="239">
        <f t="shared" si="1140"/>
        <v>81540.603392853343</v>
      </c>
      <c r="HG110" s="239">
        <f t="shared" si="1141"/>
        <v>86016.807970669615</v>
      </c>
      <c r="HH110" s="239">
        <f t="shared" si="1142"/>
        <v>90738.735618818479</v>
      </c>
      <c r="HI110" s="239">
        <f t="shared" si="1143"/>
        <v>95719.875405157305</v>
      </c>
    </row>
    <row r="111" spans="1:217" s="278" customFormat="1" ht="12.75" customHeight="1">
      <c r="A111" s="10" t="str">
        <f>'JJR-4 Constant DCF'!A101</f>
        <v>NorthWestern Corporation</v>
      </c>
      <c r="B111" s="389" t="str">
        <f>'JJR-4 Constant DCF'!B101</f>
        <v>NWE</v>
      </c>
      <c r="C111" s="239">
        <f>'JJR-4 Constant DCF'!D101</f>
        <v>55.997472222222243</v>
      </c>
      <c r="D111" s="239">
        <f>'JJR-4 Constant DCF'!C101</f>
        <v>2.48</v>
      </c>
      <c r="E111" s="3">
        <f>'JJR-4 Constant DCF'!G101</f>
        <v>2.5000000000000001E-2</v>
      </c>
      <c r="F111" s="3">
        <f>'JJR-4 Constant DCF'!H101</f>
        <v>4.5699999999999998E-2</v>
      </c>
      <c r="G111" s="3">
        <f>'JJR-4 Constant DCF'!I101</f>
        <v>4.3999999999999997E-2</v>
      </c>
      <c r="H111" s="3">
        <f t="shared" si="1144"/>
        <v>4.5699999999999998E-2</v>
      </c>
      <c r="I111" s="3">
        <f t="shared" si="953"/>
        <v>4.7232567766986047E-2</v>
      </c>
      <c r="J111" s="3">
        <f t="shared" si="954"/>
        <v>4.876513553397209E-2</v>
      </c>
      <c r="K111" s="3">
        <f t="shared" si="955"/>
        <v>5.0297703300958133E-2</v>
      </c>
      <c r="L111" s="3">
        <f t="shared" si="956"/>
        <v>5.1830271067944175E-2</v>
      </c>
      <c r="M111" s="3">
        <f t="shared" si="957"/>
        <v>5.3362838834930218E-2</v>
      </c>
      <c r="N111" s="3">
        <f>'JJR-5.4 GDP Growth'!$D$25</f>
        <v>5.4895406601916275E-2</v>
      </c>
      <c r="O111" s="3">
        <f t="shared" si="1145"/>
        <v>0.10113165974617006</v>
      </c>
      <c r="Q111" s="239">
        <f t="shared" si="958"/>
        <v>-55.997472222222243</v>
      </c>
      <c r="R111" s="239">
        <f t="shared" si="959"/>
        <v>2.5933360000000003</v>
      </c>
      <c r="S111" s="239">
        <f t="shared" si="960"/>
        <v>2.7118514552000006</v>
      </c>
      <c r="T111" s="239">
        <f t="shared" si="961"/>
        <v>2.8357830667026409</v>
      </c>
      <c r="U111" s="239">
        <f t="shared" si="962"/>
        <v>2.9653783528509519</v>
      </c>
      <c r="V111" s="239">
        <f t="shared" si="963"/>
        <v>3.1008961435762408</v>
      </c>
      <c r="W111" s="239">
        <f t="shared" si="964"/>
        <v>3.2473594308160911</v>
      </c>
      <c r="X111" s="239">
        <f t="shared" si="965"/>
        <v>3.4057173535873599</v>
      </c>
      <c r="Y111" s="239">
        <f t="shared" si="966"/>
        <v>3.5770171145650216</v>
      </c>
      <c r="Z111" s="239">
        <f t="shared" si="967"/>
        <v>3.7624148812276021</v>
      </c>
      <c r="AA111" s="239">
        <f t="shared" si="968"/>
        <v>3.9631880201646941</v>
      </c>
      <c r="AB111" s="239">
        <f t="shared" si="969"/>
        <v>4.1807488379714783</v>
      </c>
      <c r="AC111" s="239">
        <f t="shared" si="969"/>
        <v>4.4102527453324116</v>
      </c>
      <c r="AD111" s="239">
        <f t="shared" si="969"/>
        <v>4.6523553630046521</v>
      </c>
      <c r="AE111" s="239">
        <f t="shared" si="969"/>
        <v>4.9077483023133981</v>
      </c>
      <c r="AF111" s="239">
        <f t="shared" si="969"/>
        <v>5.1771611408687566</v>
      </c>
      <c r="AG111" s="239">
        <f t="shared" si="969"/>
        <v>5.4613635067403878</v>
      </c>
      <c r="AH111" s="239">
        <f t="shared" si="969"/>
        <v>5.7611672770437687</v>
      </c>
      <c r="AI111" s="239">
        <f t="shared" si="969"/>
        <v>6.0774288972187414</v>
      </c>
      <c r="AJ111" s="239">
        <f t="shared" si="969"/>
        <v>6.4110518276257995</v>
      </c>
      <c r="AK111" s="239">
        <f t="shared" si="969"/>
        <v>6.7629891244492759</v>
      </c>
      <c r="AL111" s="239">
        <f t="shared" si="969"/>
        <v>7.1342461622802569</v>
      </c>
      <c r="AM111" s="239">
        <f t="shared" si="969"/>
        <v>7.5258835061567924</v>
      </c>
      <c r="AN111" s="239">
        <f t="shared" si="969"/>
        <v>7.9390199412659248</v>
      </c>
      <c r="AO111" s="239">
        <f t="shared" si="969"/>
        <v>8.3748356689624384</v>
      </c>
      <c r="AP111" s="239">
        <f t="shared" si="969"/>
        <v>8.8345756782343621</v>
      </c>
      <c r="AQ111" s="239">
        <f t="shared" si="969"/>
        <v>9.3195533022464367</v>
      </c>
      <c r="AR111" s="239">
        <f t="shared" si="970"/>
        <v>9.8311539701214858</v>
      </c>
      <c r="AS111" s="239">
        <f t="shared" si="971"/>
        <v>10.370839164677347</v>
      </c>
      <c r="AT111" s="239">
        <f t="shared" si="972"/>
        <v>10.940150597425388</v>
      </c>
      <c r="AU111" s="239">
        <f t="shared" si="973"/>
        <v>11.540714612757252</v>
      </c>
      <c r="AV111" s="239">
        <f t="shared" si="974"/>
        <v>12.174246833901238</v>
      </c>
      <c r="AW111" s="239">
        <f t="shared" si="975"/>
        <v>12.842557063920339</v>
      </c>
      <c r="AX111" s="239">
        <f t="shared" si="976"/>
        <v>13.547554455752557</v>
      </c>
      <c r="AY111" s="239">
        <f t="shared" si="977"/>
        <v>14.291252966062697</v>
      </c>
      <c r="AZ111" s="239">
        <f t="shared" si="978"/>
        <v>15.07577710848555</v>
      </c>
      <c r="BA111" s="239">
        <f t="shared" si="979"/>
        <v>15.903368022695727</v>
      </c>
      <c r="BB111" s="239">
        <f t="shared" si="980"/>
        <v>16.77638987664152</v>
      </c>
      <c r="BC111" s="239">
        <f t="shared" si="981"/>
        <v>17.697336620232029</v>
      </c>
      <c r="BD111" s="239">
        <f t="shared" si="982"/>
        <v>18.668839109770648</v>
      </c>
      <c r="BE111" s="239">
        <f t="shared" si="983"/>
        <v>19.693672623487263</v>
      </c>
      <c r="BF111" s="239">
        <f t="shared" si="984"/>
        <v>20.774764789638624</v>
      </c>
      <c r="BG111" s="239">
        <f t="shared" si="985"/>
        <v>21.91520394982501</v>
      </c>
      <c r="BH111" s="239">
        <f t="shared" si="986"/>
        <v>23.118247981414576</v>
      </c>
      <c r="BI111" s="239">
        <f t="shared" si="987"/>
        <v>24.387333604278261</v>
      </c>
      <c r="BJ111" s="239">
        <f t="shared" si="988"/>
        <v>25.726086198421694</v>
      </c>
      <c r="BK111" s="239">
        <f t="shared" si="989"/>
        <v>27.138330160559999</v>
      </c>
      <c r="BL111" s="239">
        <f t="shared" si="990"/>
        <v>28.628099829220989</v>
      </c>
      <c r="BM111" s="239">
        <f t="shared" si="991"/>
        <v>30.199651009586326</v>
      </c>
      <c r="BN111" s="239">
        <f t="shared" si="992"/>
        <v>31.85747313099354</v>
      </c>
      <c r="BO111" s="239">
        <f t="shared" si="993"/>
        <v>33.606302071829056</v>
      </c>
      <c r="BP111" s="239">
        <f t="shared" si="994"/>
        <v>35.451133688448934</v>
      </c>
      <c r="BQ111" s="239">
        <f t="shared" si="995"/>
        <v>37.397238086775232</v>
      </c>
      <c r="BR111" s="239">
        <f t="shared" si="996"/>
        <v>39.450174677337429</v>
      </c>
      <c r="BS111" s="239">
        <f t="shared" si="997"/>
        <v>41.61580805676649</v>
      </c>
      <c r="BT111" s="239">
        <f t="shared" si="998"/>
        <v>43.900324761109992</v>
      </c>
      <c r="BU111" s="239">
        <f t="shared" si="999"/>
        <v>46.310250938827295</v>
      </c>
      <c r="BV111" s="239">
        <f t="shared" si="1000"/>
        <v>48.852470993950995</v>
      </c>
      <c r="BW111" s="239">
        <f t="shared" si="1001"/>
        <v>51.534247252672259</v>
      </c>
      <c r="BX111" s="239">
        <f t="shared" si="1002"/>
        <v>54.363240709531389</v>
      </c>
      <c r="BY111" s="239">
        <f t="shared" si="1003"/>
        <v>57.347532912478961</v>
      </c>
      <c r="BZ111" s="239">
        <f t="shared" si="1004"/>
        <v>60.495649049326268</v>
      </c>
      <c r="CA111" s="239">
        <f t="shared" si="1005"/>
        <v>63.81658230153586</v>
      </c>
      <c r="CB111" s="239">
        <f t="shared" si="1006"/>
        <v>67.319819534923326</v>
      </c>
      <c r="CC111" s="239">
        <f t="shared" si="1007"/>
        <v>71.015368400660563</v>
      </c>
      <c r="CD111" s="239">
        <f t="shared" si="1008"/>
        <v>74.913785923999697</v>
      </c>
      <c r="CE111" s="239">
        <f t="shared" si="1009"/>
        <v>79.026208662386566</v>
      </c>
      <c r="CF111" s="239">
        <f t="shared" si="1010"/>
        <v>83.364384519116157</v>
      </c>
      <c r="CG111" s="239">
        <f t="shared" si="1011"/>
        <v>87.940706303411531</v>
      </c>
      <c r="CH111" s="239">
        <f t="shared" si="1012"/>
        <v>92.768247132797015</v>
      </c>
      <c r="CI111" s="239">
        <f t="shared" si="1013"/>
        <v>97.860797778898956</v>
      </c>
      <c r="CJ111" s="239">
        <f t="shared" si="1014"/>
        <v>103.23290606335952</v>
      </c>
      <c r="CK111" s="239">
        <f t="shared" si="1015"/>
        <v>108.89991841640507</v>
      </c>
      <c r="CL111" s="239">
        <f t="shared" si="1016"/>
        <v>114.87802371678914</v>
      </c>
      <c r="CM111" s="239">
        <f t="shared" si="1017"/>
        <v>121.18429953834686</v>
      </c>
      <c r="CN111" s="239">
        <f t="shared" si="1018"/>
        <v>127.83676093527284</v>
      </c>
      <c r="CO111" s="239">
        <f t="shared" si="1019"/>
        <v>134.85441190548661</v>
      </c>
      <c r="CP111" s="239">
        <f t="shared" si="1020"/>
        <v>142.25729967910061</v>
      </c>
      <c r="CQ111" s="239">
        <f t="shared" si="1021"/>
        <v>150.06657198707549</v>
      </c>
      <c r="CR111" s="239">
        <f t="shared" si="1022"/>
        <v>158.30453747366175</v>
      </c>
      <c r="CS111" s="239">
        <f t="shared" si="1023"/>
        <v>166.99472942520671</v>
      </c>
      <c r="CT111" s="239">
        <f t="shared" si="1024"/>
        <v>176.16197299738042</v>
      </c>
      <c r="CU111" s="239">
        <f t="shared" si="1025"/>
        <v>185.83245613286741</v>
      </c>
      <c r="CV111" s="239">
        <f t="shared" si="1026"/>
        <v>196.03380437211393</v>
      </c>
      <c r="CW111" s="239">
        <f t="shared" si="1027"/>
        <v>206.79515977084165</v>
      </c>
      <c r="CX111" s="239">
        <f t="shared" si="1028"/>
        <v>218.14726414977025</v>
      </c>
      <c r="CY111" s="239">
        <f t="shared" si="1029"/>
        <v>230.12254691436752</v>
      </c>
      <c r="CZ111" s="239">
        <f t="shared" si="1030"/>
        <v>242.75521769550028</v>
      </c>
      <c r="DA111" s="239">
        <f t="shared" si="1031"/>
        <v>256.08136407563148</v>
      </c>
      <c r="DB111" s="239">
        <f t="shared" si="1032"/>
        <v>270.1390546797366</v>
      </c>
      <c r="DC111" s="239">
        <f t="shared" si="1033"/>
        <v>284.96844792543806</v>
      </c>
      <c r="DD111" s="239">
        <f t="shared" si="1034"/>
        <v>300.61190674302196</v>
      </c>
      <c r="DE111" s="239">
        <f t="shared" si="1035"/>
        <v>317.11411959305747</v>
      </c>
      <c r="DF111" s="239">
        <f t="shared" si="1036"/>
        <v>334.52222812732708</v>
      </c>
      <c r="DG111" s="239">
        <f t="shared" si="1037"/>
        <v>352.88596185775572</v>
      </c>
      <c r="DH111" s="239">
        <f t="shared" si="1038"/>
        <v>372.25778021804553</v>
      </c>
      <c r="DI111" s="239">
        <f t="shared" si="1039"/>
        <v>392.69302242384191</v>
      </c>
      <c r="DJ111" s="239">
        <f t="shared" si="1040"/>
        <v>414.25006555953416</v>
      </c>
      <c r="DK111" s="239">
        <f t="shared" si="1041"/>
        <v>436.99049134329528</v>
      </c>
      <c r="DL111" s="239">
        <f t="shared" si="1042"/>
        <v>460.97926204675662</v>
      </c>
      <c r="DM111" s="239">
        <f t="shared" si="1043"/>
        <v>486.28490607186461</v>
      </c>
      <c r="DN111" s="239">
        <f t="shared" si="1044"/>
        <v>512.97971371505423</v>
      </c>
      <c r="DO111" s="239">
        <f t="shared" si="1045"/>
        <v>541.1399436779767</v>
      </c>
      <c r="DP111" s="239">
        <f t="shared" si="1046"/>
        <v>570.84604091471726</v>
      </c>
      <c r="DQ111" s="239">
        <f t="shared" si="1047"/>
        <v>602.18286643782483</v>
      </c>
      <c r="DR111" s="239">
        <f t="shared" si="1048"/>
        <v>635.23993973963661</v>
      </c>
      <c r="DS111" s="239">
        <f t="shared" si="1049"/>
        <v>670.11169452142076</v>
      </c>
      <c r="DT111" s="239">
        <f t="shared" si="1050"/>
        <v>706.89774846087323</v>
      </c>
      <c r="DU111" s="239">
        <f t="shared" si="1051"/>
        <v>745.70318778861201</v>
      </c>
      <c r="DV111" s="239">
        <f t="shared" si="1052"/>
        <v>786.63886748661298</v>
      </c>
      <c r="DW111" s="239">
        <f t="shared" si="1053"/>
        <v>829.82172796616157</v>
      </c>
      <c r="DX111" s="239">
        <f t="shared" si="1054"/>
        <v>875.37512912996874</v>
      </c>
      <c r="DY111" s="239">
        <f t="shared" si="1055"/>
        <v>923.42920277276335</v>
      </c>
      <c r="DZ111" s="239">
        <f t="shared" si="1056"/>
        <v>974.12122432705758</v>
      </c>
      <c r="EA111" s="239">
        <f t="shared" si="1057"/>
        <v>1027.5960050160479</v>
      </c>
      <c r="EB111" s="239">
        <f t="shared" si="1058"/>
        <v>1084.0063055339087</v>
      </c>
      <c r="EC111" s="239">
        <f t="shared" si="1059"/>
        <v>1143.5132724352338</v>
      </c>
      <c r="ED111" s="239">
        <f t="shared" si="1060"/>
        <v>1206.2868984802537</v>
      </c>
      <c r="EE111" s="239">
        <f t="shared" si="1061"/>
        <v>1272.5065082508918</v>
      </c>
      <c r="EF111" s="239">
        <f t="shared" si="1062"/>
        <v>1342.3612704249092</v>
      </c>
      <c r="EG111" s="239">
        <f t="shared" si="1063"/>
        <v>1416.0507381715495</v>
      </c>
      <c r="EH111" s="239">
        <f t="shared" si="1064"/>
        <v>1493.7854192124203</v>
      </c>
      <c r="EI111" s="239">
        <f t="shared" si="1065"/>
        <v>1575.7873771761001</v>
      </c>
      <c r="EJ111" s="239">
        <f t="shared" si="1066"/>
        <v>1662.2908659643492</v>
      </c>
      <c r="EK111" s="239">
        <f t="shared" si="1067"/>
        <v>1753.5429989421136</v>
      </c>
      <c r="EL111" s="239">
        <f t="shared" si="1068"/>
        <v>1849.8044548629846</v>
      </c>
      <c r="EM111" s="239">
        <f t="shared" si="1069"/>
        <v>1951.3502225467241</v>
      </c>
      <c r="EN111" s="239">
        <f t="shared" si="1070"/>
        <v>2058.4703864361663</v>
      </c>
      <c r="EO111" s="239">
        <f t="shared" si="1071"/>
        <v>2171.4709552775835</v>
      </c>
      <c r="EP111" s="239">
        <f t="shared" si="1072"/>
        <v>2290.6747362917981</v>
      </c>
      <c r="EQ111" s="239">
        <f t="shared" si="1073"/>
        <v>2416.4222573332736</v>
      </c>
      <c r="ER111" s="239">
        <f t="shared" si="1074"/>
        <v>2549.0727396715042</v>
      </c>
      <c r="ES111" s="239">
        <f t="shared" si="1075"/>
        <v>2689.0051241736323</v>
      </c>
      <c r="ET111" s="239">
        <f t="shared" si="1076"/>
        <v>2836.6191538197804</v>
      </c>
      <c r="EU111" s="239">
        <f t="shared" si="1077"/>
        <v>2992.3365156435011</v>
      </c>
      <c r="EV111" s="239">
        <f t="shared" si="1078"/>
        <v>3156.6020453595124</v>
      </c>
      <c r="EW111" s="239">
        <f t="shared" si="1079"/>
        <v>3329.8849981199633</v>
      </c>
      <c r="EX111" s="239">
        <f t="shared" si="1080"/>
        <v>3512.68038902938</v>
      </c>
      <c r="EY111" s="239">
        <f t="shared" si="1081"/>
        <v>3705.5104072477252</v>
      </c>
      <c r="EZ111" s="239">
        <f t="shared" si="1082"/>
        <v>3908.9259077212214</v>
      </c>
      <c r="FA111" s="239">
        <f t="shared" si="1083"/>
        <v>4123.5079848023424</v>
      </c>
      <c r="FB111" s="239">
        <f t="shared" si="1084"/>
        <v>4349.8696322543155</v>
      </c>
      <c r="FC111" s="239">
        <f t="shared" si="1085"/>
        <v>4588.6574943822443</v>
      </c>
      <c r="FD111" s="239">
        <f t="shared" si="1086"/>
        <v>4840.5537132932877</v>
      </c>
      <c r="FE111" s="239">
        <f t="shared" si="1087"/>
        <v>5106.2778775629386</v>
      </c>
      <c r="FF111" s="239">
        <f t="shared" si="1088"/>
        <v>5386.5890778741259</v>
      </c>
      <c r="FG111" s="239">
        <f t="shared" si="1089"/>
        <v>5682.2880755014676</v>
      </c>
      <c r="FH111" s="239">
        <f t="shared" si="1090"/>
        <v>5994.2195898353411</v>
      </c>
      <c r="FI111" s="239">
        <f t="shared" si="1091"/>
        <v>6323.2747114805243</v>
      </c>
      <c r="FJ111" s="239">
        <f t="shared" si="1092"/>
        <v>6670.3934478228621</v>
      </c>
      <c r="FK111" s="239">
        <f t="shared" si="1093"/>
        <v>7036.5674083358563</v>
      </c>
      <c r="FL111" s="239">
        <f t="shared" si="1094"/>
        <v>7422.8426372982449</v>
      </c>
      <c r="FM111" s="239">
        <f t="shared" si="1095"/>
        <v>7830.3226020147722</v>
      </c>
      <c r="FN111" s="239">
        <f t="shared" si="1096"/>
        <v>8260.1713450765474</v>
      </c>
      <c r="FO111" s="239">
        <f t="shared" si="1097"/>
        <v>8713.6168096660222</v>
      </c>
      <c r="FP111" s="239">
        <f t="shared" si="1098"/>
        <v>9191.9543474059301</v>
      </c>
      <c r="FQ111" s="239">
        <f t="shared" si="1099"/>
        <v>9696.5504187730312</v>
      </c>
      <c r="FR111" s="239">
        <f t="shared" si="1100"/>
        <v>10228.846496647559</v>
      </c>
      <c r="FS111" s="239">
        <f t="shared" si="1101"/>
        <v>10790.363184149614</v>
      </c>
      <c r="FT111" s="239">
        <f t="shared" si="1102"/>
        <v>11382.704558525855</v>
      </c>
      <c r="FU111" s="239">
        <f t="shared" si="1103"/>
        <v>12007.562753495617</v>
      </c>
      <c r="FV111" s="239">
        <f t="shared" si="1104"/>
        <v>12666.722793146784</v>
      </c>
      <c r="FW111" s="239">
        <f t="shared" si="1105"/>
        <v>13362.067691190337</v>
      </c>
      <c r="FX111" s="239">
        <f t="shared" si="1106"/>
        <v>14095.58383014056</v>
      </c>
      <c r="FY111" s="239">
        <f t="shared" si="1107"/>
        <v>14869.366635787523</v>
      </c>
      <c r="FZ111" s="239">
        <f t="shared" si="1108"/>
        <v>15685.626563172047</v>
      </c>
      <c r="GA111" s="239">
        <f t="shared" si="1109"/>
        <v>16546.695411163197</v>
      </c>
      <c r="GB111" s="239">
        <f t="shared" si="1110"/>
        <v>17455.032983677062</v>
      </c>
      <c r="GC111" s="239">
        <f t="shared" si="1111"/>
        <v>18413.234116565873</v>
      </c>
      <c r="GD111" s="239">
        <f t="shared" si="1112"/>
        <v>19424.036090251033</v>
      </c>
      <c r="GE111" s="239">
        <f t="shared" si="1113"/>
        <v>20490.326449275661</v>
      </c>
      <c r="GF111" s="239">
        <f t="shared" si="1114"/>
        <v>21615.151251114647</v>
      </c>
      <c r="GG111" s="239">
        <f t="shared" si="1115"/>
        <v>22801.723767806503</v>
      </c>
      <c r="GH111" s="239">
        <f t="shared" si="1116"/>
        <v>24053.43366526482</v>
      </c>
      <c r="GI111" s="239">
        <f t="shared" si="1117"/>
        <v>25373.856686491752</v>
      </c>
      <c r="GJ111" s="239">
        <f t="shared" si="1118"/>
        <v>26766.764866355468</v>
      </c>
      <c r="GK111" s="239">
        <f t="shared" si="1119"/>
        <v>28236.137307111938</v>
      </c>
      <c r="GL111" s="239">
        <f t="shared" si="1120"/>
        <v>29786.171545453384</v>
      </c>
      <c r="GM111" s="239">
        <f t="shared" si="1121"/>
        <v>31421.295543555476</v>
      </c>
      <c r="GN111" s="239">
        <f t="shared" si="1122"/>
        <v>33146.180338377933</v>
      </c>
      <c r="GO111" s="239">
        <f t="shared" si="1123"/>
        <v>34965.75338535363</v>
      </c>
      <c r="GP111" s="239">
        <f t="shared" si="1124"/>
        <v>36885.212634584946</v>
      </c>
      <c r="GQ111" s="239">
        <f t="shared" si="1125"/>
        <v>38910.04137975863</v>
      </c>
      <c r="GR111" s="239">
        <f t="shared" si="1126"/>
        <v>41046.02392219787</v>
      </c>
      <c r="GS111" s="239">
        <f t="shared" si="1127"/>
        <v>43299.262094798905</v>
      </c>
      <c r="GT111" s="239">
        <f t="shared" si="1128"/>
        <v>45676.192693055833</v>
      </c>
      <c r="GU111" s="239">
        <f t="shared" si="1129"/>
        <v>48183.605862968609</v>
      </c>
      <c r="GV111" s="239">
        <f t="shared" si="1130"/>
        <v>50828.664498362748</v>
      </c>
      <c r="GW111" s="239">
        <f t="shared" si="1131"/>
        <v>53618.924703032761</v>
      </c>
      <c r="GX111" s="239">
        <f t="shared" si="1132"/>
        <v>56562.35737616328</v>
      </c>
      <c r="GY111" s="239">
        <f t="shared" si="1133"/>
        <v>59667.370982690663</v>
      </c>
      <c r="GZ111" s="239">
        <f t="shared" si="1134"/>
        <v>62942.835573652847</v>
      </c>
      <c r="HA111" s="239">
        <f t="shared" si="1135"/>
        <v>66398.108125146086</v>
      </c>
      <c r="HB111" s="239">
        <f t="shared" si="1136"/>
        <v>70043.059268273981</v>
      </c>
      <c r="HC111" s="239">
        <f t="shared" si="1137"/>
        <v>73888.101486447995</v>
      </c>
      <c r="HD111" s="239">
        <f t="shared" si="1138"/>
        <v>77944.218860590205</v>
      </c>
      <c r="HE111" s="239">
        <f t="shared" si="1139"/>
        <v>82222.998447211052</v>
      </c>
      <c r="HF111" s="239">
        <f t="shared" si="1140"/>
        <v>86736.663378999438</v>
      </c>
      <c r="HG111" s="239">
        <f t="shared" si="1141"/>
        <v>91498.107782483159</v>
      </c>
      <c r="HH111" s="239">
        <f t="shared" si="1142"/>
        <v>96520.933612508539</v>
      </c>
      <c r="HI111" s="239">
        <f t="shared" si="1143"/>
        <v>101819.48950876376</v>
      </c>
    </row>
    <row r="112" spans="1:217" s="278" customFormat="1" ht="12.75" customHeight="1">
      <c r="A112" s="10" t="str">
        <f>'JJR-4 Constant DCF'!A102</f>
        <v>OGE Energy Corp.</v>
      </c>
      <c r="B112" s="389" t="str">
        <f>'JJR-4 Constant DCF'!B102</f>
        <v>OGE</v>
      </c>
      <c r="C112" s="239">
        <f>'JJR-4 Constant DCF'!D102</f>
        <v>31.815999999999971</v>
      </c>
      <c r="D112" s="239">
        <f>'JJR-4 Constant DCF'!C102</f>
        <v>1.61</v>
      </c>
      <c r="E112" s="3">
        <f>'JJR-4 Constant DCF'!G102</f>
        <v>0.04</v>
      </c>
      <c r="F112" s="3">
        <f>'JJR-4 Constant DCF'!H102</f>
        <v>3.7999999999999999E-2</v>
      </c>
      <c r="G112" s="3">
        <f>'JJR-4 Constant DCF'!I102</f>
        <v>4.3999999999999997E-2</v>
      </c>
      <c r="H112" s="3">
        <f t="shared" si="1144"/>
        <v>4.3999999999999997E-2</v>
      </c>
      <c r="I112" s="3">
        <f t="shared" si="953"/>
        <v>4.5815901100319377E-2</v>
      </c>
      <c r="J112" s="3">
        <f t="shared" si="954"/>
        <v>4.7631802200638756E-2</v>
      </c>
      <c r="K112" s="3">
        <f t="shared" si="955"/>
        <v>4.9447703300958136E-2</v>
      </c>
      <c r="L112" s="3">
        <f t="shared" si="956"/>
        <v>5.1263604401277515E-2</v>
      </c>
      <c r="M112" s="3">
        <f t="shared" si="957"/>
        <v>5.3079505501596895E-2</v>
      </c>
      <c r="N112" s="3">
        <f>'JJR-5.4 GDP Growth'!$D$25</f>
        <v>5.4895406601916275E-2</v>
      </c>
      <c r="O112" s="3">
        <f t="shared" si="1145"/>
        <v>0.10739676356315611</v>
      </c>
      <c r="Q112" s="239">
        <f t="shared" si="958"/>
        <v>-31.815999999999971</v>
      </c>
      <c r="R112" s="239">
        <f t="shared" si="959"/>
        <v>1.6808400000000001</v>
      </c>
      <c r="S112" s="239">
        <f t="shared" si="960"/>
        <v>1.7547969600000002</v>
      </c>
      <c r="T112" s="239">
        <f t="shared" si="961"/>
        <v>1.8320080262400003</v>
      </c>
      <c r="U112" s="239">
        <f t="shared" si="962"/>
        <v>1.9126163793945603</v>
      </c>
      <c r="V112" s="239">
        <f t="shared" si="963"/>
        <v>1.9967715000879209</v>
      </c>
      <c r="W112" s="239">
        <f t="shared" si="964"/>
        <v>2.0882553856558856</v>
      </c>
      <c r="X112" s="239">
        <f t="shared" si="965"/>
        <v>2.1877227531298655</v>
      </c>
      <c r="Y112" s="239">
        <f t="shared" si="966"/>
        <v>2.2959006187313866</v>
      </c>
      <c r="Z112" s="239">
        <f t="shared" si="967"/>
        <v>2.4135967597946806</v>
      </c>
      <c r="AA112" s="239">
        <f t="shared" si="968"/>
        <v>2.5417092822848386</v>
      </c>
      <c r="AB112" s="239">
        <f t="shared" si="969"/>
        <v>2.6812374467997295</v>
      </c>
      <c r="AC112" s="239">
        <f t="shared" si="969"/>
        <v>2.8284250666380846</v>
      </c>
      <c r="AD112" s="239">
        <f t="shared" si="969"/>
        <v>2.9836926107142343</v>
      </c>
      <c r="AE112" s="239">
        <f t="shared" si="969"/>
        <v>3.1474836297545252</v>
      </c>
      <c r="AF112" s="239">
        <f t="shared" si="969"/>
        <v>3.320266023382775</v>
      </c>
      <c r="AG112" s="239">
        <f t="shared" si="969"/>
        <v>3.5025333767629001</v>
      </c>
      <c r="AH112" s="239">
        <f t="shared" si="969"/>
        <v>3.6948063706170822</v>
      </c>
      <c r="AI112" s="239">
        <f t="shared" si="969"/>
        <v>3.8976342686474577</v>
      </c>
      <c r="AJ112" s="239">
        <f t="shared" si="969"/>
        <v>4.1115964866104227</v>
      </c>
      <c r="AK112" s="239">
        <f t="shared" si="969"/>
        <v>4.3373042475259123</v>
      </c>
      <c r="AL112" s="239">
        <f t="shared" si="969"/>
        <v>4.5754023277500657</v>
      </c>
      <c r="AM112" s="239">
        <f t="shared" si="969"/>
        <v>4.8265708988992602</v>
      </c>
      <c r="AN112" s="239">
        <f t="shared" si="969"/>
        <v>5.0915274708873115</v>
      </c>
      <c r="AO112" s="239">
        <f t="shared" si="969"/>
        <v>5.3710289416264967</v>
      </c>
      <c r="AP112" s="239">
        <f t="shared" si="969"/>
        <v>5.6658737592477433</v>
      </c>
      <c r="AQ112" s="239">
        <f t="shared" si="969"/>
        <v>5.9769042030167761</v>
      </c>
      <c r="AR112" s="239">
        <f t="shared" si="970"/>
        <v>6.3050087894620841</v>
      </c>
      <c r="AS112" s="239">
        <f t="shared" si="971"/>
        <v>6.6511248105882608</v>
      </c>
      <c r="AT112" s="239">
        <f t="shared" si="972"/>
        <v>7.0162410114255964</v>
      </c>
      <c r="AU112" s="239">
        <f t="shared" si="973"/>
        <v>7.4014004145648444</v>
      </c>
      <c r="AV112" s="239">
        <f t="shared" si="974"/>
        <v>7.807703299745973</v>
      </c>
      <c r="AW112" s="239">
        <f t="shared" si="975"/>
        <v>8.2363103470126511</v>
      </c>
      <c r="AX112" s="239">
        <f t="shared" si="976"/>
        <v>8.688445952411481</v>
      </c>
      <c r="AY112" s="239">
        <f t="shared" si="977"/>
        <v>9.1654017257078824</v>
      </c>
      <c r="AZ112" s="239">
        <f t="shared" si="978"/>
        <v>9.6685401801105222</v>
      </c>
      <c r="BA112" s="239">
        <f t="shared" si="979"/>
        <v>10.199298624544655</v>
      </c>
      <c r="BB112" s="239">
        <f t="shared" si="980"/>
        <v>10.7591932695934</v>
      </c>
      <c r="BC112" s="239">
        <f t="shared" si="981"/>
        <v>11.349823558836331</v>
      </c>
      <c r="BD112" s="239">
        <f t="shared" si="982"/>
        <v>11.972876737958659</v>
      </c>
      <c r="BE112" s="239">
        <f t="shared" si="983"/>
        <v>12.630132674683525</v>
      </c>
      <c r="BF112" s="239">
        <f t="shared" si="984"/>
        <v>13.323468943296426</v>
      </c>
      <c r="BG112" s="239">
        <f t="shared" si="985"/>
        <v>14.054866188286686</v>
      </c>
      <c r="BH112" s="239">
        <f t="shared" si="986"/>
        <v>14.82641378242821</v>
      </c>
      <c r="BI112" s="239">
        <f t="shared" si="987"/>
        <v>15.640315795462861</v>
      </c>
      <c r="BJ112" s="239">
        <f t="shared" si="988"/>
        <v>16.498897290437167</v>
      </c>
      <c r="BK112" s="239">
        <f t="shared" si="989"/>
        <v>17.40461096567897</v>
      </c>
      <c r="BL112" s="239">
        <f t="shared" si="990"/>
        <v>18.360044161388089</v>
      </c>
      <c r="BM112" s="239">
        <f t="shared" si="991"/>
        <v>19.367926250856627</v>
      </c>
      <c r="BN112" s="239">
        <f t="shared" si="992"/>
        <v>20.431136437433331</v>
      </c>
      <c r="BO112" s="239">
        <f t="shared" si="993"/>
        <v>21.55271197950546</v>
      </c>
      <c r="BP112" s="239">
        <f t="shared" si="994"/>
        <v>22.735856866994403</v>
      </c>
      <c r="BQ112" s="239">
        <f t="shared" si="995"/>
        <v>23.983950974151032</v>
      </c>
      <c r="BR112" s="239">
        <f t="shared" si="996"/>
        <v>25.30055971479748</v>
      </c>
      <c r="BS112" s="239">
        <f t="shared" si="997"/>
        <v>26.689444227597349</v>
      </c>
      <c r="BT112" s="239">
        <f t="shared" si="998"/>
        <v>28.154572120450471</v>
      </c>
      <c r="BU112" s="239">
        <f t="shared" si="999"/>
        <v>29.700128804705574</v>
      </c>
      <c r="BV112" s="239">
        <f t="shared" si="1000"/>
        <v>31.330529451569173</v>
      </c>
      <c r="BW112" s="239">
        <f t="shared" si="1001"/>
        <v>33.050431604866375</v>
      </c>
      <c r="BX112" s="239">
        <f t="shared" si="1002"/>
        <v>34.86474848618434</v>
      </c>
      <c r="BY112" s="239">
        <f t="shared" si="1003"/>
        <v>36.778663030406975</v>
      </c>
      <c r="BZ112" s="239">
        <f t="shared" si="1004"/>
        <v>38.79764269173603</v>
      </c>
      <c r="CA112" s="239">
        <f t="shared" si="1005"/>
        <v>40.927455062494744</v>
      </c>
      <c r="CB112" s="239">
        <f t="shared" si="1006"/>
        <v>43.174184349332052</v>
      </c>
      <c r="CC112" s="239">
        <f t="shared" si="1007"/>
        <v>45.544248753894728</v>
      </c>
      <c r="CD112" s="239">
        <f t="shared" si="1008"/>
        <v>48.044418807618598</v>
      </c>
      <c r="CE112" s="239">
        <f t="shared" si="1009"/>
        <v>50.681836713015578</v>
      </c>
      <c r="CF112" s="239">
        <f t="shared" si="1010"/>
        <v>53.464036746708494</v>
      </c>
      <c r="CG112" s="239">
        <f t="shared" si="1011"/>
        <v>56.398966782498853</v>
      </c>
      <c r="CH112" s="239">
        <f t="shared" si="1012"/>
        <v>59.4950109959521</v>
      </c>
      <c r="CI112" s="239">
        <f t="shared" si="1013"/>
        <v>62.761013815360371</v>
      </c>
      <c r="CJ112" s="239">
        <f t="shared" si="1014"/>
        <v>66.206305187503062</v>
      </c>
      <c r="CK112" s="239">
        <f t="shared" si="1015"/>
        <v>69.840727230381603</v>
      </c>
      <c r="CL112" s="239">
        <f t="shared" si="1016"/>
        <v>73.674662349066921</v>
      </c>
      <c r="CM112" s="239">
        <f t="shared" si="1017"/>
        <v>77.719062894977839</v>
      </c>
      <c r="CN112" s="239">
        <f t="shared" si="1018"/>
        <v>81.985482453317545</v>
      </c>
      <c r="CO112" s="239">
        <f t="shared" si="1019"/>
        <v>86.486108848046683</v>
      </c>
      <c r="CP112" s="239">
        <f t="shared" si="1020"/>
        <v>91.233798958677795</v>
      </c>
      <c r="CQ112" s="239">
        <f t="shared" si="1021"/>
        <v>96.242115448351896</v>
      </c>
      <c r="CR112" s="239">
        <f t="shared" si="1022"/>
        <v>101.52536550811774</v>
      </c>
      <c r="CS112" s="239">
        <f t="shared" si="1023"/>
        <v>107.09864172809404</v>
      </c>
      <c r="CT112" s="239">
        <f t="shared" si="1024"/>
        <v>112.97786521227071</v>
      </c>
      <c r="CU112" s="239">
        <f t="shared" si="1025"/>
        <v>119.17983106011481</v>
      </c>
      <c r="CV112" s="239">
        <f t="shared" si="1026"/>
        <v>125.72225634490751</v>
      </c>
      <c r="CW112" s="239">
        <f t="shared" si="1027"/>
        <v>132.62383072587156</v>
      </c>
      <c r="CX112" s="239">
        <f t="shared" si="1028"/>
        <v>139.90426983867198</v>
      </c>
      <c r="CY112" s="239">
        <f t="shared" si="1029"/>
        <v>147.5843716168101</v>
      </c>
      <c r="CZ112" s="239">
        <f t="shared" si="1030"/>
        <v>155.68607570480322</v>
      </c>
      <c r="DA112" s="239">
        <f t="shared" si="1031"/>
        <v>164.23252613287511</v>
      </c>
      <c r="DB112" s="239">
        <f t="shared" si="1032"/>
        <v>173.24813743219912</v>
      </c>
      <c r="DC112" s="239">
        <f t="shared" si="1033"/>
        <v>182.75866437956435</v>
      </c>
      <c r="DD112" s="239">
        <f t="shared" si="1034"/>
        <v>192.79127557070368</v>
      </c>
      <c r="DE112" s="239">
        <f t="shared" si="1035"/>
        <v>203.37463103245955</v>
      </c>
      <c r="DF112" s="239">
        <f t="shared" si="1036"/>
        <v>214.53896409550111</v>
      </c>
      <c r="DG112" s="239">
        <f t="shared" si="1037"/>
        <v>226.31616776147757</v>
      </c>
      <c r="DH112" s="239">
        <f t="shared" si="1038"/>
        <v>238.73988581133139</v>
      </c>
      <c r="DI112" s="239">
        <f t="shared" si="1039"/>
        <v>251.84560891503949</v>
      </c>
      <c r="DJ112" s="239">
        <f t="shared" si="1040"/>
        <v>265.6707760173378</v>
      </c>
      <c r="DK112" s="239">
        <f t="shared" si="1041"/>
        <v>280.25488128905619</v>
      </c>
      <c r="DL112" s="239">
        <f t="shared" si="1042"/>
        <v>295.63958694959069</v>
      </c>
      <c r="DM112" s="239">
        <f t="shared" si="1043"/>
        <v>311.86884228281104</v>
      </c>
      <c r="DN112" s="239">
        <f t="shared" si="1044"/>
        <v>328.98900918639487</v>
      </c>
      <c r="DO112" s="239">
        <f t="shared" si="1045"/>
        <v>347.04899461324356</v>
      </c>
      <c r="DP112" s="239">
        <f t="shared" si="1046"/>
        <v>366.1003902833238</v>
      </c>
      <c r="DQ112" s="239">
        <f t="shared" si="1047"/>
        <v>386.19762006504709</v>
      </c>
      <c r="DR112" s="239">
        <f t="shared" si="1048"/>
        <v>407.39809544721021</v>
      </c>
      <c r="DS112" s="239">
        <f t="shared" si="1049"/>
        <v>429.76237954563112</v>
      </c>
      <c r="DT112" s="239">
        <f t="shared" si="1050"/>
        <v>453.35436011299561</v>
      </c>
      <c r="DU112" s="239">
        <f t="shared" si="1051"/>
        <v>478.24143204615007</v>
      </c>
      <c r="DV112" s="239">
        <f t="shared" si="1052"/>
        <v>504.49468991220618</v>
      </c>
      <c r="DW112" s="239">
        <f t="shared" si="1053"/>
        <v>532.18913104344438</v>
      </c>
      <c r="DX112" s="239">
        <f t="shared" si="1054"/>
        <v>561.40386978119477</v>
      </c>
      <c r="DY112" s="239">
        <f t="shared" si="1055"/>
        <v>592.22236348072272</v>
      </c>
      <c r="DZ112" s="239">
        <f t="shared" si="1056"/>
        <v>624.73265092274482</v>
      </c>
      <c r="EA112" s="239">
        <f t="shared" si="1057"/>
        <v>659.02760381264193</v>
      </c>
      <c r="EB112" s="239">
        <f t="shared" si="1058"/>
        <v>695.20519208582346</v>
      </c>
      <c r="EC112" s="239">
        <f t="shared" si="1059"/>
        <v>733.36876377713804</v>
      </c>
      <c r="ED112" s="239">
        <f t="shared" si="1060"/>
        <v>773.62734025382872</v>
      </c>
      <c r="EE112" s="239">
        <f t="shared" si="1061"/>
        <v>816.09592765542163</v>
      </c>
      <c r="EF112" s="239">
        <f t="shared" si="1062"/>
        <v>860.89584543023409</v>
      </c>
      <c r="EG112" s="239">
        <f t="shared" si="1063"/>
        <v>908.15507290702726</v>
      </c>
      <c r="EH112" s="239">
        <f t="shared" si="1064"/>
        <v>958.00861489185149</v>
      </c>
      <c r="EI112" s="239">
        <f t="shared" si="1065"/>
        <v>1010.5988873344783</v>
      </c>
      <c r="EJ112" s="239">
        <f t="shared" si="1066"/>
        <v>1066.0761241661487</v>
      </c>
      <c r="EK112" s="239">
        <f t="shared" si="1067"/>
        <v>1124.5988064708445</v>
      </c>
      <c r="EL112" s="239">
        <f t="shared" si="1068"/>
        <v>1186.3341152160913</v>
      </c>
      <c r="EM112" s="239">
        <f t="shared" si="1069"/>
        <v>1251.4584088366032</v>
      </c>
      <c r="EN112" s="239">
        <f t="shared" si="1070"/>
        <v>1320.1577270350758</v>
      </c>
      <c r="EO112" s="239">
        <f t="shared" si="1071"/>
        <v>1392.6283222393279</v>
      </c>
      <c r="EP112" s="239">
        <f t="shared" si="1072"/>
        <v>1469.0772202340002</v>
      </c>
      <c r="EQ112" s="239">
        <f t="shared" si="1073"/>
        <v>1549.7228115683586</v>
      </c>
      <c r="ER112" s="239">
        <f t="shared" si="1074"/>
        <v>1634.7954754296684</v>
      </c>
      <c r="ES112" s="239">
        <f t="shared" si="1075"/>
        <v>1724.538237764353</v>
      </c>
      <c r="ET112" s="239">
        <f t="shared" si="1076"/>
        <v>1819.2074655269794</v>
      </c>
      <c r="EU112" s="239">
        <f t="shared" si="1077"/>
        <v>1919.0735990403246</v>
      </c>
      <c r="EV112" s="239">
        <f t="shared" si="1078"/>
        <v>2024.421924558646</v>
      </c>
      <c r="EW112" s="239">
        <f t="shared" si="1079"/>
        <v>2135.5533892411268</v>
      </c>
      <c r="EX112" s="239">
        <f t="shared" si="1080"/>
        <v>2252.7854608636189</v>
      </c>
      <c r="EY112" s="239">
        <f t="shared" si="1081"/>
        <v>2376.4530347246127</v>
      </c>
      <c r="EZ112" s="239">
        <f t="shared" si="1082"/>
        <v>2506.9093903361781</v>
      </c>
      <c r="FA112" s="239">
        <f t="shared" si="1083"/>
        <v>2644.5272006328446</v>
      </c>
      <c r="FB112" s="239">
        <f t="shared" si="1084"/>
        <v>2789.6995965814122</v>
      </c>
      <c r="FC112" s="239">
        <f t="shared" si="1085"/>
        <v>2942.8412902329505</v>
      </c>
      <c r="FD112" s="239">
        <f t="shared" si="1086"/>
        <v>3104.3897594251962</v>
      </c>
      <c r="FE112" s="239">
        <f t="shared" si="1087"/>
        <v>3274.8064975196676</v>
      </c>
      <c r="FF112" s="239">
        <f t="shared" si="1088"/>
        <v>3454.5783317436071</v>
      </c>
      <c r="FG112" s="239">
        <f t="shared" si="1089"/>
        <v>3644.2188139028422</v>
      </c>
      <c r="FH112" s="239">
        <f t="shared" si="1090"/>
        <v>3844.2696874383919</v>
      </c>
      <c r="FI112" s="239">
        <f t="shared" si="1091"/>
        <v>4055.3024350177438</v>
      </c>
      <c r="FJ112" s="239">
        <f t="shared" si="1092"/>
        <v>4277.9199110817844</v>
      </c>
      <c r="FK112" s="239">
        <f t="shared" si="1093"/>
        <v>4512.7580640110527</v>
      </c>
      <c r="FL112" s="239">
        <f t="shared" si="1094"/>
        <v>4760.4877528310162</v>
      </c>
      <c r="FM112" s="239">
        <f t="shared" si="1095"/>
        <v>5021.8166636461174</v>
      </c>
      <c r="FN112" s="239">
        <f t="shared" si="1096"/>
        <v>5297.4913312772496</v>
      </c>
      <c r="FO112" s="239">
        <f t="shared" si="1097"/>
        <v>5588.2992718778414</v>
      </c>
      <c r="FP112" s="239">
        <f t="shared" si="1098"/>
        <v>5895.0712326207686</v>
      </c>
      <c r="FQ112" s="239">
        <f t="shared" si="1099"/>
        <v>6218.6835648827455</v>
      </c>
      <c r="FR112" s="239">
        <f t="shared" si="1100"/>
        <v>6560.0607277056379</v>
      </c>
      <c r="FS112" s="239">
        <f t="shared" si="1101"/>
        <v>6920.177928686302</v>
      </c>
      <c r="FT112" s="239">
        <f t="shared" si="1102"/>
        <v>7300.063909839143</v>
      </c>
      <c r="FU112" s="239">
        <f t="shared" si="1103"/>
        <v>7700.8038863897373</v>
      </c>
      <c r="FV112" s="239">
        <f t="shared" si="1104"/>
        <v>8123.5426468947189</v>
      </c>
      <c r="FW112" s="239">
        <f t="shared" si="1105"/>
        <v>8569.4878235440119</v>
      </c>
      <c r="FX112" s="239">
        <f t="shared" si="1106"/>
        <v>9039.9133419876307</v>
      </c>
      <c r="FY112" s="239">
        <f t="shared" si="1107"/>
        <v>9536.1630605421287</v>
      </c>
      <c r="FZ112" s="239">
        <f t="shared" si="1108"/>
        <v>10059.654609172763</v>
      </c>
      <c r="GA112" s="239">
        <f t="shared" si="1109"/>
        <v>10611.883439218143</v>
      </c>
      <c r="GB112" s="239">
        <f t="shared" si="1110"/>
        <v>11194.427095426165</v>
      </c>
      <c r="GC112" s="239">
        <f t="shared" si="1111"/>
        <v>11808.949722505093</v>
      </c>
      <c r="GD112" s="239">
        <f t="shared" si="1112"/>
        <v>12457.206819063596</v>
      </c>
      <c r="GE112" s="239">
        <f t="shared" si="1113"/>
        <v>13141.050252520257</v>
      </c>
      <c r="GF112" s="239">
        <f t="shared" si="1114"/>
        <v>13862.433549308571</v>
      </c>
      <c r="GG112" s="239">
        <f t="shared" si="1115"/>
        <v>14623.41747548991</v>
      </c>
      <c r="GH112" s="239">
        <f t="shared" si="1116"/>
        <v>15426.175923716497</v>
      </c>
      <c r="GI112" s="239">
        <f t="shared" si="1117"/>
        <v>16273.002123361606</v>
      </c>
      <c r="GJ112" s="239">
        <f t="shared" si="1118"/>
        <v>17166.315191557387</v>
      </c>
      <c r="GK112" s="239">
        <f t="shared" si="1119"/>
        <v>18108.667043854581</v>
      </c>
      <c r="GL112" s="239">
        <f t="shared" si="1120"/>
        <v>19102.7496842457</v>
      </c>
      <c r="GM112" s="239">
        <f t="shared" si="1121"/>
        <v>20151.402895376996</v>
      </c>
      <c r="GN112" s="239">
        <f t="shared" si="1122"/>
        <v>21257.622350917747</v>
      </c>
      <c r="GO112" s="239">
        <f t="shared" si="1123"/>
        <v>22424.568173261359</v>
      </c>
      <c r="GP112" s="239">
        <f t="shared" si="1124"/>
        <v>23655.573961004931</v>
      </c>
      <c r="GQ112" s="239">
        <f t="shared" si="1125"/>
        <v>24954.156311996001</v>
      </c>
      <c r="GR112" s="239">
        <f t="shared" si="1126"/>
        <v>26324.024869150799</v>
      </c>
      <c r="GS112" s="239">
        <f t="shared" si="1127"/>
        <v>27769.092917741789</v>
      </c>
      <c r="GT112" s="239">
        <f t="shared" si="1128"/>
        <v>29293.488564427618</v>
      </c>
      <c r="GU112" s="239">
        <f t="shared" si="1129"/>
        <v>30901.566529960455</v>
      </c>
      <c r="GV112" s="239">
        <f t="shared" si="1130"/>
        <v>32597.9205892588</v>
      </c>
      <c r="GW112" s="239">
        <f t="shared" si="1131"/>
        <v>34387.39669438314</v>
      </c>
      <c r="GX112" s="239">
        <f t="shared" si="1132"/>
        <v>36275.106817902692</v>
      </c>
      <c r="GY112" s="239">
        <f t="shared" si="1133"/>
        <v>38266.443556199403</v>
      </c>
      <c r="GZ112" s="239">
        <f t="shared" si="1134"/>
        <v>40367.095534426247</v>
      </c>
      <c r="HA112" s="239">
        <f t="shared" si="1135"/>
        <v>42583.063657126972</v>
      </c>
      <c r="HB112" s="239">
        <f t="shared" si="1136"/>
        <v>44920.67825094024</v>
      </c>
      <c r="HC112" s="239">
        <f t="shared" si="1137"/>
        <v>47386.617148359459</v>
      </c>
      <c r="HD112" s="239">
        <f t="shared" si="1138"/>
        <v>49987.924764207986</v>
      </c>
      <c r="HE112" s="239">
        <f t="shared" si="1139"/>
        <v>52732.032219325185</v>
      </c>
      <c r="HF112" s="239">
        <f t="shared" si="1140"/>
        <v>55626.778568950387</v>
      </c>
      <c r="HG112" s="239">
        <f t="shared" si="1141"/>
        <v>58680.433196447681</v>
      </c>
      <c r="HH112" s="239">
        <f t="shared" si="1142"/>
        <v>61901.719436343265</v>
      </c>
      <c r="HI112" s="239">
        <f t="shared" si="1143"/>
        <v>65299.839494159074</v>
      </c>
    </row>
    <row r="113" spans="1:217" s="278" customFormat="1" ht="12.75" customHeight="1">
      <c r="A113" s="10" t="str">
        <f>'JJR-4 Constant DCF'!A103</f>
        <v>Otter Tail Corporation</v>
      </c>
      <c r="B113" s="389" t="str">
        <f>'JJR-4 Constant DCF'!B103</f>
        <v>OTTR</v>
      </c>
      <c r="C113" s="239">
        <f>'JJR-4 Constant DCF'!D103</f>
        <v>40.749305555555566</v>
      </c>
      <c r="D113" s="239">
        <f>'JJR-4 Constant DCF'!C103</f>
        <v>1.56</v>
      </c>
      <c r="E113" s="3">
        <f>'JJR-4 Constant DCF'!G103</f>
        <v>7.0000000000000007E-2</v>
      </c>
      <c r="F113" s="3">
        <f>'JJR-4 Constant DCF'!H103</f>
        <v>0.09</v>
      </c>
      <c r="G113" s="3" t="str">
        <f>'JJR-4 Constant DCF'!I103</f>
        <v>NA%</v>
      </c>
      <c r="H113" s="3">
        <f t="shared" si="1144"/>
        <v>0.09</v>
      </c>
      <c r="I113" s="3">
        <f t="shared" si="953"/>
        <v>8.4149234433652714E-2</v>
      </c>
      <c r="J113" s="3">
        <f t="shared" si="954"/>
        <v>7.8298468867305432E-2</v>
      </c>
      <c r="K113" s="3">
        <f t="shared" si="955"/>
        <v>7.2447703300958149E-2</v>
      </c>
      <c r="L113" s="3">
        <f t="shared" si="956"/>
        <v>6.6596937734610867E-2</v>
      </c>
      <c r="M113" s="3">
        <f t="shared" si="957"/>
        <v>6.0746172168263578E-2</v>
      </c>
      <c r="N113" s="3">
        <f>'JJR-5.4 GDP Growth'!$D$25</f>
        <v>5.4895406601916275E-2</v>
      </c>
      <c r="O113" s="3">
        <f t="shared" si="1145"/>
        <v>0.10732168555259705</v>
      </c>
      <c r="Q113" s="239">
        <f t="shared" si="958"/>
        <v>-40.749305555555566</v>
      </c>
      <c r="R113" s="239">
        <f t="shared" si="959"/>
        <v>1.7004000000000001</v>
      </c>
      <c r="S113" s="239">
        <f t="shared" si="960"/>
        <v>1.8534360000000003</v>
      </c>
      <c r="T113" s="239">
        <f t="shared" si="961"/>
        <v>2.0202452400000004</v>
      </c>
      <c r="U113" s="239">
        <f t="shared" si="962"/>
        <v>2.2020673116000005</v>
      </c>
      <c r="V113" s="239">
        <f t="shared" si="963"/>
        <v>2.4002533696440005</v>
      </c>
      <c r="W113" s="239">
        <f t="shared" si="964"/>
        <v>2.6022328531463383</v>
      </c>
      <c r="X113" s="239">
        <f t="shared" si="965"/>
        <v>2.8059837011838962</v>
      </c>
      <c r="Y113" s="239">
        <f t="shared" si="966"/>
        <v>3.0092707758345911</v>
      </c>
      <c r="Z113" s="239">
        <f t="shared" si="967"/>
        <v>3.2096789943194319</v>
      </c>
      <c r="AA113" s="239">
        <f t="shared" si="968"/>
        <v>3.4046547071132194</v>
      </c>
      <c r="AB113" s="239">
        <f t="shared" si="969"/>
        <v>3.5915546115993275</v>
      </c>
      <c r="AC113" s="239">
        <f t="shared" si="969"/>
        <v>3.7887144623360602</v>
      </c>
      <c r="AD113" s="239">
        <f t="shared" si="969"/>
        <v>3.9966974832445588</v>
      </c>
      <c r="AE113" s="239">
        <f t="shared" si="969"/>
        <v>4.2160978166521241</v>
      </c>
      <c r="AF113" s="239">
        <f t="shared" si="969"/>
        <v>4.4475422205706936</v>
      </c>
      <c r="AG113" s="239">
        <f t="shared" si="969"/>
        <v>4.6916918591481114</v>
      </c>
      <c r="AH113" s="239">
        <f t="shared" si="969"/>
        <v>4.9492441914069474</v>
      </c>
      <c r="AI113" s="239">
        <f t="shared" si="969"/>
        <v>5.2209349636664042</v>
      </c>
      <c r="AJ113" s="239">
        <f t="shared" si="969"/>
        <v>5.5075403113390324</v>
      </c>
      <c r="AK113" s="239">
        <f t="shared" si="969"/>
        <v>5.8098789761064333</v>
      </c>
      <c r="AL113" s="239">
        <f t="shared" si="969"/>
        <v>6.1288146448077212</v>
      </c>
      <c r="AM113" s="239">
        <f t="shared" si="969"/>
        <v>6.4652584167222198</v>
      </c>
      <c r="AN113" s="239">
        <f t="shared" si="969"/>
        <v>6.8201714062946479</v>
      </c>
      <c r="AO113" s="239">
        <f t="shared" si="969"/>
        <v>7.194567488737956</v>
      </c>
      <c r="AP113" s="239">
        <f t="shared" si="969"/>
        <v>7.5895161963571542</v>
      </c>
      <c r="AQ113" s="239">
        <f t="shared" si="969"/>
        <v>8.0061457738680097</v>
      </c>
      <c r="AR113" s="239">
        <f t="shared" si="970"/>
        <v>8.445646401438708</v>
      </c>
      <c r="AS113" s="239">
        <f t="shared" si="971"/>
        <v>8.9092735946616965</v>
      </c>
      <c r="AT113" s="239">
        <f t="shared" si="972"/>
        <v>9.3983517911683663</v>
      </c>
      <c r="AU113" s="239">
        <f t="shared" si="973"/>
        <v>9.9142781341324024</v>
      </c>
      <c r="AV113" s="239">
        <f t="shared" si="974"/>
        <v>10.458526463470088</v>
      </c>
      <c r="AW113" s="239">
        <f t="shared" si="975"/>
        <v>11.03265152613918</v>
      </c>
      <c r="AX113" s="239">
        <f t="shared" si="976"/>
        <v>11.638293417563842</v>
      </c>
      <c r="AY113" s="239">
        <f t="shared" si="977"/>
        <v>12.277182266873416</v>
      </c>
      <c r="AZ113" s="239">
        <f t="shared" si="978"/>
        <v>12.951143179339267</v>
      </c>
      <c r="BA113" s="239">
        <f t="shared" si="979"/>
        <v>13.662101450128731</v>
      </c>
      <c r="BB113" s="239">
        <f t="shared" si="980"/>
        <v>14.412088064270177</v>
      </c>
      <c r="BC113" s="239">
        <f t="shared" si="981"/>
        <v>15.203245498540912</v>
      </c>
      <c r="BD113" s="239">
        <f t="shared" si="982"/>
        <v>16.03783384185207</v>
      </c>
      <c r="BE113" s="239">
        <f t="shared" si="983"/>
        <v>16.918237251614514</v>
      </c>
      <c r="BF113" s="239">
        <f t="shared" si="984"/>
        <v>17.84697076452958</v>
      </c>
      <c r="BG113" s="239">
        <f t="shared" si="985"/>
        <v>18.826687481260944</v>
      </c>
      <c r="BH113" s="239">
        <f t="shared" si="986"/>
        <v>19.860186145511971</v>
      </c>
      <c r="BI113" s="239">
        <f t="shared" si="987"/>
        <v>20.950419139159596</v>
      </c>
      <c r="BJ113" s="239">
        <f t="shared" si="988"/>
        <v>22.100500916284332</v>
      </c>
      <c r="BK113" s="239">
        <f t="shared" si="989"/>
        <v>23.313716900189785</v>
      </c>
      <c r="BL113" s="239">
        <f t="shared" si="990"/>
        <v>24.593532868827669</v>
      </c>
      <c r="BM113" s="239">
        <f t="shared" si="991"/>
        <v>25.943604855439556</v>
      </c>
      <c r="BN113" s="239">
        <f t="shared" si="992"/>
        <v>27.367789592698362</v>
      </c>
      <c r="BO113" s="239">
        <f t="shared" si="993"/>
        <v>28.87015553018523</v>
      </c>
      <c r="BP113" s="239">
        <f t="shared" si="994"/>
        <v>30.454994456675308</v>
      </c>
      <c r="BQ113" s="239">
        <f t="shared" si="995"/>
        <v>32.126833760433605</v>
      </c>
      <c r="BR113" s="239">
        <f t="shared" si="996"/>
        <v>33.890449362544778</v>
      </c>
      <c r="BS113" s="239">
        <f t="shared" si="997"/>
        <v>35.75087936022333</v>
      </c>
      <c r="BT113" s="239">
        <f t="shared" si="998"/>
        <v>37.713438419078848</v>
      </c>
      <c r="BU113" s="239">
        <f t="shared" si="999"/>
        <v>39.78373295545051</v>
      </c>
      <c r="BV113" s="239">
        <f t="shared" si="1000"/>
        <v>41.96767715218202</v>
      </c>
      <c r="BW113" s="239">
        <f t="shared" si="1001"/>
        <v>44.271509853589002</v>
      </c>
      <c r="BX113" s="239">
        <f t="shared" si="1002"/>
        <v>46.701812387882512</v>
      </c>
      <c r="BY113" s="239">
        <f t="shared" si="1003"/>
        <v>49.265527367961731</v>
      </c>
      <c r="BZ113" s="239">
        <f t="shared" si="1004"/>
        <v>51.969978524283825</v>
      </c>
      <c r="CA113" s="239">
        <f t="shared" si="1005"/>
        <v>54.822891626467239</v>
      </c>
      <c r="CB113" s="239">
        <f t="shared" si="1006"/>
        <v>57.83241655339495</v>
      </c>
      <c r="CC113" s="239">
        <f t="shared" si="1007"/>
        <v>61.007150574864959</v>
      </c>
      <c r="CD113" s="239">
        <f t="shared" si="1008"/>
        <v>64.356162911296494</v>
      </c>
      <c r="CE113" s="239">
        <f t="shared" si="1009"/>
        <v>67.889020641651285</v>
      </c>
      <c r="CF113" s="239">
        <f t="shared" si="1010"/>
        <v>71.615816033580614</v>
      </c>
      <c r="CG113" s="239">
        <f t="shared" si="1011"/>
        <v>75.547195373872057</v>
      </c>
      <c r="CH113" s="239">
        <f t="shared" si="1012"/>
        <v>79.694389381555169</v>
      </c>
      <c r="CI113" s="239">
        <f t="shared" si="1013"/>
        <v>84.069245290547073</v>
      </c>
      <c r="CJ113" s="239">
        <f t="shared" si="1014"/>
        <v>88.684260693487886</v>
      </c>
      <c r="CK113" s="239">
        <f t="shared" si="1015"/>
        <v>93.552619243447239</v>
      </c>
      <c r="CL113" s="239">
        <f t="shared" si="1016"/>
        <v>98.688228315490534</v>
      </c>
      <c r="CM113" s="239">
        <f t="shared" si="1017"/>
        <v>104.10575873569213</v>
      </c>
      <c r="CN113" s="239">
        <f t="shared" si="1018"/>
        <v>109.82068669108895</v>
      </c>
      <c r="CO113" s="239">
        <f t="shared" si="1019"/>
        <v>115.84933794029793</v>
      </c>
      <c r="CP113" s="239">
        <f t="shared" si="1020"/>
        <v>122.20893445109338</v>
      </c>
      <c r="CQ113" s="239">
        <f t="shared" si="1021"/>
        <v>128.9176435981731</v>
      </c>
      <c r="CR113" s="239">
        <f t="shared" si="1022"/>
        <v>135.99463006165576</v>
      </c>
      <c r="CS113" s="239">
        <f t="shared" si="1023"/>
        <v>143.46011057456752</v>
      </c>
      <c r="CT113" s="239">
        <f t="shared" si="1024"/>
        <v>151.33541167571428</v>
      </c>
      <c r="CU113" s="239">
        <f t="shared" si="1025"/>
        <v>159.64303063292101</v>
      </c>
      <c r="CV113" s="239">
        <f t="shared" si="1026"/>
        <v>168.40669971067737</v>
      </c>
      <c r="CW113" s="239">
        <f t="shared" si="1027"/>
        <v>177.65145396578183</v>
      </c>
      <c r="CX113" s="239">
        <f t="shared" si="1028"/>
        <v>187.40370276465504</v>
      </c>
      <c r="CY113" s="239">
        <f t="shared" si="1029"/>
        <v>197.69130522662545</v>
      </c>
      <c r="CZ113" s="239">
        <f t="shared" si="1030"/>
        <v>208.54364980870457</v>
      </c>
      <c r="DA113" s="239">
        <f t="shared" si="1031"/>
        <v>219.99173825920104</v>
      </c>
      <c r="DB113" s="239">
        <f t="shared" si="1032"/>
        <v>232.06827418000222</v>
      </c>
      <c r="DC113" s="239">
        <f t="shared" si="1033"/>
        <v>244.80775645051844</v>
      </c>
      <c r="DD113" s="239">
        <f t="shared" si="1034"/>
        <v>258.24657778017252</v>
      </c>
      <c r="DE113" s="239">
        <f t="shared" si="1035"/>
        <v>272.42312867096848</v>
      </c>
      <c r="DF113" s="239">
        <f t="shared" si="1036"/>
        <v>287.37790708712743</v>
      </c>
      <c r="DG113" s="239">
        <f t="shared" si="1037"/>
        <v>303.153634145083</v>
      </c>
      <c r="DH113" s="239">
        <f t="shared" si="1038"/>
        <v>319.79537615432588</v>
      </c>
      <c r="DI113" s="239">
        <f t="shared" si="1039"/>
        <v>337.35067335773039</v>
      </c>
      <c r="DJ113" s="239">
        <f t="shared" si="1040"/>
        <v>355.86967573913324</v>
      </c>
      <c r="DK113" s="239">
        <f t="shared" si="1041"/>
        <v>375.40528628612503</v>
      </c>
      <c r="DL113" s="239">
        <f t="shared" si="1042"/>
        <v>396.01331211731065</v>
      </c>
      <c r="DM113" s="239">
        <f t="shared" si="1043"/>
        <v>417.75262390576199</v>
      </c>
      <c r="DN113" s="239">
        <f t="shared" si="1044"/>
        <v>440.68532405408621</v>
      </c>
      <c r="DO113" s="239">
        <f t="shared" si="1045"/>
        <v>464.8769241015325</v>
      </c>
      <c r="DP113" s="239">
        <f t="shared" si="1046"/>
        <v>490.39653186993428</v>
      </c>
      <c r="DQ113" s="239">
        <f t="shared" si="1047"/>
        <v>517.31704888310389</v>
      </c>
      <c r="DR113" s="239">
        <f t="shared" si="1048"/>
        <v>545.71537862364528</v>
      </c>
      <c r="DS113" s="239">
        <f t="shared" si="1049"/>
        <v>575.67264622210894</v>
      </c>
      <c r="DT113" s="239">
        <f t="shared" si="1050"/>
        <v>607.27443020607268</v>
      </c>
      <c r="DU113" s="239">
        <f t="shared" si="1051"/>
        <v>640.61100697118206</v>
      </c>
      <c r="DV113" s="239">
        <f t="shared" si="1052"/>
        <v>675.77760867252812</v>
      </c>
      <c r="DW113" s="239">
        <f t="shared" si="1053"/>
        <v>712.87469527307724</v>
      </c>
      <c r="DX113" s="239">
        <f t="shared" si="1054"/>
        <v>752.00824152630992</v>
      </c>
      <c r="DY113" s="239">
        <f t="shared" si="1055"/>
        <v>793.29003971288876</v>
      </c>
      <c r="DZ113" s="239">
        <f t="shared" si="1056"/>
        <v>836.83801899617811</v>
      </c>
      <c r="EA113" s="239">
        <f t="shared" si="1057"/>
        <v>882.77658230891541</v>
      </c>
      <c r="EB113" s="239">
        <f t="shared" si="1058"/>
        <v>931.2369617334133</v>
      </c>
      <c r="EC113" s="239">
        <f t="shared" si="1059"/>
        <v>982.35759339050219</v>
      </c>
      <c r="ED113" s="239">
        <f t="shared" si="1060"/>
        <v>1036.2845129081538</v>
      </c>
      <c r="EE113" s="239">
        <f t="shared" si="1061"/>
        <v>1093.1717725995156</v>
      </c>
      <c r="EF113" s="239">
        <f t="shared" si="1062"/>
        <v>1153.1818815421036</v>
      </c>
      <c r="EG113" s="239">
        <f t="shared" si="1063"/>
        <v>1216.4862698153202</v>
      </c>
      <c r="EH113" s="239">
        <f t="shared" si="1064"/>
        <v>1283.2657782224805</v>
      </c>
      <c r="EI113" s="239">
        <f t="shared" si="1065"/>
        <v>1353.7111748963282</v>
      </c>
      <c r="EJ113" s="239">
        <f t="shared" si="1066"/>
        <v>1428.02370026382</v>
      </c>
      <c r="EK113" s="239">
        <f t="shared" si="1067"/>
        <v>1506.4156419269755</v>
      </c>
      <c r="EL113" s="239">
        <f t="shared" si="1068"/>
        <v>1589.1109411020434</v>
      </c>
      <c r="EM113" s="239">
        <f t="shared" si="1069"/>
        <v>1676.345832349394</v>
      </c>
      <c r="EN113" s="239">
        <f t="shared" si="1070"/>
        <v>1768.3695184216417</v>
      </c>
      <c r="EO113" s="239">
        <f t="shared" si="1071"/>
        <v>1865.4448821578326</v>
      </c>
      <c r="EP113" s="239">
        <f t="shared" si="1072"/>
        <v>1967.8492374573507</v>
      </c>
      <c r="EQ113" s="239">
        <f t="shared" si="1073"/>
        <v>2075.8751214788426</v>
      </c>
      <c r="ER113" s="239">
        <f t="shared" si="1074"/>
        <v>2189.8311303272262</v>
      </c>
      <c r="ES113" s="239">
        <f t="shared" si="1075"/>
        <v>2310.0428006160732</v>
      </c>
      <c r="ET113" s="239">
        <f t="shared" si="1076"/>
        <v>2436.8535394237219</v>
      </c>
      <c r="EU113" s="239">
        <f t="shared" si="1077"/>
        <v>2570.625605299706</v>
      </c>
      <c r="EV113" s="239">
        <f t="shared" si="1078"/>
        <v>2711.7411431239307</v>
      </c>
      <c r="EW113" s="239">
        <f t="shared" si="1079"/>
        <v>2860.603275774864</v>
      </c>
      <c r="EX113" s="239">
        <f t="shared" si="1080"/>
        <v>3017.6372557252989</v>
      </c>
      <c r="EY113" s="239">
        <f t="shared" si="1081"/>
        <v>3183.2916798554302</v>
      </c>
      <c r="EZ113" s="239">
        <f t="shared" si="1082"/>
        <v>3358.039770953591</v>
      </c>
      <c r="FA113" s="239">
        <f t="shared" si="1083"/>
        <v>3542.3807295654942</v>
      </c>
      <c r="FB113" s="239">
        <f t="shared" si="1084"/>
        <v>3736.8411600537847</v>
      </c>
      <c r="FC113" s="239">
        <f t="shared" si="1085"/>
        <v>3941.9765749417138</v>
      </c>
      <c r="FD113" s="239">
        <f t="shared" si="1086"/>
        <v>4158.3729818383681</v>
      </c>
      <c r="FE113" s="239">
        <f t="shared" si="1087"/>
        <v>4386.6485574788085</v>
      </c>
      <c r="FF113" s="239">
        <f t="shared" si="1088"/>
        <v>4627.4554136613169</v>
      </c>
      <c r="FG113" s="239">
        <f t="shared" si="1089"/>
        <v>4881.4814601264934</v>
      </c>
      <c r="FH113" s="239">
        <f t="shared" si="1090"/>
        <v>5149.4523696998531</v>
      </c>
      <c r="FI113" s="239">
        <f t="shared" si="1091"/>
        <v>5432.1336513117276</v>
      </c>
      <c r="FJ113" s="239">
        <f t="shared" si="1092"/>
        <v>5730.3328368164366</v>
      </c>
      <c r="FK113" s="239">
        <f t="shared" si="1093"/>
        <v>6044.901787857787</v>
      </c>
      <c r="FL113" s="239">
        <f t="shared" si="1094"/>
        <v>6376.7391293708906</v>
      </c>
      <c r="FM113" s="239">
        <f t="shared" si="1095"/>
        <v>6726.7928166720549</v>
      </c>
      <c r="FN113" s="239">
        <f t="shared" si="1096"/>
        <v>7096.0628434701166</v>
      </c>
      <c r="FO113" s="239">
        <f t="shared" si="1097"/>
        <v>7485.6040985351592</v>
      </c>
      <c r="FP113" s="239">
        <f t="shared" si="1098"/>
        <v>7896.5293791852173</v>
      </c>
      <c r="FQ113" s="239">
        <f t="shared" si="1099"/>
        <v>8330.0125701995676</v>
      </c>
      <c r="FR113" s="239">
        <f t="shared" si="1100"/>
        <v>8787.2919972397467</v>
      </c>
      <c r="FS113" s="239">
        <f t="shared" si="1101"/>
        <v>9269.6739643579876</v>
      </c>
      <c r="FT113" s="239">
        <f t="shared" si="1102"/>
        <v>9778.5364856986162</v>
      </c>
      <c r="FU113" s="239">
        <f t="shared" si="1103"/>
        <v>10315.333222052715</v>
      </c>
      <c r="FV113" s="239">
        <f t="shared" si="1104"/>
        <v>10881.597633511554</v>
      </c>
      <c r="FW113" s="239">
        <f t="shared" si="1105"/>
        <v>11478.94736008162</v>
      </c>
      <c r="FX113" s="239">
        <f t="shared" si="1106"/>
        <v>12109.088842775294</v>
      </c>
      <c r="FY113" s="239">
        <f t="shared" si="1107"/>
        <v>12773.822198378171</v>
      </c>
      <c r="FZ113" s="239">
        <f t="shared" si="1108"/>
        <v>13475.046361818726</v>
      </c>
      <c r="GA113" s="239">
        <f t="shared" si="1109"/>
        <v>14214.764510830437</v>
      </c>
      <c r="GB113" s="239">
        <f t="shared" si="1110"/>
        <v>14995.089788402964</v>
      </c>
      <c r="GC113" s="239">
        <f t="shared" si="1111"/>
        <v>15818.251339369586</v>
      </c>
      <c r="GD113" s="239">
        <f t="shared" si="1112"/>
        <v>16686.600678375587</v>
      </c>
      <c r="GE113" s="239">
        <f t="shared" si="1113"/>
        <v>17602.618407418828</v>
      </c>
      <c r="GF113" s="239">
        <f t="shared" si="1114"/>
        <v>18568.921302152459</v>
      </c>
      <c r="GG113" s="239">
        <f t="shared" si="1115"/>
        <v>19588.269787193101</v>
      </c>
      <c r="GH113" s="239">
        <f t="shared" si="1116"/>
        <v>20663.575821789098</v>
      </c>
      <c r="GI113" s="239">
        <f t="shared" si="1117"/>
        <v>21797.911218375735</v>
      </c>
      <c r="GJ113" s="239">
        <f t="shared" si="1118"/>
        <v>22994.516417780942</v>
      </c>
      <c r="GK113" s="239">
        <f t="shared" si="1119"/>
        <v>24256.809746149465</v>
      </c>
      <c r="GL113" s="239">
        <f t="shared" si="1120"/>
        <v>25588.397180029664</v>
      </c>
      <c r="GM113" s="239">
        <f t="shared" si="1121"/>
        <v>26993.08264751872</v>
      </c>
      <c r="GN113" s="239">
        <f t="shared" si="1122"/>
        <v>28474.878894893391</v>
      </c>
      <c r="GO113" s="239">
        <f t="shared" si="1123"/>
        <v>30038.018949768888</v>
      </c>
      <c r="GP113" s="239">
        <f t="shared" si="1124"/>
        <v>31686.968213532517</v>
      </c>
      <c r="GQ113" s="239">
        <f t="shared" si="1125"/>
        <v>33426.43721759638</v>
      </c>
      <c r="GR113" s="239">
        <f t="shared" si="1126"/>
        <v>35261.395079909758</v>
      </c>
      <c r="GS113" s="239">
        <f t="shared" si="1127"/>
        <v>37197.083700172218</v>
      </c>
      <c r="GT113" s="239">
        <f t="shared" si="1128"/>
        <v>39239.032734298686</v>
      </c>
      <c r="GU113" s="239">
        <f t="shared" si="1129"/>
        <v>41393.075390913917</v>
      </c>
      <c r="GV113" s="239">
        <f t="shared" si="1130"/>
        <v>43665.365095001907</v>
      </c>
      <c r="GW113" s="239">
        <f t="shared" si="1131"/>
        <v>46062.393066313161</v>
      </c>
      <c r="GX113" s="239">
        <f t="shared" si="1132"/>
        <v>48591.006862745715</v>
      </c>
      <c r="GY113" s="239">
        <f t="shared" si="1133"/>
        <v>51258.429941672643</v>
      </c>
      <c r="GZ113" s="239">
        <f t="shared" si="1134"/>
        <v>54072.2822950966</v>
      </c>
      <c r="HA113" s="239">
        <f t="shared" si="1135"/>
        <v>57040.60221757953</v>
      </c>
      <c r="HB113" s="239">
        <f t="shared" si="1136"/>
        <v>60171.869269131726</v>
      </c>
      <c r="HC113" s="239">
        <f t="shared" si="1137"/>
        <v>63475.028498658066</v>
      </c>
      <c r="HD113" s="239">
        <f t="shared" si="1138"/>
        <v>66959.515997160124</v>
      </c>
      <c r="HE113" s="239">
        <f t="shared" si="1139"/>
        <v>70635.285853691748</v>
      </c>
      <c r="HF113" s="239">
        <f t="shared" si="1140"/>
        <v>74512.838591072737</v>
      </c>
      <c r="HG113" s="239">
        <f t="shared" si="1141"/>
        <v>78603.251162592627</v>
      </c>
      <c r="HH113" s="239">
        <f t="shared" si="1142"/>
        <v>82918.208595395699</v>
      </c>
      <c r="HI113" s="239">
        <f t="shared" si="1143"/>
        <v>87470.03737094246</v>
      </c>
    </row>
    <row r="114" spans="1:217" s="278" customFormat="1" ht="12.75" customHeight="1">
      <c r="A114" s="10" t="str">
        <f>'JJR-4 Constant DCF'!A104</f>
        <v>Pinnacle West Capital Corporation</v>
      </c>
      <c r="B114" s="389" t="str">
        <f>'JJR-4 Constant DCF'!B104</f>
        <v>PNW</v>
      </c>
      <c r="C114" s="239">
        <f>'JJR-4 Constant DCF'!D104</f>
        <v>78.89061111111107</v>
      </c>
      <c r="D114" s="239">
        <f>'JJR-4 Constant DCF'!C104</f>
        <v>3.32</v>
      </c>
      <c r="E114" s="3">
        <f>'JJR-4 Constant DCF'!G104</f>
        <v>4.4999999999999998E-2</v>
      </c>
      <c r="F114" s="3">
        <f>'JJR-4 Constant DCF'!H104</f>
        <v>3.5000000000000003E-2</v>
      </c>
      <c r="G114" s="3">
        <f>'JJR-4 Constant DCF'!I104</f>
        <v>3.4000000000000002E-2</v>
      </c>
      <c r="H114" s="3">
        <f t="shared" si="1144"/>
        <v>4.4999999999999998E-2</v>
      </c>
      <c r="I114" s="3">
        <f t="shared" si="953"/>
        <v>4.6649234433652709E-2</v>
      </c>
      <c r="J114" s="3">
        <f t="shared" si="954"/>
        <v>4.8298468867305419E-2</v>
      </c>
      <c r="K114" s="3">
        <f t="shared" si="955"/>
        <v>4.9947703300958129E-2</v>
      </c>
      <c r="L114" s="3">
        <f t="shared" si="956"/>
        <v>5.159693773461084E-2</v>
      </c>
      <c r="M114" s="3">
        <f t="shared" si="957"/>
        <v>5.324617216826355E-2</v>
      </c>
      <c r="N114" s="3">
        <f>'JJR-5.4 GDP Growth'!$D$25</f>
        <v>5.4895406601916275E-2</v>
      </c>
      <c r="O114" s="3">
        <f t="shared" si="1145"/>
        <v>9.8562616109848039E-2</v>
      </c>
      <c r="Q114" s="239">
        <f t="shared" si="958"/>
        <v>-78.89061111111107</v>
      </c>
      <c r="R114" s="239">
        <f t="shared" si="959"/>
        <v>3.4693999999999998</v>
      </c>
      <c r="S114" s="239">
        <f t="shared" si="960"/>
        <v>3.6255229999999994</v>
      </c>
      <c r="T114" s="239">
        <f t="shared" si="961"/>
        <v>3.7886715349999993</v>
      </c>
      <c r="U114" s="239">
        <f t="shared" si="962"/>
        <v>3.9591617540749988</v>
      </c>
      <c r="V114" s="239">
        <f t="shared" si="963"/>
        <v>4.1373240330083734</v>
      </c>
      <c r="W114" s="239">
        <f t="shared" si="964"/>
        <v>4.3303270317521658</v>
      </c>
      <c r="X114" s="239">
        <f t="shared" si="965"/>
        <v>4.539475197080499</v>
      </c>
      <c r="Y114" s="239">
        <f t="shared" si="966"/>
        <v>4.7662115573663337</v>
      </c>
      <c r="Z114" s="239">
        <f t="shared" si="967"/>
        <v>5.012133478321747</v>
      </c>
      <c r="AA114" s="239">
        <f t="shared" si="968"/>
        <v>5.2790104004387848</v>
      </c>
      <c r="AB114" s="239">
        <f t="shared" si="969"/>
        <v>5.5688038228266166</v>
      </c>
      <c r="AC114" s="239">
        <f t="shared" si="969"/>
        <v>5.8745055729669895</v>
      </c>
      <c r="AD114" s="239">
        <f t="shared" si="969"/>
        <v>6.1969889449802356</v>
      </c>
      <c r="AE114" s="239">
        <f t="shared" si="969"/>
        <v>6.537175172822506</v>
      </c>
      <c r="AF114" s="239">
        <f t="shared" si="969"/>
        <v>6.8960360619625494</v>
      </c>
      <c r="AG114" s="239">
        <f t="shared" si="969"/>
        <v>7.2745967655254606</v>
      </c>
      <c r="AH114" s="239">
        <f t="shared" si="969"/>
        <v>7.6739387128339658</v>
      </c>
      <c r="AI114" s="239">
        <f t="shared" si="969"/>
        <v>8.0952026987131731</v>
      </c>
      <c r="AJ114" s="239">
        <f t="shared" si="969"/>
        <v>8.5395921423839631</v>
      </c>
      <c r="AK114" s="239">
        <f t="shared" si="969"/>
        <v>9.0083765252546595</v>
      </c>
      <c r="AL114" s="239">
        <f t="shared" si="969"/>
        <v>9.5028950174316709</v>
      </c>
      <c r="AM114" s="239">
        <f t="shared" si="969"/>
        <v>10.024560303308906</v>
      </c>
      <c r="AN114" s="239">
        <f t="shared" si="969"/>
        <v>10.574862617164477</v>
      </c>
      <c r="AO114" s="239">
        <f t="shared" si="969"/>
        <v>11.155374000293126</v>
      </c>
      <c r="AP114" s="239">
        <f t="shared" si="969"/>
        <v>11.767752791835662</v>
      </c>
      <c r="AQ114" s="239">
        <f t="shared" si="969"/>
        <v>12.413748366134316</v>
      </c>
      <c r="AR114" s="239">
        <f t="shared" si="970"/>
        <v>13.095206130147133</v>
      </c>
      <c r="AS114" s="239">
        <f t="shared" si="971"/>
        <v>13.814072795197466</v>
      </c>
      <c r="AT114" s="239">
        <f t="shared" si="972"/>
        <v>14.572401938118302</v>
      </c>
      <c r="AU114" s="239">
        <f t="shared" si="973"/>
        <v>15.37235986767786</v>
      </c>
      <c r="AV114" s="239">
        <f t="shared" si="974"/>
        <v>16.216231813045017</v>
      </c>
      <c r="AW114" s="239">
        <f t="shared" si="975"/>
        <v>17.106428451973052</v>
      </c>
      <c r="AX114" s="239">
        <f t="shared" si="976"/>
        <v>18.0454927973507</v>
      </c>
      <c r="AY114" s="239">
        <f t="shared" si="977"/>
        <v>19.036107461793218</v>
      </c>
      <c r="AZ114" s="239">
        <f t="shared" si="978"/>
        <v>20.08110232102613</v>
      </c>
      <c r="BA114" s="239">
        <f t="shared" si="979"/>
        <v>21.183462597953543</v>
      </c>
      <c r="BB114" s="239">
        <f t="shared" si="980"/>
        <v>22.34633739050469</v>
      </c>
      <c r="BC114" s="239">
        <f t="shared" si="981"/>
        <v>23.57304866762005</v>
      </c>
      <c r="BD114" s="239">
        <f t="shared" si="982"/>
        <v>24.867100759075814</v>
      </c>
      <c r="BE114" s="239">
        <f t="shared" si="983"/>
        <v>26.232190366256102</v>
      </c>
      <c r="BF114" s="239">
        <f t="shared" si="984"/>
        <v>27.672217122470602</v>
      </c>
      <c r="BG114" s="239">
        <f t="shared" si="985"/>
        <v>29.191294732985135</v>
      </c>
      <c r="BH114" s="239">
        <f t="shared" si="986"/>
        <v>30.793762726588731</v>
      </c>
      <c r="BI114" s="239">
        <f t="shared" si="987"/>
        <v>32.484198852267752</v>
      </c>
      <c r="BJ114" s="239">
        <f t="shared" si="988"/>
        <v>34.267432156400496</v>
      </c>
      <c r="BK114" s="239">
        <f t="shared" si="989"/>
        <v>36.148556777829683</v>
      </c>
      <c r="BL114" s="239">
        <f t="shared" si="990"/>
        <v>38.132946500221102</v>
      </c>
      <c r="BM114" s="239">
        <f t="shared" si="991"/>
        <v>40.226270103279859</v>
      </c>
      <c r="BN114" s="239">
        <f t="shared" si="992"/>
        <v>42.434507556677914</v>
      </c>
      <c r="BO114" s="239">
        <f t="shared" si="993"/>
        <v>44.763967102953835</v>
      </c>
      <c r="BP114" s="239">
        <f t="shared" si="994"/>
        <v>47.221303278185289</v>
      </c>
      <c r="BQ114" s="239">
        <f t="shared" si="995"/>
        <v>49.813535921913669</v>
      </c>
      <c r="BR114" s="239">
        <f t="shared" si="996"/>
        <v>52.54807023062628</v>
      </c>
      <c r="BS114" s="239">
        <f t="shared" si="997"/>
        <v>55.432717912082559</v>
      </c>
      <c r="BT114" s="239">
        <f t="shared" si="998"/>
        <v>58.475719500915659</v>
      </c>
      <c r="BU114" s="239">
        <f t="shared" si="999"/>
        <v>61.685767899258032</v>
      </c>
      <c r="BV114" s="239">
        <f t="shared" si="1000"/>
        <v>65.07203320963923</v>
      </c>
      <c r="BW114" s="239">
        <f t="shared" si="1001"/>
        <v>68.644188931095769</v>
      </c>
      <c r="BX114" s="239">
        <f t="shared" si="1002"/>
        <v>72.412439593327036</v>
      </c>
      <c r="BY114" s="239">
        <f t="shared" si="1003"/>
        <v>76.387549907839428</v>
      </c>
      <c r="BZ114" s="239">
        <f t="shared" si="1004"/>
        <v>80.58087551935445</v>
      </c>
      <c r="CA114" s="239">
        <f t="shared" si="1005"/>
        <v>85.004395445327816</v>
      </c>
      <c r="CB114" s="239">
        <f t="shared" si="1006"/>
        <v>89.670746296249163</v>
      </c>
      <c r="CC114" s="239">
        <f t="shared" si="1007"/>
        <v>94.593258374479035</v>
      </c>
      <c r="CD114" s="239">
        <f t="shared" si="1008"/>
        <v>99.785993754746187</v>
      </c>
      <c r="CE114" s="239">
        <f t="shared" si="1009"/>
        <v>105.26378645508926</v>
      </c>
      <c r="CF114" s="239">
        <f t="shared" si="1010"/>
        <v>111.04228481299867</v>
      </c>
      <c r="CG114" s="239">
        <f t="shared" si="1011"/>
        <v>117.13799618781403</v>
      </c>
      <c r="CH114" s="239">
        <f t="shared" si="1012"/>
        <v>123.5683341170778</v>
      </c>
      <c r="CI114" s="239">
        <f t="shared" si="1013"/>
        <v>130.35166806155621</v>
      </c>
      <c r="CJ114" s="239">
        <f t="shared" si="1014"/>
        <v>137.50737588103337</v>
      </c>
      <c r="CK114" s="239">
        <f t="shared" si="1015"/>
        <v>145.05589919078523</v>
      </c>
      <c r="CL114" s="239">
        <f t="shared" si="1016"/>
        <v>153.01880175686995</v>
      </c>
      <c r="CM114" s="239">
        <f t="shared" si="1017"/>
        <v>161.41883109705134</v>
      </c>
      <c r="CN114" s="239">
        <f t="shared" si="1018"/>
        <v>170.27998346333001</v>
      </c>
      <c r="CO114" s="239">
        <f t="shared" si="1019"/>
        <v>179.62757239171708</v>
      </c>
      <c r="CP114" s="239">
        <f t="shared" si="1020"/>
        <v>189.48830101507554</v>
      </c>
      <c r="CQ114" s="239">
        <f t="shared" si="1021"/>
        <v>199.89033834560442</v>
      </c>
      <c r="CR114" s="239">
        <f t="shared" si="1022"/>
        <v>210.86339974488098</v>
      </c>
      <c r="CS114" s="239">
        <f t="shared" si="1023"/>
        <v>222.43883181133862</v>
      </c>
      <c r="CT114" s="239">
        <f t="shared" si="1024"/>
        <v>234.64970192767731</v>
      </c>
      <c r="CU114" s="239">
        <f t="shared" si="1025"/>
        <v>247.53089272401562</v>
      </c>
      <c r="CV114" s="239">
        <f t="shared" si="1026"/>
        <v>261.11920172663577</v>
      </c>
      <c r="CW114" s="239">
        <f t="shared" si="1027"/>
        <v>275.45344647698721</v>
      </c>
      <c r="CX114" s="239">
        <f t="shared" si="1028"/>
        <v>290.57457542124058</v>
      </c>
      <c r="CY114" s="239">
        <f t="shared" si="1029"/>
        <v>306.52578488716875</v>
      </c>
      <c r="CZ114" s="239">
        <f t="shared" si="1030"/>
        <v>323.35264248252139</v>
      </c>
      <c r="DA114" s="239">
        <f t="shared" si="1031"/>
        <v>341.10321726740347</v>
      </c>
      <c r="DB114" s="239">
        <f t="shared" si="1032"/>
        <v>359.82821707251935</v>
      </c>
      <c r="DC114" s="239">
        <f t="shared" si="1033"/>
        <v>379.58113335555788</v>
      </c>
      <c r="DD114" s="239">
        <f t="shared" si="1034"/>
        <v>400.41839400952745</v>
      </c>
      <c r="DE114" s="239">
        <f t="shared" si="1035"/>
        <v>422.39952455956677</v>
      </c>
      <c r="DF114" s="239">
        <f t="shared" si="1036"/>
        <v>445.58731820872032</v>
      </c>
      <c r="DG114" s="239">
        <f t="shared" si="1037"/>
        <v>470.04801521844547</v>
      </c>
      <c r="DH114" s="239">
        <f t="shared" si="1038"/>
        <v>495.85149213628574</v>
      </c>
      <c r="DI114" s="239">
        <f t="shared" si="1039"/>
        <v>523.07146141127407</v>
      </c>
      <c r="DJ114" s="239">
        <f t="shared" si="1040"/>
        <v>551.78568196730453</v>
      </c>
      <c r="DK114" s="239">
        <f t="shared" si="1041"/>
        <v>582.07618133601534</v>
      </c>
      <c r="DL114" s="239">
        <f t="shared" si="1042"/>
        <v>614.02948998374666</v>
      </c>
      <c r="DM114" s="239">
        <f t="shared" si="1043"/>
        <v>647.73688850197175</v>
      </c>
      <c r="DN114" s="239">
        <f t="shared" si="1044"/>
        <v>683.29466836734764</v>
      </c>
      <c r="DO114" s="239">
        <f t="shared" si="1045"/>
        <v>720.8044070162947</v>
      </c>
      <c r="DP114" s="239">
        <f t="shared" si="1046"/>
        <v>760.37325801990733</v>
      </c>
      <c r="DQ114" s="239">
        <f t="shared" si="1047"/>
        <v>802.11425718813393</v>
      </c>
      <c r="DR114" s="239">
        <f t="shared" si="1048"/>
        <v>846.14664547767063</v>
      </c>
      <c r="DS114" s="239">
        <f t="shared" si="1049"/>
        <v>892.59620962601491</v>
      </c>
      <c r="DT114" s="239">
        <f t="shared" si="1050"/>
        <v>941.59564148476431</v>
      </c>
      <c r="DU114" s="239">
        <f t="shared" si="1051"/>
        <v>993.2849170786626</v>
      </c>
      <c r="DV114" s="239">
        <f t="shared" si="1052"/>
        <v>1047.8116964732465</v>
      </c>
      <c r="DW114" s="239">
        <f t="shared" si="1053"/>
        <v>1105.3317455933891</v>
      </c>
      <c r="DX114" s="239">
        <f t="shared" si="1054"/>
        <v>1166.009381197744</v>
      </c>
      <c r="DY114" s="239">
        <f t="shared" si="1055"/>
        <v>1230.017940280243</v>
      </c>
      <c r="DZ114" s="239">
        <f t="shared" si="1056"/>
        <v>1297.5402752395785</v>
      </c>
      <c r="EA114" s="239">
        <f t="shared" si="1057"/>
        <v>1368.7692762312174</v>
      </c>
      <c r="EB114" s="239">
        <f t="shared" si="1058"/>
        <v>1443.9084221941407</v>
      </c>
      <c r="EC114" s="239">
        <f t="shared" si="1059"/>
        <v>1523.1723621264196</v>
      </c>
      <c r="ED114" s="239">
        <f t="shared" si="1060"/>
        <v>1606.7875282701507</v>
      </c>
      <c r="EE114" s="239">
        <f t="shared" si="1061"/>
        <v>1694.9927829574287</v>
      </c>
      <c r="EF114" s="239">
        <f t="shared" si="1062"/>
        <v>1788.0401009651905</v>
      </c>
      <c r="EG114" s="239">
        <f t="shared" si="1063"/>
        <v>1886.1952893282062</v>
      </c>
      <c r="EH114" s="239">
        <f t="shared" si="1064"/>
        <v>1989.7387466664973</v>
      </c>
      <c r="EI114" s="239">
        <f t="shared" si="1065"/>
        <v>2098.9662641963419</v>
      </c>
      <c r="EJ114" s="239">
        <f t="shared" si="1066"/>
        <v>2214.1898707131054</v>
      </c>
      <c r="EK114" s="239">
        <f t="shared" si="1067"/>
        <v>2335.7387239597456</v>
      </c>
      <c r="EL114" s="239">
        <f t="shared" si="1068"/>
        <v>2463.9600509273569</v>
      </c>
      <c r="EM114" s="239">
        <f t="shared" si="1069"/>
        <v>2599.2201397738922</v>
      </c>
      <c r="EN114" s="239">
        <f t="shared" si="1070"/>
        <v>2741.9053861946695</v>
      </c>
      <c r="EO114" s="239">
        <f t="shared" si="1071"/>
        <v>2892.4233972338102</v>
      </c>
      <c r="EP114" s="239">
        <f t="shared" si="1072"/>
        <v>3051.2041556898562</v>
      </c>
      <c r="EQ114" s="239">
        <f t="shared" si="1073"/>
        <v>3218.7012484419074</v>
      </c>
      <c r="ER114" s="239">
        <f t="shared" si="1074"/>
        <v>3395.3931622052214</v>
      </c>
      <c r="ES114" s="239">
        <f t="shared" si="1075"/>
        <v>3581.7846504178433</v>
      </c>
      <c r="ET114" s="239">
        <f t="shared" si="1076"/>
        <v>3778.4081751630333</v>
      </c>
      <c r="EU114" s="239">
        <f t="shared" si="1077"/>
        <v>3985.8254282466123</v>
      </c>
      <c r="EV114" s="239">
        <f t="shared" si="1078"/>
        <v>4204.6289357744672</v>
      </c>
      <c r="EW114" s="239">
        <f t="shared" si="1079"/>
        <v>4435.443750813989</v>
      </c>
      <c r="EX114" s="239">
        <f t="shared" si="1080"/>
        <v>4678.9292389748516</v>
      </c>
      <c r="EY114" s="239">
        <f t="shared" si="1081"/>
        <v>4935.7809620099706</v>
      </c>
      <c r="EZ114" s="239">
        <f t="shared" si="1082"/>
        <v>5206.7326648175058</v>
      </c>
      <c r="FA114" s="239">
        <f t="shared" si="1083"/>
        <v>5492.5583715201419</v>
      </c>
      <c r="FB114" s="239">
        <f t="shared" si="1084"/>
        <v>5794.0745966094992</v>
      </c>
      <c r="FC114" s="239">
        <f t="shared" si="1085"/>
        <v>6112.1426774722113</v>
      </c>
      <c r="FD114" s="239">
        <f t="shared" si="1086"/>
        <v>6447.6712349609734</v>
      </c>
      <c r="FE114" s="239">
        <f t="shared" si="1087"/>
        <v>6801.6187690396355</v>
      </c>
      <c r="FF114" s="239">
        <f t="shared" si="1088"/>
        <v>7174.9963969172913</v>
      </c>
      <c r="FG114" s="239">
        <f t="shared" si="1089"/>
        <v>7568.8707414933506</v>
      </c>
      <c r="FH114" s="239">
        <f t="shared" si="1090"/>
        <v>7984.3669783649757</v>
      </c>
      <c r="FI114" s="239">
        <f t="shared" si="1091"/>
        <v>8422.6720501012351</v>
      </c>
      <c r="FJ114" s="239">
        <f t="shared" si="1092"/>
        <v>8885.0380569661374</v>
      </c>
      <c r="FK114" s="239">
        <f t="shared" si="1093"/>
        <v>9372.7858337767939</v>
      </c>
      <c r="FL114" s="239">
        <f t="shared" si="1094"/>
        <v>9887.308723114651</v>
      </c>
      <c r="FM114" s="239">
        <f t="shared" si="1095"/>
        <v>10430.076555668704</v>
      </c>
      <c r="FN114" s="239">
        <f t="shared" si="1096"/>
        <v>11002.639849081252</v>
      </c>
      <c r="FO114" s="239">
        <f t="shared" si="1097"/>
        <v>11606.634237291013</v>
      </c>
      <c r="FP114" s="239">
        <f t="shared" si="1098"/>
        <v>12243.785143026826</v>
      </c>
      <c r="FQ114" s="239">
        <f t="shared" si="1099"/>
        <v>12915.912706799785</v>
      </c>
      <c r="FR114" s="239">
        <f t="shared" si="1100"/>
        <v>13624.936986474417</v>
      </c>
      <c r="FS114" s="239">
        <f t="shared" si="1101"/>
        <v>14372.883442272418</v>
      </c>
      <c r="FT114" s="239">
        <f t="shared" si="1102"/>
        <v>15161.888722877911</v>
      </c>
      <c r="FU114" s="239">
        <f t="shared" si="1103"/>
        <v>15994.206769173303</v>
      </c>
      <c r="FV114" s="239">
        <f t="shared" si="1104"/>
        <v>16872.215253042192</v>
      </c>
      <c r="FW114" s="239">
        <f t="shared" si="1105"/>
        <v>17798.422369632997</v>
      </c>
      <c r="FX114" s="239">
        <f t="shared" si="1106"/>
        <v>18775.474002486644</v>
      </c>
      <c r="FY114" s="239">
        <f t="shared" si="1107"/>
        <v>19806.161281996858</v>
      </c>
      <c r="FZ114" s="239">
        <f t="shared" si="1108"/>
        <v>20893.428558795207</v>
      </c>
      <c r="GA114" s="239">
        <f t="shared" si="1109"/>
        <v>22040.381814838358</v>
      </c>
      <c r="GB114" s="239">
        <f t="shared" si="1110"/>
        <v>23250.297536225389</v>
      </c>
      <c r="GC114" s="239">
        <f t="shared" si="1111"/>
        <v>24526.632073092012</v>
      </c>
      <c r="GD114" s="239">
        <f t="shared" si="1112"/>
        <v>25873.031513319998</v>
      </c>
      <c r="GE114" s="239">
        <f t="shared" si="1113"/>
        <v>27293.342098267894</v>
      </c>
      <c r="GF114" s="239">
        <f t="shared" si="1114"/>
        <v>28791.62121027751</v>
      </c>
      <c r="GG114" s="239">
        <f t="shared" si="1115"/>
        <v>30372.148963344051</v>
      </c>
      <c r="GH114" s="239">
        <f t="shared" si="1116"/>
        <v>32039.440430060793</v>
      </c>
      <c r="GI114" s="239">
        <f t="shared" si="1117"/>
        <v>33798.258539766859</v>
      </c>
      <c r="GJ114" s="239">
        <f t="shared" si="1118"/>
        <v>35653.627684744053</v>
      </c>
      <c r="GK114" s="239">
        <f t="shared" si="1119"/>
        <v>37610.848073331414</v>
      </c>
      <c r="GL114" s="239">
        <f t="shared" si="1120"/>
        <v>39675.510870959843</v>
      </c>
      <c r="GM114" s="239">
        <f t="shared" si="1121"/>
        <v>41853.51417235993</v>
      </c>
      <c r="GN114" s="239">
        <f t="shared" si="1122"/>
        <v>44151.079850570692</v>
      </c>
      <c r="GO114" s="239">
        <f t="shared" si="1123"/>
        <v>46574.771330881442</v>
      </c>
      <c r="GP114" s="239">
        <f t="shared" si="1124"/>
        <v>49131.512340481451</v>
      </c>
      <c r="GQ114" s="239">
        <f t="shared" si="1125"/>
        <v>51828.606687379244</v>
      </c>
      <c r="GR114" s="239">
        <f t="shared" si="1126"/>
        <v>54673.759125093726</v>
      </c>
      <c r="GS114" s="239">
        <f t="shared" si="1127"/>
        <v>57675.097362720975</v>
      </c>
      <c r="GT114" s="239">
        <f t="shared" si="1128"/>
        <v>60841.195283252651</v>
      </c>
      <c r="GU114" s="239">
        <f t="shared" si="1129"/>
        <v>64181.097436473399</v>
      </c>
      <c r="GV114" s="239">
        <f t="shared" si="1130"/>
        <v>67704.344876405812</v>
      </c>
      <c r="GW114" s="239">
        <f t="shared" si="1131"/>
        <v>71421.002417112482</v>
      </c>
      <c r="GX114" s="239">
        <f t="shared" si="1132"/>
        <v>75341.687384716322</v>
      </c>
      <c r="GY114" s="239">
        <f t="shared" si="1133"/>
        <v>79477.599947774797</v>
      </c>
      <c r="GZ114" s="239">
        <f t="shared" si="1134"/>
        <v>83840.555112652335</v>
      </c>
      <c r="HA114" s="239">
        <f t="shared" si="1135"/>
        <v>88443.016475291748</v>
      </c>
      <c r="HB114" s="239">
        <f t="shared" si="1136"/>
        <v>93298.131825802862</v>
      </c>
      <c r="HC114" s="239">
        <f t="shared" si="1137"/>
        <v>98419.77070757949</v>
      </c>
      <c r="HD114" s="239">
        <f t="shared" si="1138"/>
        <v>103822.56403823943</v>
      </c>
      <c r="HE114" s="239">
        <f t="shared" si="1139"/>
        <v>109521.94590557208</v>
      </c>
      <c r="HF114" s="239">
        <f t="shared" si="1140"/>
        <v>115534.19765789153</v>
      </c>
      <c r="HG114" s="239">
        <f t="shared" si="1141"/>
        <v>121876.49441474765</v>
      </c>
      <c r="HH114" s="239">
        <f t="shared" si="1142"/>
        <v>128566.9541308614</v>
      </c>
      <c r="HI114" s="239">
        <f t="shared" si="1143"/>
        <v>135624.68935344496</v>
      </c>
    </row>
    <row r="115" spans="1:217" s="278" customFormat="1" ht="12.75" customHeight="1">
      <c r="A115" s="10" t="str">
        <f>'JJR-4 Constant DCF'!A105</f>
        <v>Portland General Electric Company</v>
      </c>
      <c r="B115" s="389" t="str">
        <f>'JJR-4 Constant DCF'!B105</f>
        <v>POR</v>
      </c>
      <c r="C115" s="239">
        <f>'JJR-4 Constant DCF'!D105</f>
        <v>41.401222222222216</v>
      </c>
      <c r="D115" s="239">
        <f>'JJR-4 Constant DCF'!C105</f>
        <v>1.63</v>
      </c>
      <c r="E115" s="3">
        <f>'JJR-4 Constant DCF'!G105</f>
        <v>0.04</v>
      </c>
      <c r="F115" s="3">
        <f>'JJR-4 Constant DCF'!H105</f>
        <v>0.13400000000000001</v>
      </c>
      <c r="G115" s="3">
        <f>'JJR-4 Constant DCF'!I105</f>
        <v>0.13400000000000001</v>
      </c>
      <c r="H115" s="3">
        <f t="shared" si="1144"/>
        <v>0.13400000000000001</v>
      </c>
      <c r="I115" s="3">
        <f t="shared" si="953"/>
        <v>0.12081590110031938</v>
      </c>
      <c r="J115" s="3">
        <f t="shared" si="954"/>
        <v>0.10763180220063875</v>
      </c>
      <c r="K115" s="3">
        <f t="shared" si="955"/>
        <v>9.4447703300958127E-2</v>
      </c>
      <c r="L115" s="3">
        <f t="shared" si="956"/>
        <v>8.1263604401277501E-2</v>
      </c>
      <c r="M115" s="3">
        <f t="shared" si="957"/>
        <v>6.8079505501596874E-2</v>
      </c>
      <c r="N115" s="3">
        <f>'JJR-5.4 GDP Growth'!$D$25</f>
        <v>5.4895406601916275E-2</v>
      </c>
      <c r="O115" s="3">
        <f t="shared" si="1145"/>
        <v>0.12412380576133727</v>
      </c>
      <c r="Q115" s="239">
        <f t="shared" si="958"/>
        <v>-41.401222222222216</v>
      </c>
      <c r="R115" s="239">
        <f t="shared" si="959"/>
        <v>1.8484199999999997</v>
      </c>
      <c r="S115" s="239">
        <f t="shared" si="960"/>
        <v>2.0961082799999997</v>
      </c>
      <c r="T115" s="239">
        <f t="shared" si="961"/>
        <v>2.3769867895199996</v>
      </c>
      <c r="U115" s="239">
        <f t="shared" si="962"/>
        <v>2.6955030193156793</v>
      </c>
      <c r="V115" s="239">
        <f t="shared" si="963"/>
        <v>3.0567004239039801</v>
      </c>
      <c r="W115" s="239">
        <f t="shared" si="964"/>
        <v>3.4259984400116679</v>
      </c>
      <c r="X115" s="239">
        <f t="shared" si="965"/>
        <v>3.794744826446701</v>
      </c>
      <c r="Y115" s="239">
        <f t="shared" si="966"/>
        <v>4.1531497599177847</v>
      </c>
      <c r="Z115" s="239">
        <f t="shared" si="967"/>
        <v>4.4906496790270047</v>
      </c>
      <c r="AA115" s="239">
        <f t="shared" si="968"/>
        <v>4.7963708885560674</v>
      </c>
      <c r="AB115" s="239">
        <f t="shared" si="969"/>
        <v>5.0596696186969474</v>
      </c>
      <c r="AC115" s="239">
        <f t="shared" si="969"/>
        <v>5.3374222396866786</v>
      </c>
      <c r="AD115" s="239">
        <f t="shared" si="969"/>
        <v>5.6304222037403893</v>
      </c>
      <c r="AE115" s="239">
        <f t="shared" si="969"/>
        <v>5.9395065199551755</v>
      </c>
      <c r="AF115" s="239">
        <f t="shared" si="969"/>
        <v>6.2655581453828475</v>
      </c>
      <c r="AG115" s="239">
        <f t="shared" si="969"/>
        <v>6.6095085073615873</v>
      </c>
      <c r="AH115" s="239">
        <f t="shared" si="969"/>
        <v>6.9723401643120262</v>
      </c>
      <c r="AI115" s="239">
        <f t="shared" si="969"/>
        <v>7.3550896125988068</v>
      </c>
      <c r="AJ115" s="239">
        <f t="shared" si="969"/>
        <v>7.7588502474759489</v>
      </c>
      <c r="AK115" s="239">
        <f t="shared" si="969"/>
        <v>8.1847754865745195</v>
      </c>
      <c r="AL115" s="239">
        <f t="shared" si="969"/>
        <v>8.6340820648554253</v>
      </c>
      <c r="AM115" s="239">
        <f t="shared" si="969"/>
        <v>9.1080535104399765</v>
      </c>
      <c r="AN115" s="239">
        <f t="shared" si="969"/>
        <v>9.6080438112475903</v>
      </c>
      <c r="AO115" s="239">
        <f t="shared" si="969"/>
        <v>10.135481282915052</v>
      </c>
      <c r="AP115" s="239">
        <f t="shared" si="969"/>
        <v>10.691872649046786</v>
      </c>
      <c r="AQ115" s="239">
        <f t="shared" ref="AQ115:AQ116" si="1338">AP115*(1+$N115)</f>
        <v>11.278807345452117</v>
      </c>
      <c r="AR115" s="239">
        <f t="shared" si="970"/>
        <v>11.897962060665391</v>
      </c>
      <c r="AS115" s="239">
        <f t="shared" si="971"/>
        <v>12.551105525719791</v>
      </c>
      <c r="AT115" s="239">
        <f t="shared" si="972"/>
        <v>13.240103566857737</v>
      </c>
      <c r="AU115" s="239">
        <f t="shared" si="973"/>
        <v>13.966924435611874</v>
      </c>
      <c r="AV115" s="239">
        <f t="shared" si="974"/>
        <v>14.733644431483029</v>
      </c>
      <c r="AW115" s="239">
        <f t="shared" si="975"/>
        <v>15.542453833277349</v>
      </c>
      <c r="AX115" s="239">
        <f t="shared" si="976"/>
        <v>16.395663156046623</v>
      </c>
      <c r="AY115" s="239">
        <f t="shared" si="977"/>
        <v>17.295709751505861</v>
      </c>
      <c r="AZ115" s="239">
        <f t="shared" si="978"/>
        <v>18.245164770783504</v>
      </c>
      <c r="BA115" s="239">
        <f t="shared" si="979"/>
        <v>19.246740509394623</v>
      </c>
      <c r="BB115" s="239">
        <f t="shared" si="980"/>
        <v>20.303298155419416</v>
      </c>
      <c r="BC115" s="239">
        <f t="shared" si="981"/>
        <v>21.417855963021101</v>
      </c>
      <c r="BD115" s="239">
        <f t="shared" si="982"/>
        <v>22.593597874652421</v>
      </c>
      <c r="BE115" s="239">
        <f t="shared" si="983"/>
        <v>23.833882616581658</v>
      </c>
      <c r="BF115" s="239">
        <f t="shared" si="984"/>
        <v>25.142253293721254</v>
      </c>
      <c r="BG115" s="239">
        <f t="shared" si="985"/>
        <v>26.522447511168451</v>
      </c>
      <c r="BH115" s="239">
        <f t="shared" si="986"/>
        <v>27.978408051372025</v>
      </c>
      <c r="BI115" s="239">
        <f t="shared" si="987"/>
        <v>29.514294137426422</v>
      </c>
      <c r="BJ115" s="239">
        <f t="shared" si="988"/>
        <v>31.134493314668997</v>
      </c>
      <c r="BK115" s="239">
        <f t="shared" si="989"/>
        <v>32.843633984522398</v>
      </c>
      <c r="BL115" s="239">
        <f t="shared" si="990"/>
        <v>34.646598626387274</v>
      </c>
      <c r="BM115" s="239">
        <f t="shared" si="991"/>
        <v>36.548537745356199</v>
      </c>
      <c r="BN115" s="239">
        <f t="shared" si="992"/>
        <v>38.554884585593015</v>
      </c>
      <c r="BO115" s="239">
        <f t="shared" si="993"/>
        <v>40.671370651409099</v>
      </c>
      <c r="BP115" s="239">
        <f t="shared" si="994"/>
        <v>42.904042080375447</v>
      </c>
      <c r="BQ115" s="239">
        <f t="shared" si="995"/>
        <v>45.259276915243383</v>
      </c>
      <c r="BR115" s="239">
        <f t="shared" si="996"/>
        <v>47.743803324014394</v>
      </c>
      <c r="BS115" s="239">
        <f t="shared" si="997"/>
        <v>50.364718820208083</v>
      </c>
      <c r="BT115" s="239">
        <f t="shared" si="998"/>
        <v>53.129510538234591</v>
      </c>
      <c r="BU115" s="239">
        <f t="shared" si="999"/>
        <v>56.046076621791777</v>
      </c>
      <c r="BV115" s="239">
        <f t="shared" si="1000"/>
        <v>59.122748786387191</v>
      </c>
      <c r="BW115" s="239">
        <f t="shared" si="1001"/>
        <v>62.36831612043887</v>
      </c>
      <c r="BX115" s="239">
        <f t="shared" si="1002"/>
        <v>65.792050192947215</v>
      </c>
      <c r="BY115" s="239">
        <f t="shared" si="1003"/>
        <v>69.40373153946274</v>
      </c>
      <c r="BZ115" s="239">
        <f t="shared" si="1004"/>
        <v>73.213677602011785</v>
      </c>
      <c r="CA115" s="239">
        <f t="shared" si="1005"/>
        <v>77.232772202795829</v>
      </c>
      <c r="CB115" s="239">
        <f t="shared" si="1006"/>
        <v>81.472496635861489</v>
      </c>
      <c r="CC115" s="239">
        <f t="shared" si="1007"/>
        <v>85.944962465560366</v>
      </c>
      <c r="CD115" s="239">
        <f t="shared" si="1008"/>
        <v>90.662946125493733</v>
      </c>
      <c r="CE115" s="239">
        <f t="shared" si="1009"/>
        <v>95.639925416780343</v>
      </c>
      <c r="CF115" s="239">
        <f t="shared" si="1010"/>
        <v>100.89011800991145</v>
      </c>
      <c r="CG115" s="239">
        <f t="shared" si="1011"/>
        <v>106.42852206018085</v>
      </c>
      <c r="CH115" s="239">
        <f t="shared" si="1012"/>
        <v>112.2709590527155</v>
      </c>
      <c r="CI115" s="239">
        <f t="shared" si="1013"/>
        <v>118.43411899950141</v>
      </c>
      <c r="CJ115" s="239">
        <f t="shared" si="1014"/>
        <v>124.93560811751877</v>
      </c>
      <c r="CK115" s="239">
        <f t="shared" si="1015"/>
        <v>131.79399912418762</v>
      </c>
      <c r="CL115" s="239">
        <f t="shared" si="1016"/>
        <v>139.02888429380249</v>
      </c>
      <c r="CM115" s="239">
        <f t="shared" si="1017"/>
        <v>146.66093142652156</v>
      </c>
      <c r="CN115" s="239">
        <f t="shared" si="1018"/>
        <v>154.71194288979621</v>
      </c>
      <c r="CO115" s="239">
        <f t="shared" si="1019"/>
        <v>163.20491790090401</v>
      </c>
      <c r="CP115" s="239">
        <f t="shared" si="1020"/>
        <v>172.16411822850651</v>
      </c>
      <c r="CQ115" s="239">
        <f t="shared" si="1021"/>
        <v>181.61513750092075</v>
      </c>
      <c r="CR115" s="239">
        <f t="shared" si="1022"/>
        <v>191.58497431909672</v>
      </c>
      <c r="CS115" s="239">
        <f t="shared" si="1023"/>
        <v>202.10210938316121</v>
      </c>
      <c r="CT115" s="239">
        <f t="shared" si="1024"/>
        <v>213.19658685285481</v>
      </c>
      <c r="CU115" s="239">
        <f t="shared" si="1025"/>
        <v>224.90010017428304</v>
      </c>
      <c r="CV115" s="239">
        <f t="shared" si="1026"/>
        <v>237.24608261816201</v>
      </c>
      <c r="CW115" s="239">
        <f t="shared" si="1027"/>
        <v>250.26980278819784</v>
      </c>
      <c r="CX115" s="239">
        <f t="shared" si="1028"/>
        <v>264.00846537243734</v>
      </c>
      <c r="CY115" s="239">
        <f t="shared" si="1029"/>
        <v>278.5013174254052</v>
      </c>
      <c r="CZ115" s="239">
        <f t="shared" si="1030"/>
        <v>293.78976048464216</v>
      </c>
      <c r="DA115" s="239">
        <f t="shared" si="1031"/>
        <v>309.91746884192617</v>
      </c>
      <c r="DB115" s="239">
        <f t="shared" si="1032"/>
        <v>326.93051430704043</v>
      </c>
      <c r="DC115" s="239">
        <f t="shared" si="1033"/>
        <v>344.877497820499</v>
      </c>
      <c r="DD115" s="239">
        <f t="shared" si="1034"/>
        <v>363.80968829120678</v>
      </c>
      <c r="DE115" s="239">
        <f t="shared" si="1035"/>
        <v>383.78116905566901</v>
      </c>
      <c r="DF115" s="239">
        <f t="shared" si="1036"/>
        <v>404.84899237713876</v>
      </c>
      <c r="DG115" s="239">
        <f t="shared" si="1037"/>
        <v>427.07334242605788</v>
      </c>
      <c r="DH115" s="239">
        <f t="shared" si="1038"/>
        <v>450.51770720737574</v>
      </c>
      <c r="DI115" s="239">
        <f t="shared" si="1039"/>
        <v>475.24905992588771</v>
      </c>
      <c r="DJ115" s="239">
        <f t="shared" si="1040"/>
        <v>501.33805030769781</v>
      </c>
      <c r="DK115" s="239">
        <f t="shared" si="1041"/>
        <v>528.85920642435087</v>
      </c>
      <c r="DL115" s="239">
        <f t="shared" si="1042"/>
        <v>557.89114759618235</v>
      </c>
      <c r="DM115" s="239">
        <f t="shared" si="1043"/>
        <v>588.5168089830845</v>
      </c>
      <c r="DN115" s="239">
        <f t="shared" si="1044"/>
        <v>620.82367850427318</v>
      </c>
      <c r="DO115" s="239">
        <f t="shared" si="1045"/>
        <v>654.90404676386265</v>
      </c>
      <c r="DP115" s="239">
        <f t="shared" si="1046"/>
        <v>690.85527069620525</v>
      </c>
      <c r="DQ115" s="239">
        <f t="shared" si="1047"/>
        <v>728.78005168415041</v>
      </c>
      <c r="DR115" s="239">
        <f t="shared" si="1048"/>
        <v>768.78672894471742</v>
      </c>
      <c r="DS115" s="239">
        <f t="shared" si="1049"/>
        <v>810.98958902029483</v>
      </c>
      <c r="DT115" s="239">
        <f t="shared" si="1050"/>
        <v>855.50919225948485</v>
      </c>
      <c r="DU115" s="239">
        <f t="shared" si="1051"/>
        <v>902.47271722024618</v>
      </c>
      <c r="DV115" s="239">
        <f t="shared" si="1052"/>
        <v>952.01432397918779</v>
      </c>
      <c r="DW115" s="239">
        <f t="shared" si="1053"/>
        <v>1004.2755373848738</v>
      </c>
      <c r="DX115" s="239">
        <f t="shared" si="1054"/>
        <v>1059.4056513499745</v>
      </c>
      <c r="DY115" s="239">
        <f t="shared" si="1055"/>
        <v>1117.5621553371993</v>
      </c>
      <c r="DZ115" s="239">
        <f t="shared" si="1056"/>
        <v>1178.9111842573489</v>
      </c>
      <c r="EA115" s="239">
        <f t="shared" si="1057"/>
        <v>1243.6279930647027</v>
      </c>
      <c r="EB115" s="239">
        <f t="shared" si="1058"/>
        <v>1311.8974574055146</v>
      </c>
      <c r="EC115" s="239">
        <f t="shared" si="1059"/>
        <v>1383.9146017498106</v>
      </c>
      <c r="ED115" s="239">
        <f t="shared" si="1060"/>
        <v>1459.8851565151954</v>
      </c>
      <c r="EE115" s="239">
        <f t="shared" si="1061"/>
        <v>1540.0261457741992</v>
      </c>
      <c r="EF115" s="239">
        <f t="shared" si="1062"/>
        <v>1624.5665072240558</v>
      </c>
      <c r="EG115" s="239">
        <f t="shared" si="1063"/>
        <v>1713.7477461899753</v>
      </c>
      <c r="EH115" s="239">
        <f t="shared" si="1064"/>
        <v>1807.8246255301915</v>
      </c>
      <c r="EI115" s="239">
        <f t="shared" si="1065"/>
        <v>1907.0658934136284</v>
      </c>
      <c r="EJ115" s="239">
        <f t="shared" si="1066"/>
        <v>2011.7550510492163</v>
      </c>
      <c r="EK115" s="239">
        <f t="shared" si="1067"/>
        <v>2122.1911625600219</v>
      </c>
      <c r="EL115" s="239">
        <f t="shared" si="1068"/>
        <v>2238.6897093157477</v>
      </c>
      <c r="EM115" s="239">
        <f t="shared" si="1069"/>
        <v>2361.5834911641614</v>
      </c>
      <c r="EN115" s="239">
        <f t="shared" si="1070"/>
        <v>2491.223577135991</v>
      </c>
      <c r="EO115" s="239">
        <f t="shared" si="1071"/>
        <v>2627.9803083391516</v>
      </c>
      <c r="EP115" s="239">
        <f t="shared" si="1072"/>
        <v>2772.2443559072585</v>
      </c>
      <c r="EQ115" s="239">
        <f t="shared" si="1073"/>
        <v>2924.4278370246548</v>
      </c>
      <c r="ER115" s="239">
        <f t="shared" si="1074"/>
        <v>3084.9654922160857</v>
      </c>
      <c r="ES115" s="239">
        <f t="shared" si="1075"/>
        <v>3254.3159272641687</v>
      </c>
      <c r="ET115" s="239">
        <f t="shared" si="1076"/>
        <v>3432.9629233024275</v>
      </c>
      <c r="EU115" s="239">
        <f t="shared" si="1077"/>
        <v>3621.4168188264175</v>
      </c>
      <c r="EV115" s="239">
        <f t="shared" si="1078"/>
        <v>3820.2159675709117</v>
      </c>
      <c r="EW115" s="239">
        <f t="shared" si="1079"/>
        <v>4029.9282764178502</v>
      </c>
      <c r="EX115" s="239">
        <f t="shared" si="1080"/>
        <v>4251.1528277283678</v>
      </c>
      <c r="EY115" s="239">
        <f t="shared" si="1081"/>
        <v>4484.5215907334023</v>
      </c>
      <c r="EZ115" s="239">
        <f t="shared" si="1082"/>
        <v>4730.7012268717845</v>
      </c>
      <c r="FA115" s="239">
        <f t="shared" si="1083"/>
        <v>4990.3949942330955</v>
      </c>
      <c r="FB115" s="239">
        <f t="shared" si="1084"/>
        <v>5264.3447565456891</v>
      </c>
      <c r="FC115" s="239">
        <f t="shared" si="1085"/>
        <v>5553.3331024489307</v>
      </c>
      <c r="FD115" s="239">
        <f t="shared" si="1086"/>
        <v>5858.1855811037458</v>
      </c>
      <c r="FE115" s="239">
        <f t="shared" si="1087"/>
        <v>6179.7730605279194</v>
      </c>
      <c r="FF115" s="239">
        <f t="shared" si="1088"/>
        <v>6519.0142153931683</v>
      </c>
      <c r="FG115" s="239">
        <f t="shared" si="1089"/>
        <v>6876.8781513908489</v>
      </c>
      <c r="FH115" s="239">
        <f t="shared" si="1090"/>
        <v>7254.3871736632836</v>
      </c>
      <c r="FI115" s="239">
        <f t="shared" si="1091"/>
        <v>7652.6197072092555</v>
      </c>
      <c r="FJ115" s="239">
        <f t="shared" si="1092"/>
        <v>8072.7133776063447</v>
      </c>
      <c r="FK115" s="239">
        <f t="shared" si="1093"/>
        <v>8515.8682608507734</v>
      </c>
      <c r="FL115" s="239">
        <f t="shared" si="1094"/>
        <v>8983.3503115985295</v>
      </c>
      <c r="FM115" s="239">
        <f t="shared" si="1095"/>
        <v>9476.4949796011824</v>
      </c>
      <c r="FN115" s="239">
        <f t="shared" si="1096"/>
        <v>9996.7110246674074</v>
      </c>
      <c r="FO115" s="239">
        <f t="shared" si="1097"/>
        <v>10545.484541048383</v>
      </c>
      <c r="FP115" s="239">
        <f t="shared" si="1098"/>
        <v>11124.383202743456</v>
      </c>
      <c r="FQ115" s="239">
        <f t="shared" si="1099"/>
        <v>11735.060741853586</v>
      </c>
      <c r="FR115" s="239">
        <f t="shared" si="1100"/>
        <v>12379.261672775823</v>
      </c>
      <c r="FS115" s="239">
        <f t="shared" si="1101"/>
        <v>13058.826275734371</v>
      </c>
      <c r="FT115" s="239">
        <f t="shared" si="1102"/>
        <v>13775.695853884597</v>
      </c>
      <c r="FU115" s="239">
        <f t="shared" si="1103"/>
        <v>14531.918279007925</v>
      </c>
      <c r="FV115" s="239">
        <f t="shared" si="1104"/>
        <v>15329.653841639883</v>
      </c>
      <c r="FW115" s="239">
        <f t="shared" si="1105"/>
        <v>16171.181422343332</v>
      </c>
      <c r="FX115" s="239">
        <f t="shared" si="1106"/>
        <v>17058.905001756226</v>
      </c>
      <c r="FY115" s="239">
        <f t="shared" si="1107"/>
        <v>17995.360528011097</v>
      </c>
      <c r="FZ115" s="239">
        <f t="shared" si="1108"/>
        <v>18983.223161144342</v>
      </c>
      <c r="GA115" s="239">
        <f t="shared" si="1109"/>
        <v>20025.314915190276</v>
      </c>
      <c r="GB115" s="239">
        <f t="shared" si="1110"/>
        <v>21124.612719791065</v>
      </c>
      <c r="GC115" s="239">
        <f t="shared" si="1111"/>
        <v>22284.256924352008</v>
      </c>
      <c r="GD115" s="239">
        <f t="shared" si="1112"/>
        <v>23507.560269035879</v>
      </c>
      <c r="GE115" s="239">
        <f t="shared" si="1113"/>
        <v>24798.017348223657</v>
      </c>
      <c r="GF115" s="239">
        <f t="shared" si="1114"/>
        <v>26159.314593475767</v>
      </c>
      <c r="GG115" s="239">
        <f t="shared" si="1115"/>
        <v>27595.34080451206</v>
      </c>
      <c r="GH115" s="239">
        <f t="shared" si="1116"/>
        <v>29110.1982582942</v>
      </c>
      <c r="GI115" s="239">
        <f t="shared" si="1117"/>
        <v>30708.214427945655</v>
      </c>
      <c r="GJ115" s="239">
        <f t="shared" si="1118"/>
        <v>32393.954344986563</v>
      </c>
      <c r="GK115" s="239">
        <f t="shared" si="1119"/>
        <v>34172.233640198516</v>
      </c>
      <c r="GL115" s="239">
        <f t="shared" si="1120"/>
        <v>36048.132300372898</v>
      </c>
      <c r="GM115" s="239">
        <f t="shared" si="1121"/>
        <v>38027.009180241541</v>
      </c>
      <c r="GN115" s="239">
        <f t="shared" si="1122"/>
        <v>40114.517311045704</v>
      </c>
      <c r="GO115" s="239">
        <f t="shared" si="1123"/>
        <v>42316.620049475168</v>
      </c>
      <c r="GP115" s="239">
        <f t="shared" si="1124"/>
        <v>44639.608113109913</v>
      </c>
      <c r="GQ115" s="239">
        <f t="shared" si="1125"/>
        <v>47090.117551029281</v>
      </c>
      <c r="GR115" s="239">
        <f t="shared" si="1126"/>
        <v>49675.14870092507</v>
      </c>
      <c r="GS115" s="239">
        <f t="shared" si="1127"/>
        <v>52402.086186873006</v>
      </c>
      <c r="GT115" s="239">
        <f t="shared" si="1128"/>
        <v>55278.720014890059</v>
      </c>
      <c r="GU115" s="239">
        <f t="shared" si="1129"/>
        <v>58313.267826540934</v>
      </c>
      <c r="GV115" s="239">
        <f t="shared" si="1130"/>
        <v>61514.398374165343</v>
      </c>
      <c r="GW115" s="239">
        <f t="shared" si="1131"/>
        <v>64891.256284787407</v>
      </c>
      <c r="GX115" s="239">
        <f t="shared" si="1132"/>
        <v>68453.488183449968</v>
      </c>
      <c r="GY115" s="239">
        <f t="shared" si="1133"/>
        <v>72211.270250599919</v>
      </c>
      <c r="GZ115" s="239">
        <f t="shared" si="1134"/>
        <v>76175.337292247466</v>
      </c>
      <c r="HA115" s="239">
        <f t="shared" si="1135"/>
        <v>80357.013405943508</v>
      </c>
      <c r="HB115" s="239">
        <f t="shared" si="1136"/>
        <v>84768.244330178408</v>
      </c>
      <c r="HC115" s="239">
        <f t="shared" si="1137"/>
        <v>89421.631569614139</v>
      </c>
      <c r="HD115" s="239">
        <f t="shared" si="1138"/>
        <v>94330.468393634859</v>
      </c>
      <c r="HE115" s="239">
        <f t="shared" si="1139"/>
        <v>99508.777811052656</v>
      </c>
      <c r="HF115" s="239">
        <f t="shared" si="1140"/>
        <v>104971.35262945014</v>
      </c>
      <c r="HG115" s="239">
        <f t="shared" si="1141"/>
        <v>110733.79771359693</v>
      </c>
      <c r="HH115" s="239">
        <f t="shared" si="1142"/>
        <v>116812.57456365917</v>
      </c>
      <c r="HI115" s="239">
        <f t="shared" si="1143"/>
        <v>123225.0483405479</v>
      </c>
    </row>
    <row r="116" spans="1:217" s="278" customFormat="1" ht="12.75" customHeight="1">
      <c r="A116" s="10" t="str">
        <f>'JJR-4 Constant DCF'!A106</f>
        <v>Xcel Energy Inc.</v>
      </c>
      <c r="B116" s="389" t="str">
        <f>'JJR-4 Constant DCF'!B106</f>
        <v>XEL</v>
      </c>
      <c r="C116" s="239">
        <f>'JJR-4 Constant DCF'!D106</f>
        <v>67.262027777777803</v>
      </c>
      <c r="D116" s="239">
        <f>'JJR-4 Constant DCF'!C106</f>
        <v>1.83</v>
      </c>
      <c r="E116" s="3">
        <f>'JJR-4 Constant DCF'!G106</f>
        <v>0.06</v>
      </c>
      <c r="F116" s="3">
        <f>'JJR-4 Constant DCF'!H106</f>
        <v>6.3E-2</v>
      </c>
      <c r="G116" s="3">
        <f>'JJR-4 Constant DCF'!I106</f>
        <v>6.2E-2</v>
      </c>
      <c r="H116" s="3">
        <f t="shared" si="1144"/>
        <v>6.3E-2</v>
      </c>
      <c r="I116" s="3">
        <f t="shared" si="953"/>
        <v>6.1649234433652715E-2</v>
      </c>
      <c r="J116" s="3">
        <f t="shared" si="954"/>
        <v>6.029846886730543E-2</v>
      </c>
      <c r="K116" s="3">
        <f t="shared" si="955"/>
        <v>5.8947703300958144E-2</v>
      </c>
      <c r="L116" s="3">
        <f t="shared" si="956"/>
        <v>5.7596937734610859E-2</v>
      </c>
      <c r="M116" s="3">
        <f t="shared" si="957"/>
        <v>5.6246172168263574E-2</v>
      </c>
      <c r="N116" s="3">
        <f>'JJR-5.4 GDP Growth'!$D$25</f>
        <v>5.4895406601916275E-2</v>
      </c>
      <c r="O116" s="3">
        <f t="shared" si="1145"/>
        <v>8.6257389187812825E-2</v>
      </c>
      <c r="Q116" s="239">
        <f t="shared" si="958"/>
        <v>-67.262027777777803</v>
      </c>
      <c r="R116" s="239">
        <f t="shared" si="959"/>
        <v>1.94529</v>
      </c>
      <c r="S116" s="239">
        <f t="shared" si="960"/>
        <v>2.06784327</v>
      </c>
      <c r="T116" s="239">
        <f t="shared" si="961"/>
        <v>2.1981173960099998</v>
      </c>
      <c r="U116" s="239">
        <f t="shared" si="962"/>
        <v>2.3365987919586297</v>
      </c>
      <c r="V116" s="239">
        <f t="shared" si="963"/>
        <v>2.4838045158520234</v>
      </c>
      <c r="W116" s="239">
        <f t="shared" si="964"/>
        <v>2.6369291627371503</v>
      </c>
      <c r="X116" s="239">
        <f t="shared" si="965"/>
        <v>2.795931953761746</v>
      </c>
      <c r="Y116" s="239">
        <f t="shared" si="966"/>
        <v>2.9607457210217616</v>
      </c>
      <c r="Z116" s="239">
        <f t="shared" si="967"/>
        <v>3.1312756079634676</v>
      </c>
      <c r="AA116" s="239">
        <f t="shared" si="968"/>
        <v>3.3073978749152655</v>
      </c>
      <c r="AB116" s="239">
        <f t="shared" ref="AB116" si="1339">AA116*(1+$N116)</f>
        <v>3.4889588260530529</v>
      </c>
      <c r="AC116" s="239">
        <f t="shared" ref="AC116" si="1340">AB116*(1+$N116)</f>
        <v>3.6804866394265798</v>
      </c>
      <c r="AD116" s="239">
        <f t="shared" ref="AD116" si="1341">AC116*(1+$N116)</f>
        <v>3.8825284499908221</v>
      </c>
      <c r="AE116" s="239">
        <f t="shared" ref="AE116" si="1342">AD116*(1+$N116)</f>
        <v>4.0956614278965757</v>
      </c>
      <c r="AF116" s="239">
        <f t="shared" ref="AF116" si="1343">AE116*(1+$N116)</f>
        <v>4.3204944272847436</v>
      </c>
      <c r="AG116" s="239">
        <f t="shared" ref="AG116" si="1344">AF116*(1+$N116)</f>
        <v>4.557669725591853</v>
      </c>
      <c r="AH116" s="239">
        <f t="shared" ref="AH116" si="1345">AG116*(1+$N116)</f>
        <v>4.8078648583354617</v>
      </c>
      <c r="AI116" s="239">
        <f t="shared" ref="AI116" si="1346">AH116*(1+$N116)</f>
        <v>5.0717945546208512</v>
      </c>
      <c r="AJ116" s="239">
        <f t="shared" ref="AJ116" si="1347">AI116*(1+$N116)</f>
        <v>5.3502127788981477</v>
      </c>
      <c r="AK116" s="239">
        <f t="shared" ref="AK116" si="1348">AJ116*(1+$N116)</f>
        <v>5.6439148848025296</v>
      </c>
      <c r="AL116" s="239">
        <f t="shared" ref="AL116" si="1349">AK116*(1+$N116)</f>
        <v>5.9537398872303715</v>
      </c>
      <c r="AM116" s="239">
        <f t="shared" ref="AM116" si="1350">AL116*(1+$N116)</f>
        <v>6.2805728591419303</v>
      </c>
      <c r="AN116" s="239">
        <f t="shared" ref="AN116" si="1351">AM116*(1+$N116)</f>
        <v>6.625347459937486</v>
      </c>
      <c r="AO116" s="239">
        <f t="shared" ref="AO116" si="1352">AN116*(1+$N116)</f>
        <v>6.9890486026297278</v>
      </c>
      <c r="AP116" s="239">
        <f t="shared" ref="AP116" si="1353">AO116*(1+$N116)</f>
        <v>7.3727152674316416</v>
      </c>
      <c r="AQ116" s="239">
        <f t="shared" si="1338"/>
        <v>7.7774434697974577</v>
      </c>
      <c r="AR116" s="239">
        <f t="shared" si="970"/>
        <v>8.2043893913954076</v>
      </c>
      <c r="AS116" s="239">
        <f t="shared" si="971"/>
        <v>8.6547726829565068</v>
      </c>
      <c r="AT116" s="239">
        <f t="shared" si="972"/>
        <v>9.1298799484345619</v>
      </c>
      <c r="AU116" s="239">
        <f t="shared" si="973"/>
        <v>9.6310684204305588</v>
      </c>
      <c r="AV116" s="239">
        <f t="shared" si="974"/>
        <v>10.159769837380971</v>
      </c>
      <c r="AW116" s="239">
        <f t="shared" si="975"/>
        <v>10.717494533585883</v>
      </c>
      <c r="AX116" s="239">
        <f t="shared" si="976"/>
        <v>11.305835753760896</v>
      </c>
      <c r="AY116" s="239">
        <f t="shared" si="977"/>
        <v>11.926474204438083</v>
      </c>
      <c r="AZ116" s="239">
        <f t="shared" si="978"/>
        <v>12.581182855217978</v>
      </c>
      <c r="BA116" s="239">
        <f t="shared" si="979"/>
        <v>13.271832003588226</v>
      </c>
      <c r="BB116" s="239">
        <f t="shared" si="980"/>
        <v>14.000394617777527</v>
      </c>
      <c r="BC116" s="239">
        <f t="shared" si="981"/>
        <v>14.768951972907704</v>
      </c>
      <c r="BD116" s="239">
        <f t="shared" si="982"/>
        <v>15.579699596544646</v>
      </c>
      <c r="BE116" s="239">
        <f t="shared" si="983"/>
        <v>16.434953540632677</v>
      </c>
      <c r="BF116" s="239">
        <f t="shared" si="984"/>
        <v>17.337156997729309</v>
      </c>
      <c r="BG116" s="239">
        <f t="shared" si="985"/>
        <v>18.288887280440917</v>
      </c>
      <c r="BH116" s="239">
        <f t="shared" si="986"/>
        <v>19.292863183997337</v>
      </c>
      <c r="BI116" s="239">
        <f t="shared" si="987"/>
        <v>20.351952752998013</v>
      </c>
      <c r="BJ116" s="239">
        <f t="shared" si="988"/>
        <v>21.469181474516827</v>
      </c>
      <c r="BK116" s="239">
        <f t="shared" si="989"/>
        <v>22.647740920970755</v>
      </c>
      <c r="BL116" s="239">
        <f t="shared" si="990"/>
        <v>23.890997867442302</v>
      </c>
      <c r="BM116" s="239">
        <f t="shared" si="991"/>
        <v>25.202503909501061</v>
      </c>
      <c r="BN116" s="239">
        <f t="shared" si="992"/>
        <v>26.586005608999507</v>
      </c>
      <c r="BO116" s="239">
        <f t="shared" si="993"/>
        <v>28.04545519682636</v>
      </c>
      <c r="BP116" s="239">
        <f t="shared" si="994"/>
        <v>29.585021863191969</v>
      </c>
      <c r="BQ116" s="239">
        <f t="shared" si="995"/>
        <v>31.209103667698475</v>
      </c>
      <c r="BR116" s="239">
        <f t="shared" si="996"/>
        <v>32.92234010321814</v>
      </c>
      <c r="BS116" s="239">
        <f t="shared" si="997"/>
        <v>34.729625349470872</v>
      </c>
      <c r="BT116" s="239">
        <f t="shared" si="998"/>
        <v>36.636122254162295</v>
      </c>
      <c r="BU116" s="239">
        <f t="shared" si="999"/>
        <v>38.64727708162205</v>
      </c>
      <c r="BV116" s="239">
        <f t="shared" si="1000"/>
        <v>40.768835071074612</v>
      </c>
      <c r="BW116" s="239">
        <f t="shared" si="1001"/>
        <v>43.006856848987717</v>
      </c>
      <c r="BX116" s="239">
        <f t="shared" si="1002"/>
        <v>45.367735742383303</v>
      </c>
      <c r="BY116" s="239">
        <f t="shared" si="1003"/>
        <v>47.858216042569723</v>
      </c>
      <c r="BZ116" s="239">
        <f t="shared" si="1004"/>
        <v>50.485412271468938</v>
      </c>
      <c r="CA116" s="239">
        <f t="shared" si="1005"/>
        <v>53.256829505576597</v>
      </c>
      <c r="CB116" s="239">
        <f t="shared" si="1006"/>
        <v>56.180384815614154</v>
      </c>
      <c r="CC116" s="239">
        <f t="shared" si="1007"/>
        <v>59.264429883119419</v>
      </c>
      <c r="CD116" s="239">
        <f t="shared" si="1008"/>
        <v>62.517774858584019</v>
      </c>
      <c r="CE116" s="239">
        <f t="shared" si="1009"/>
        <v>65.949713529293049</v>
      </c>
      <c r="CF116" s="239">
        <f t="shared" si="1010"/>
        <v>69.570049868763491</v>
      </c>
      <c r="CG116" s="239">
        <f t="shared" si="1011"/>
        <v>73.389126043624856</v>
      </c>
      <c r="CH116" s="239">
        <f t="shared" si="1012"/>
        <v>77.417851957948926</v>
      </c>
      <c r="CI116" s="239">
        <f t="shared" si="1013"/>
        <v>81.667736419427499</v>
      </c>
      <c r="CJ116" s="239">
        <f t="shared" si="1014"/>
        <v>86.150920016430092</v>
      </c>
      <c r="CK116" s="239">
        <f t="shared" si="1015"/>
        <v>90.880209799861191</v>
      </c>
      <c r="CL116" s="239">
        <f t="shared" si="1016"/>
        <v>95.869115868892024</v>
      </c>
      <c r="CM116" s="239">
        <f t="shared" si="1017"/>
        <v>101.13188996508107</v>
      </c>
      <c r="CN116" s="239">
        <f t="shared" si="1018"/>
        <v>106.68356618513445</v>
      </c>
      <c r="CO116" s="239">
        <f t="shared" si="1019"/>
        <v>112.54000392860985</v>
      </c>
      <c r="CP116" s="239">
        <f t="shared" si="1020"/>
        <v>118.71793320325214</v>
      </c>
      <c r="CQ116" s="239">
        <f t="shared" si="1021"/>
        <v>125.23500241738381</v>
      </c>
      <c r="CR116" s="239">
        <f t="shared" si="1022"/>
        <v>132.10982879587806</v>
      </c>
      <c r="CS116" s="239">
        <f t="shared" si="1023"/>
        <v>139.36205156373734</v>
      </c>
      <c r="CT116" s="239">
        <f t="shared" si="1024"/>
        <v>147.01238804920592</v>
      </c>
      <c r="CU116" s="239">
        <f t="shared" si="1025"/>
        <v>155.08269286668579</v>
      </c>
      <c r="CV116" s="239">
        <f t="shared" si="1026"/>
        <v>163.59602034852261</v>
      </c>
      <c r="CW116" s="239">
        <f t="shared" si="1027"/>
        <v>172.57669040401012</v>
      </c>
      <c r="CX116" s="239">
        <f t="shared" si="1028"/>
        <v>182.05035799375128</v>
      </c>
      <c r="CY116" s="239">
        <f t="shared" si="1029"/>
        <v>192.04408641784266</v>
      </c>
      <c r="CZ116" s="239">
        <f t="shared" si="1030"/>
        <v>202.58642462724367</v>
      </c>
      <c r="DA116" s="239">
        <f t="shared" si="1031"/>
        <v>213.70748877918467</v>
      </c>
      <c r="DB116" s="239">
        <f t="shared" si="1032"/>
        <v>225.43904826959246</v>
      </c>
      <c r="DC116" s="239">
        <f t="shared" si="1033"/>
        <v>237.81461648830077</v>
      </c>
      <c r="DD116" s="239">
        <f t="shared" si="1034"/>
        <v>250.86954655630481</v>
      </c>
      <c r="DE116" s="239">
        <f t="shared" si="1035"/>
        <v>264.64113231855151</v>
      </c>
      <c r="DF116" s="239">
        <f t="shared" si="1036"/>
        <v>279.16871488076993</v>
      </c>
      <c r="DG116" s="239">
        <f t="shared" si="1037"/>
        <v>294.49379499468421</v>
      </c>
      <c r="DH116" s="239">
        <f t="shared" si="1038"/>
        <v>310.66015161265875</v>
      </c>
      <c r="DI116" s="239">
        <f t="shared" si="1039"/>
        <v>327.71396695044859</v>
      </c>
      <c r="DJ116" s="239">
        <f t="shared" si="1040"/>
        <v>345.70395841532041</v>
      </c>
      <c r="DK116" s="239">
        <f t="shared" si="1041"/>
        <v>364.6815177764214</v>
      </c>
      <c r="DL116" s="239">
        <f t="shared" si="1042"/>
        <v>384.70085797496199</v>
      </c>
      <c r="DM116" s="239">
        <f t="shared" si="1043"/>
        <v>405.81916799360357</v>
      </c>
      <c r="DN116" s="239">
        <f t="shared" si="1044"/>
        <v>428.09677622746381</v>
      </c>
      <c r="DO116" s="239">
        <f t="shared" si="1045"/>
        <v>451.59732282343998</v>
      </c>
      <c r="DP116" s="239">
        <f t="shared" si="1046"/>
        <v>476.38794148016956</v>
      </c>
      <c r="DQ116" s="239">
        <f t="shared" si="1047"/>
        <v>502.53945122797336</v>
      </c>
      <c r="DR116" s="239">
        <f t="shared" si="1048"/>
        <v>530.12655873663687</v>
      </c>
      <c r="DS116" s="239">
        <f t="shared" si="1049"/>
        <v>559.22807172895921</v>
      </c>
      <c r="DT116" s="239">
        <f t="shared" si="1050"/>
        <v>589.92712410972604</v>
      </c>
      <c r="DU116" s="239">
        <f t="shared" si="1051"/>
        <v>622.31141345322862</v>
      </c>
      <c r="DV116" s="239">
        <f t="shared" si="1052"/>
        <v>656.47345152775688</v>
      </c>
      <c r="DW116" s="239">
        <f t="shared" si="1053"/>
        <v>692.5108285727365</v>
      </c>
      <c r="DX116" s="239">
        <f t="shared" si="1054"/>
        <v>730.52649208346679</v>
      </c>
      <c r="DY116" s="239">
        <f t="shared" si="1055"/>
        <v>770.62904089986023</v>
      </c>
      <c r="DZ116" s="239">
        <f t="shared" si="1056"/>
        <v>812.93303543930278</v>
      </c>
      <c r="EA116" s="239">
        <f t="shared" si="1057"/>
        <v>857.55932495987338</v>
      </c>
      <c r="EB116" s="239">
        <f t="shared" si="1058"/>
        <v>904.63539278881046</v>
      </c>
      <c r="EC116" s="239">
        <f t="shared" si="1059"/>
        <v>954.29572050243644</v>
      </c>
      <c r="ED116" s="239">
        <f t="shared" si="1060"/>
        <v>1006.6821720978863</v>
      </c>
      <c r="EE116" s="239">
        <f t="shared" si="1061"/>
        <v>1061.9443992541001</v>
      </c>
      <c r="EF116" s="239">
        <f t="shared" si="1062"/>
        <v>1120.2402688397815</v>
      </c>
      <c r="EG116" s="239">
        <f t="shared" si="1063"/>
        <v>1181.7363138895812</v>
      </c>
      <c r="EH116" s="239">
        <f t="shared" si="1064"/>
        <v>1246.6082093367995</v>
      </c>
      <c r="EI116" s="239">
        <f t="shared" si="1065"/>
        <v>1315.0412738616299</v>
      </c>
      <c r="EJ116" s="239">
        <f t="shared" si="1066"/>
        <v>1387.230999288566</v>
      </c>
      <c r="EK116" s="239">
        <f t="shared" si="1067"/>
        <v>1463.3836090452944</v>
      </c>
      <c r="EL116" s="239">
        <f t="shared" si="1068"/>
        <v>1543.7166472784156</v>
      </c>
      <c r="EM116" s="239">
        <f t="shared" si="1069"/>
        <v>1628.4596003089111</v>
      </c>
      <c r="EN116" s="239">
        <f t="shared" si="1070"/>
        <v>1717.8545522026629</v>
      </c>
      <c r="EO116" s="239">
        <f t="shared" si="1071"/>
        <v>1812.156876328781</v>
      </c>
      <c r="EP116" s="239">
        <f t="shared" si="1072"/>
        <v>1911.6359648813079</v>
      </c>
      <c r="EQ116" s="239">
        <f t="shared" si="1073"/>
        <v>2016.5759984483138</v>
      </c>
      <c r="ER116" s="239">
        <f t="shared" si="1074"/>
        <v>2127.2767578267994</v>
      </c>
      <c r="ES116" s="239">
        <f t="shared" si="1075"/>
        <v>2244.0544804025076</v>
      </c>
      <c r="ET116" s="239">
        <f t="shared" si="1076"/>
        <v>2367.2427635410554</v>
      </c>
      <c r="EU116" s="239">
        <f t="shared" si="1077"/>
        <v>2497.1935175710855</v>
      </c>
      <c r="EV116" s="239">
        <f t="shared" si="1078"/>
        <v>2634.2779710818199</v>
      </c>
      <c r="EW116" s="239">
        <f t="shared" si="1079"/>
        <v>2778.8877314068277</v>
      </c>
      <c r="EX116" s="239">
        <f t="shared" si="1080"/>
        <v>2931.4359033234823</v>
      </c>
      <c r="EY116" s="239">
        <f t="shared" si="1081"/>
        <v>3092.3582691638808</v>
      </c>
      <c r="EZ116" s="239">
        <f t="shared" si="1082"/>
        <v>3262.1145337084299</v>
      </c>
      <c r="FA116" s="239">
        <f t="shared" si="1083"/>
        <v>3441.1896374183748</v>
      </c>
      <c r="FB116" s="239">
        <f t="shared" si="1084"/>
        <v>3630.0951417587571</v>
      </c>
      <c r="FC116" s="239">
        <f t="shared" si="1085"/>
        <v>3829.3706905692452</v>
      </c>
      <c r="FD116" s="239">
        <f t="shared" si="1086"/>
        <v>4039.5855516575048</v>
      </c>
      <c r="FE116" s="239">
        <f t="shared" si="1087"/>
        <v>4261.3402430189699</v>
      </c>
      <c r="FF116" s="239">
        <f t="shared" si="1088"/>
        <v>4495.2682483286053</v>
      </c>
      <c r="FG116" s="239">
        <f t="shared" si="1089"/>
        <v>4742.0378266052876</v>
      </c>
      <c r="FH116" s="239">
        <f t="shared" si="1090"/>
        <v>5002.3539212184523</v>
      </c>
      <c r="FI116" s="239">
        <f t="shared" si="1091"/>
        <v>5276.9601736904297</v>
      </c>
      <c r="FJ116" s="239">
        <f t="shared" si="1092"/>
        <v>5566.6410480472841</v>
      </c>
      <c r="FK116" s="239">
        <f t="shared" si="1093"/>
        <v>5872.2240717867571</v>
      </c>
      <c r="FL116" s="239">
        <f t="shared" si="1094"/>
        <v>6194.5821998650517</v>
      </c>
      <c r="FM116" s="239">
        <f t="shared" si="1095"/>
        <v>6534.6363084556369</v>
      </c>
      <c r="FN116" s="239">
        <f t="shared" si="1096"/>
        <v>6893.3578256039546</v>
      </c>
      <c r="FO116" s="239">
        <f t="shared" si="1097"/>
        <v>7271.7715062929847</v>
      </c>
      <c r="FP116" s="239">
        <f t="shared" si="1098"/>
        <v>7670.9583598471672</v>
      </c>
      <c r="FQ116" s="239">
        <f t="shared" si="1099"/>
        <v>8092.0587380373463</v>
      </c>
      <c r="FR116" s="239">
        <f t="shared" si="1100"/>
        <v>8536.2755927084963</v>
      </c>
      <c r="FS116" s="239">
        <f t="shared" si="1101"/>
        <v>9004.877912236243</v>
      </c>
      <c r="FT116" s="239">
        <f t="shared" si="1102"/>
        <v>9499.204346629067</v>
      </c>
      <c r="FU116" s="239">
        <f t="shared" si="1103"/>
        <v>10020.66703163196</v>
      </c>
      <c r="FV116" s="239">
        <f t="shared" si="1104"/>
        <v>10570.755622755814</v>
      </c>
      <c r="FW116" s="239">
        <f t="shared" si="1105"/>
        <v>11151.041550756487</v>
      </c>
      <c r="FX116" s="239">
        <f t="shared" si="1106"/>
        <v>11763.182510720128</v>
      </c>
      <c r="FY116" s="239">
        <f t="shared" si="1107"/>
        <v>12408.92719757866</v>
      </c>
      <c r="FZ116" s="239">
        <f t="shared" si="1108"/>
        <v>13090.120301583318</v>
      </c>
      <c r="GA116" s="239">
        <f t="shared" si="1109"/>
        <v>13808.707778006734</v>
      </c>
      <c r="GB116" s="239">
        <f t="shared" si="1110"/>
        <v>14566.742406127458</v>
      </c>
      <c r="GC116" s="239">
        <f t="shared" si="1111"/>
        <v>15366.3896533772</v>
      </c>
      <c r="GD116" s="239">
        <f t="shared" si="1112"/>
        <v>16209.93386140282</v>
      </c>
      <c r="GE116" s="239">
        <f t="shared" si="1113"/>
        <v>17099.784771714698</v>
      </c>
      <c r="GF116" s="239">
        <f t="shared" si="1114"/>
        <v>18038.484409563232</v>
      </c>
      <c r="GG116" s="239">
        <f t="shared" si="1115"/>
        <v>19028.714345708533</v>
      </c>
      <c r="GH116" s="239">
        <f t="shared" si="1116"/>
        <v>20073.303356827921</v>
      </c>
      <c r="GI116" s="239">
        <f t="shared" si="1117"/>
        <v>21175.235506444602</v>
      </c>
      <c r="GJ116" s="239">
        <f t="shared" si="1118"/>
        <v>22337.658669462213</v>
      </c>
      <c r="GK116" s="239">
        <f t="shared" si="1119"/>
        <v>23563.89352465716</v>
      </c>
      <c r="GL116" s="239">
        <f t="shared" si="1120"/>
        <v>24857.443040817478</v>
      </c>
      <c r="GM116" s="239">
        <f t="shared" si="1121"/>
        <v>26222.002483627126</v>
      </c>
      <c r="GN116" s="239">
        <f t="shared" si="1122"/>
        <v>27661.469971882296</v>
      </c>
      <c r="GO116" s="239">
        <f t="shared" si="1123"/>
        <v>29179.957613195471</v>
      </c>
      <c r="GP116" s="239">
        <f t="shared" si="1124"/>
        <v>30781.803250998517</v>
      </c>
      <c r="GQ116" s="239">
        <f t="shared" si="1125"/>
        <v>32471.58285640227</v>
      </c>
      <c r="GR116" s="239">
        <f t="shared" si="1126"/>
        <v>34254.12360031229</v>
      </c>
      <c r="GS116" s="239">
        <f t="shared" si="1127"/>
        <v>36134.517643143728</v>
      </c>
      <c r="GT116" s="239">
        <f t="shared" si="1128"/>
        <v>38118.136681528224</v>
      </c>
      <c r="GU116" s="239">
        <f t="shared" si="1129"/>
        <v>40210.647293568138</v>
      </c>
      <c r="GV116" s="239">
        <f t="shared" si="1130"/>
        <v>42418.027126474808</v>
      </c>
      <c r="GW116" s="239">
        <f t="shared" si="1131"/>
        <v>44746.581972833759</v>
      </c>
      <c r="GX116" s="239">
        <f t="shared" si="1132"/>
        <v>47202.963784278443</v>
      </c>
      <c r="GY116" s="239">
        <f t="shared" si="1133"/>
        <v>49794.189674031935</v>
      </c>
      <c r="GZ116" s="239">
        <f t="shared" si="1134"/>
        <v>52527.661962600861</v>
      </c>
      <c r="HA116" s="239">
        <f t="shared" si="1135"/>
        <v>55411.189323885847</v>
      </c>
      <c r="HB116" s="239">
        <f t="shared" si="1136"/>
        <v>58453.009092116321</v>
      </c>
      <c r="HC116" s="239">
        <f t="shared" si="1137"/>
        <v>61661.810793333556</v>
      </c>
      <c r="HD116" s="239">
        <f t="shared" si="1138"/>
        <v>65046.760968644034</v>
      </c>
      <c r="HE116" s="239">
        <f t="shared" si="1139"/>
        <v>68617.5293601554</v>
      </c>
      <c r="HF116" s="239">
        <f t="shared" si="1140"/>
        <v>72384.316534400059</v>
      </c>
      <c r="HG116" s="239">
        <f t="shared" si="1141"/>
        <v>76357.883022157766</v>
      </c>
      <c r="HH116" s="239">
        <f t="shared" si="1142"/>
        <v>80549.58005792067</v>
      </c>
      <c r="HI116" s="239">
        <f t="shared" si="1143"/>
        <v>84971.38200681383</v>
      </c>
    </row>
    <row r="117" spans="1:217" s="293" customFormat="1" ht="12.75" customHeight="1">
      <c r="A117" s="290"/>
      <c r="B117" s="286"/>
      <c r="C117" s="291"/>
      <c r="D117" s="291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</row>
    <row r="118" spans="1:217" s="293" customFormat="1" ht="12.75" customHeight="1">
      <c r="A118" s="198" t="s">
        <v>3</v>
      </c>
      <c r="B118" s="390"/>
      <c r="C118"/>
      <c r="D118"/>
      <c r="E118"/>
      <c r="F118"/>
      <c r="G118"/>
      <c r="H118"/>
      <c r="I118"/>
      <c r="J118"/>
      <c r="K118"/>
      <c r="L118"/>
      <c r="M118"/>
      <c r="N118"/>
      <c r="O118" s="15">
        <f>AVERAGE(O99:O116)</f>
        <v>9.9799874590502852E-2</v>
      </c>
      <c r="P118" s="278"/>
    </row>
    <row r="119" spans="1:217" s="293" customFormat="1" ht="12.75" customHeight="1" thickBot="1">
      <c r="A119" s="294" t="s">
        <v>20</v>
      </c>
      <c r="B119" s="312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6">
        <f>MEDIAN(O99:O116)</f>
        <v>9.7731530666351332E-2</v>
      </c>
      <c r="P119" s="278"/>
    </row>
    <row r="120" spans="1:217" s="293" customFormat="1" ht="12.75" customHeight="1" thickTop="1">
      <c r="A120" s="1"/>
      <c r="B120" s="390"/>
      <c r="C120"/>
      <c r="D120"/>
      <c r="E120"/>
      <c r="F120"/>
      <c r="G120"/>
      <c r="H120"/>
      <c r="I120"/>
      <c r="J120"/>
      <c r="K120"/>
      <c r="L120"/>
      <c r="M120"/>
      <c r="N120"/>
      <c r="O120" s="15"/>
      <c r="P120" s="278"/>
    </row>
    <row r="121" spans="1:217" s="293" customFormat="1" ht="12.75" customHeight="1">
      <c r="A121" s="1"/>
      <c r="B121" s="390"/>
      <c r="C121"/>
      <c r="D121"/>
      <c r="E121"/>
      <c r="F121"/>
      <c r="G121"/>
      <c r="H121"/>
      <c r="I121"/>
      <c r="J121"/>
      <c r="K121"/>
      <c r="L121"/>
      <c r="M121"/>
      <c r="N121"/>
      <c r="O121" s="15"/>
      <c r="P121" s="278"/>
    </row>
    <row r="122" spans="1:217" s="278" customFormat="1" ht="12.75" customHeight="1">
      <c r="A122" s="297" t="s">
        <v>109</v>
      </c>
      <c r="B122" s="313"/>
      <c r="C122" s="298"/>
      <c r="D122" s="298"/>
      <c r="E122" s="298"/>
      <c r="F122" s="298"/>
      <c r="G122" s="298"/>
      <c r="H122" s="298"/>
      <c r="I122" s="205"/>
      <c r="J122" s="10"/>
      <c r="K122" s="10"/>
      <c r="L122" s="10"/>
      <c r="M122" s="10"/>
      <c r="N122" s="10"/>
      <c r="O122" s="299"/>
      <c r="S122" s="293"/>
    </row>
    <row r="123" spans="1:217" s="278" customFormat="1" ht="12.75" customHeight="1">
      <c r="A123" s="300" t="str">
        <f>"["&amp;C94&amp;"] Source: Bloomberg Professional, equals 180-day average as of "&amp;TEXT(Q97, "mm/dd/yyyy")</f>
        <v>[1] Source: Bloomberg Professional, equals 180-day average as of 03/31/2021</v>
      </c>
      <c r="B123" s="313"/>
      <c r="C123" s="298"/>
      <c r="D123" s="298"/>
      <c r="E123" s="298"/>
      <c r="F123" s="298"/>
      <c r="G123" s="298"/>
      <c r="H123" s="298"/>
      <c r="I123" s="10"/>
      <c r="J123" s="10"/>
      <c r="K123" s="10"/>
      <c r="L123" s="10"/>
      <c r="M123" s="10"/>
      <c r="N123" s="10"/>
      <c r="O123" s="10"/>
      <c r="S123" s="293"/>
    </row>
    <row r="124" spans="1:217" s="278" customFormat="1" ht="12.75" customHeight="1">
      <c r="A124" s="300" t="str">
        <f>"["&amp;D94&amp;"] Source: Bloomberg Professional"</f>
        <v>[2] Source: Bloomberg Professional</v>
      </c>
      <c r="B124" s="313"/>
      <c r="C124" s="301"/>
      <c r="D124" s="298"/>
      <c r="E124" s="298"/>
      <c r="F124" s="298"/>
      <c r="G124" s="298"/>
      <c r="H124" s="302"/>
      <c r="I124" s="10"/>
      <c r="J124" s="10"/>
      <c r="K124" s="10"/>
      <c r="L124" s="10"/>
      <c r="M124" s="10"/>
      <c r="N124" s="10"/>
      <c r="O124" s="10"/>
      <c r="S124" s="293"/>
    </row>
    <row r="125" spans="1:217" s="278" customFormat="1" ht="12.75" customHeight="1">
      <c r="A125" s="300" t="str">
        <f>"["&amp;E94&amp;"] Source: Value Line"</f>
        <v>[3] Source: Value Line</v>
      </c>
      <c r="B125" s="313"/>
      <c r="C125" s="301"/>
      <c r="D125" s="298"/>
      <c r="E125" s="298"/>
      <c r="F125" s="298"/>
      <c r="G125" s="298"/>
      <c r="H125" s="303"/>
      <c r="I125" s="10"/>
      <c r="J125" s="10"/>
      <c r="K125" s="10"/>
      <c r="L125" s="10"/>
      <c r="M125" s="10"/>
      <c r="N125" s="10"/>
      <c r="O125" s="10"/>
      <c r="S125" s="293"/>
    </row>
    <row r="126" spans="1:217" s="278" customFormat="1" ht="12.75" customHeight="1">
      <c r="A126" s="300" t="str">
        <f>"["&amp;F94&amp;"] Source: Yahoo! Finance"</f>
        <v>[4] Source: Yahoo! Finance</v>
      </c>
      <c r="B126" s="313"/>
      <c r="C126" s="301"/>
      <c r="D126" s="298"/>
      <c r="E126" s="298"/>
      <c r="F126" s="298"/>
      <c r="G126" s="298"/>
      <c r="H126" s="302"/>
      <c r="I126" s="10"/>
      <c r="J126" s="10"/>
      <c r="K126" s="10"/>
      <c r="L126" s="10"/>
      <c r="M126" s="10"/>
      <c r="N126" s="10"/>
      <c r="O126" s="10"/>
      <c r="S126" s="293"/>
    </row>
    <row r="127" spans="1:217" s="278" customFormat="1" ht="12.75" customHeight="1">
      <c r="A127" s="300" t="str">
        <f>"["&amp;G94&amp;"] Source: Zacks"</f>
        <v>[5] Source: Zacks</v>
      </c>
      <c r="B127" s="313"/>
      <c r="C127" s="301"/>
      <c r="D127" s="298"/>
      <c r="E127" s="298"/>
      <c r="F127" s="298"/>
      <c r="G127" s="298"/>
      <c r="H127" s="302"/>
      <c r="I127" s="10"/>
      <c r="J127" s="10"/>
      <c r="K127" s="10"/>
      <c r="L127" s="10"/>
      <c r="M127" s="10"/>
      <c r="N127" s="10"/>
      <c r="O127" s="10"/>
      <c r="S127" s="293"/>
    </row>
    <row r="128" spans="1:217" s="278" customFormat="1" ht="12.75" customHeight="1">
      <c r="A128" s="300" t="str">
        <f>"["&amp;H94&amp;"] Equals Maximum ("&amp;"["&amp;E94&amp;"], "&amp;"["&amp;F94&amp;"], "&amp;"["&amp;G94&amp;"])"</f>
        <v>[6] Equals Maximum ([3], [4], [5])</v>
      </c>
      <c r="B128" s="313"/>
      <c r="C128" s="301"/>
      <c r="D128" s="298"/>
      <c r="E128" s="298"/>
      <c r="F128" s="298"/>
      <c r="G128" s="298"/>
      <c r="H128" s="302"/>
      <c r="I128" s="10"/>
      <c r="J128" s="10"/>
      <c r="K128" s="10"/>
      <c r="L128" s="10"/>
      <c r="M128" s="10"/>
      <c r="N128" s="10"/>
      <c r="O128" s="10"/>
      <c r="S128" s="293"/>
    </row>
    <row r="129" spans="1:19" s="278" customFormat="1" ht="12.75" customHeight="1">
      <c r="A129" s="300" t="str">
        <f>"["&amp;I94&amp;"] Equals "&amp;"["&amp;H94&amp;"] + ("&amp;"["&amp;N94&amp;"] - "&amp;"["&amp;H94&amp;"]) / 6"</f>
        <v>[7] Equals [6] + ([12] - [6]) / 6</v>
      </c>
      <c r="B129" s="313"/>
      <c r="C129" s="301"/>
      <c r="D129" s="298"/>
      <c r="E129" s="298"/>
      <c r="F129" s="298"/>
      <c r="G129" s="304"/>
      <c r="H129" s="304"/>
      <c r="I129" s="10"/>
      <c r="J129" s="10"/>
      <c r="K129" s="10"/>
      <c r="L129" s="10"/>
      <c r="M129" s="10"/>
      <c r="N129" s="10"/>
      <c r="O129" s="10"/>
      <c r="S129" s="293"/>
    </row>
    <row r="130" spans="1:19" s="278" customFormat="1" ht="12.75" customHeight="1">
      <c r="A130" s="300" t="str">
        <f>"["&amp;J94&amp;"] Equals "&amp;"["&amp;I94&amp;"] + ("&amp;"["&amp;N94&amp;"] - "&amp;"["&amp;H94&amp;"]) / 6"</f>
        <v>[8] Equals [7] + ([12] - [6]) / 6</v>
      </c>
      <c r="B130" s="313"/>
      <c r="C130" s="301"/>
      <c r="D130" s="298"/>
      <c r="E130" s="298"/>
      <c r="F130" s="298"/>
      <c r="G130" s="298"/>
      <c r="H130" s="302"/>
      <c r="I130" s="10"/>
      <c r="J130" s="10"/>
      <c r="K130" s="10"/>
      <c r="L130" s="10"/>
      <c r="M130" s="10"/>
      <c r="N130" s="10"/>
      <c r="O130" s="10"/>
      <c r="S130" s="293"/>
    </row>
    <row r="131" spans="1:19" s="278" customFormat="1" ht="12.75" customHeight="1">
      <c r="A131" s="300" t="str">
        <f>"["&amp;K94&amp;"] Equals "&amp;"["&amp;J94&amp;"] + ("&amp;"["&amp;N94&amp;"] - "&amp;"["&amp;H94&amp;"]) / 6"</f>
        <v>[9] Equals [8] + ([12] - [6]) / 6</v>
      </c>
      <c r="B131" s="313"/>
      <c r="C131" s="301"/>
      <c r="D131" s="298"/>
      <c r="E131" s="298"/>
      <c r="F131" s="298"/>
      <c r="G131" s="298"/>
      <c r="H131" s="302"/>
      <c r="I131" s="10"/>
      <c r="J131" s="10"/>
      <c r="K131" s="10"/>
      <c r="L131" s="10"/>
      <c r="M131" s="10"/>
      <c r="N131" s="10"/>
      <c r="O131" s="10"/>
      <c r="S131" s="293"/>
    </row>
    <row r="132" spans="1:19" s="278" customFormat="1" ht="12.75" customHeight="1">
      <c r="A132" s="300" t="str">
        <f>"["&amp;L94&amp;"] Equals "&amp;"["&amp;K94&amp;"] + ("&amp;"["&amp;N94&amp;"] - "&amp;"["&amp;H94&amp;"]) / 6"</f>
        <v>[10] Equals [9] + ([12] - [6]) / 6</v>
      </c>
      <c r="B132" s="313"/>
      <c r="C132" s="301"/>
      <c r="D132" s="298"/>
      <c r="E132" s="298"/>
      <c r="F132" s="298"/>
      <c r="G132" s="298"/>
      <c r="H132" s="302"/>
      <c r="I132" s="10"/>
      <c r="J132" s="10"/>
      <c r="K132" s="10"/>
      <c r="L132" s="10"/>
      <c r="M132" s="10"/>
      <c r="N132" s="10"/>
      <c r="O132" s="10"/>
      <c r="S132" s="293"/>
    </row>
    <row r="133" spans="1:19" s="278" customFormat="1" ht="12.75" customHeight="1">
      <c r="A133" s="300" t="str">
        <f>"["&amp;M94&amp;"] Equals "&amp;"["&amp;L94&amp;"] + ("&amp;"["&amp;N94&amp;"] - "&amp;"["&amp;H94&amp;"]) / 6"</f>
        <v>[11] Equals [10] + ([12] - [6]) / 6</v>
      </c>
      <c r="B133" s="313"/>
      <c r="C133" s="301"/>
      <c r="D133" s="298"/>
      <c r="E133" s="298"/>
      <c r="F133" s="298"/>
      <c r="G133" s="298"/>
      <c r="H133" s="302"/>
      <c r="I133" s="10"/>
      <c r="J133" s="10"/>
      <c r="K133" s="10"/>
      <c r="L133" s="10"/>
      <c r="M133" s="10"/>
      <c r="N133" s="10"/>
      <c r="O133" s="10"/>
      <c r="S133" s="293"/>
    </row>
    <row r="134" spans="1:19" s="278" customFormat="1" ht="12.75" customHeight="1">
      <c r="A134" s="305" t="str">
        <f>"["&amp;N94&amp;"] Source: Exhibit JJR 5.4 GDP Growth"</f>
        <v>[12] Source: Exhibit JJR 5.4 GDP Growth</v>
      </c>
      <c r="B134" s="313"/>
      <c r="C134" s="298"/>
      <c r="D134" s="298"/>
      <c r="E134" s="298"/>
      <c r="F134" s="298"/>
      <c r="G134" s="298"/>
      <c r="H134" s="298"/>
      <c r="I134" s="306"/>
      <c r="J134" s="307"/>
      <c r="K134" s="10"/>
      <c r="L134" s="10"/>
      <c r="M134" s="10"/>
      <c r="N134" s="10"/>
      <c r="O134" s="10"/>
      <c r="S134" s="293"/>
    </row>
    <row r="135" spans="1:19" s="278" customFormat="1" ht="12.75" customHeight="1">
      <c r="A135" s="308" t="str">
        <f>"["&amp;O94&amp;"] Equals internal rate of return of cash flows for Year 0 through Year 200"</f>
        <v>[13] Equals internal rate of return of cash flows for Year 0 through Year 200</v>
      </c>
      <c r="B135" s="313"/>
      <c r="C135" s="298"/>
      <c r="D135" s="298"/>
      <c r="E135" s="298"/>
      <c r="F135" s="298"/>
      <c r="G135" s="298"/>
      <c r="H135" s="298"/>
      <c r="I135" s="309"/>
      <c r="J135" s="301"/>
      <c r="K135" s="301"/>
      <c r="L135" s="301"/>
      <c r="M135" s="301"/>
      <c r="N135" s="301"/>
      <c r="O135" s="310"/>
      <c r="S135" s="293"/>
    </row>
  </sheetData>
  <mergeCells count="3">
    <mergeCell ref="A2:O2"/>
    <mergeCell ref="A47:O47"/>
    <mergeCell ref="A92:O92"/>
  </mergeCells>
  <pageMargins left="0.7" right="0.7" top="0.75" bottom="0.75" header="0.3" footer="0.3"/>
  <pageSetup orientation="portrait" r:id="rId1"/>
  <headerFooter>
    <oddHeader>&amp;RExhibit JJR-5.3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26DA-AC69-4856-B7F5-AEE6025C95AD}">
  <dimension ref="A1:F30"/>
  <sheetViews>
    <sheetView zoomScaleNormal="100" workbookViewId="0">
      <selection activeCell="F2" sqref="F2"/>
    </sheetView>
  </sheetViews>
  <sheetFormatPr defaultRowHeight="13.2"/>
  <cols>
    <col min="1" max="1" width="2.44140625" style="10" customWidth="1"/>
    <col min="2" max="2" width="2.88671875" style="10" customWidth="1"/>
    <col min="3" max="3" width="36.33203125" style="10" customWidth="1"/>
    <col min="4" max="4" width="11.44140625" style="257" customWidth="1"/>
    <col min="5" max="5" width="9" style="10"/>
  </cols>
  <sheetData>
    <row r="1" spans="2:6" ht="13.8" thickBot="1"/>
    <row r="2" spans="2:6">
      <c r="B2" s="314" t="s">
        <v>344</v>
      </c>
      <c r="C2" s="315"/>
      <c r="D2" s="320"/>
      <c r="F2" s="10" t="s">
        <v>1765</v>
      </c>
    </row>
    <row r="3" spans="2:6">
      <c r="B3" s="316"/>
      <c r="D3" s="321"/>
    </row>
    <row r="4" spans="2:6">
      <c r="B4" s="316" t="s">
        <v>345</v>
      </c>
      <c r="D4" s="321"/>
    </row>
    <row r="5" spans="2:6">
      <c r="B5" s="316"/>
      <c r="C5" s="175">
        <v>1929</v>
      </c>
      <c r="D5" s="322">
        <v>1109.4000000000001</v>
      </c>
    </row>
    <row r="6" spans="2:6">
      <c r="B6" s="316"/>
      <c r="C6" s="175">
        <v>2020</v>
      </c>
      <c r="D6" s="323">
        <v>18426.099999999999</v>
      </c>
    </row>
    <row r="7" spans="2:6">
      <c r="B7" s="317" t="s">
        <v>346</v>
      </c>
      <c r="D7" s="324">
        <f>(D6/D5)^(1/(C6-C5))-1</f>
        <v>3.1360246182915219E-2</v>
      </c>
    </row>
    <row r="8" spans="2:6">
      <c r="B8" s="316"/>
      <c r="D8" s="321"/>
    </row>
    <row r="9" spans="2:6">
      <c r="B9" s="316" t="s">
        <v>347</v>
      </c>
      <c r="D9" s="321"/>
    </row>
    <row r="10" spans="2:6">
      <c r="B10" s="316"/>
      <c r="C10" s="10" t="s">
        <v>348</v>
      </c>
      <c r="D10" s="325">
        <v>2.1999999999999999E-2</v>
      </c>
    </row>
    <row r="11" spans="2:6">
      <c r="B11" s="316" t="s">
        <v>19</v>
      </c>
      <c r="D11" s="326">
        <f>D10</f>
        <v>2.1999999999999999E-2</v>
      </c>
    </row>
    <row r="12" spans="2:6">
      <c r="B12" s="316"/>
      <c r="D12" s="321"/>
    </row>
    <row r="13" spans="2:6">
      <c r="B13" s="316" t="s">
        <v>349</v>
      </c>
      <c r="D13" s="321"/>
    </row>
    <row r="14" spans="2:6">
      <c r="B14" s="316"/>
      <c r="C14" s="175">
        <v>2031</v>
      </c>
      <c r="D14" s="327">
        <v>3.263738</v>
      </c>
    </row>
    <row r="15" spans="2:6">
      <c r="B15" s="316"/>
      <c r="C15" s="175">
        <v>2050</v>
      </c>
      <c r="D15" s="328">
        <v>5.0034159999999996</v>
      </c>
    </row>
    <row r="16" spans="2:6">
      <c r="B16" s="316" t="s">
        <v>346</v>
      </c>
      <c r="D16" s="329">
        <f>(D15/D14)^(1/(C15-C14))-1</f>
        <v>2.2741453945691381E-2</v>
      </c>
    </row>
    <row r="17" spans="2:4">
      <c r="B17" s="316"/>
      <c r="D17" s="330"/>
    </row>
    <row r="18" spans="2:4">
      <c r="B18" s="316" t="s">
        <v>350</v>
      </c>
      <c r="D18" s="330"/>
    </row>
    <row r="19" spans="2:4">
      <c r="B19" s="316"/>
      <c r="C19" s="175">
        <v>2031</v>
      </c>
      <c r="D19" s="327">
        <v>1.417729</v>
      </c>
    </row>
    <row r="20" spans="2:4">
      <c r="B20" s="316"/>
      <c r="C20" s="175">
        <v>2050</v>
      </c>
      <c r="D20" s="328">
        <v>2.2131599999999998</v>
      </c>
    </row>
    <row r="21" spans="2:4">
      <c r="B21" s="316" t="s">
        <v>346</v>
      </c>
      <c r="D21" s="329">
        <f>(D20/D19)^(1/(C20-C19))-1</f>
        <v>2.3717148679642808E-2</v>
      </c>
    </row>
    <row r="22" spans="2:4">
      <c r="B22" s="316"/>
      <c r="D22" s="330"/>
    </row>
    <row r="23" spans="2:4">
      <c r="B23" s="317" t="s">
        <v>351</v>
      </c>
      <c r="D23" s="331">
        <f>AVERAGE(D11,D16,D21)</f>
        <v>2.2819534208444726E-2</v>
      </c>
    </row>
    <row r="24" spans="2:4">
      <c r="B24" s="316"/>
      <c r="D24" s="330"/>
    </row>
    <row r="25" spans="2:4" ht="13.8" thickBot="1">
      <c r="B25" s="318" t="s">
        <v>352</v>
      </c>
      <c r="C25" s="366"/>
      <c r="D25" s="332">
        <f>(1+D7)*(1+D23)-1</f>
        <v>5.4895406601916275E-2</v>
      </c>
    </row>
    <row r="27" spans="2:4">
      <c r="B27" s="290" t="s">
        <v>83</v>
      </c>
      <c r="C27" s="290"/>
    </row>
    <row r="28" spans="2:4">
      <c r="B28" s="10" t="s">
        <v>715</v>
      </c>
    </row>
    <row r="29" spans="2:4">
      <c r="B29" s="319" t="s">
        <v>353</v>
      </c>
    </row>
    <row r="30" spans="2:4">
      <c r="B30" s="10" t="s">
        <v>716</v>
      </c>
    </row>
  </sheetData>
  <pageMargins left="0.7" right="0.7" top="0.75" bottom="0.75" header="0.3" footer="0.3"/>
  <pageSetup orientation="portrait" r:id="rId1"/>
  <headerFooter>
    <oddHeader>&amp;RExhibit JJR-5.4
Page1 of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34"/>
  <sheetViews>
    <sheetView zoomScaleNormal="100" zoomScaleSheetLayoutView="100" zoomScalePageLayoutView="90" workbookViewId="0">
      <selection activeCell="F2" sqref="F2"/>
    </sheetView>
  </sheetViews>
  <sheetFormatPr defaultColWidth="9" defaultRowHeight="13.2"/>
  <cols>
    <col min="1" max="1" width="2.44140625" customWidth="1"/>
    <col min="2" max="2" width="48.88671875" style="117" bestFit="1" customWidth="1"/>
    <col min="3" max="3" width="13.88671875" style="117" customWidth="1"/>
    <col min="4" max="4" width="11.33203125" style="117" customWidth="1"/>
    <col min="5" max="5" width="13.88671875" style="117" customWidth="1"/>
    <col min="6" max="6" width="12.44140625" style="19" bestFit="1" customWidth="1"/>
    <col min="7" max="7" width="10.33203125" style="19" bestFit="1" customWidth="1"/>
    <col min="8" max="8" width="13" style="19" bestFit="1" customWidth="1"/>
    <col min="9" max="16384" width="9" style="19"/>
  </cols>
  <sheetData>
    <row r="1" spans="1:8" customFormat="1"/>
    <row r="2" spans="1:8" s="117" customFormat="1">
      <c r="A2"/>
      <c r="B2" s="436" t="s">
        <v>737</v>
      </c>
      <c r="C2" s="436"/>
      <c r="D2" s="436"/>
      <c r="E2" s="436"/>
      <c r="F2" s="175" t="s">
        <v>1764</v>
      </c>
      <c r="G2" s="115"/>
      <c r="H2" s="116"/>
    </row>
    <row r="3" spans="1:8" customFormat="1">
      <c r="B3" s="124"/>
      <c r="C3" s="124"/>
      <c r="D3" s="124"/>
      <c r="E3" s="124"/>
    </row>
    <row r="4" spans="1:8" customFormat="1">
      <c r="B4" s="106" t="s">
        <v>734</v>
      </c>
      <c r="C4" s="240">
        <f>SUM(F23:F527)</f>
        <v>1.5039564337375759E-2</v>
      </c>
      <c r="D4" s="151"/>
      <c r="E4" s="152"/>
    </row>
    <row r="5" spans="1:8" customFormat="1">
      <c r="B5" s="106"/>
      <c r="C5" s="160"/>
      <c r="D5" s="106"/>
      <c r="E5" s="106"/>
    </row>
    <row r="6" spans="1:8" customFormat="1">
      <c r="B6" s="106" t="s">
        <v>735</v>
      </c>
      <c r="C6" s="241">
        <f>SUM(H23:H527)</f>
        <v>0.12113734315423705</v>
      </c>
      <c r="D6" s="153"/>
      <c r="E6" s="154"/>
    </row>
    <row r="7" spans="1:8" customFormat="1">
      <c r="B7" s="106"/>
      <c r="C7" s="160"/>
      <c r="D7" s="106"/>
      <c r="E7" s="106"/>
    </row>
    <row r="8" spans="1:8" customFormat="1">
      <c r="B8" s="106" t="s">
        <v>736</v>
      </c>
      <c r="C8" s="416">
        <f>(C4*(1+0.5*C6))+C6</f>
        <v>0.13708783392462626</v>
      </c>
      <c r="D8" s="153"/>
      <c r="E8" s="154"/>
    </row>
    <row r="9" spans="1:8" customFormat="1">
      <c r="B9" s="106"/>
      <c r="C9" s="155"/>
      <c r="D9" s="120"/>
      <c r="E9" s="120"/>
    </row>
    <row r="10" spans="1:8" customFormat="1">
      <c r="B10" s="160"/>
      <c r="C10" s="155"/>
      <c r="D10" s="120"/>
      <c r="E10" s="120"/>
    </row>
    <row r="11" spans="1:8" customFormat="1">
      <c r="B11" s="242" t="s">
        <v>83</v>
      </c>
      <c r="C11" s="390"/>
      <c r="D11" s="156"/>
      <c r="E11" s="156"/>
    </row>
    <row r="12" spans="1:8" s="117" customFormat="1">
      <c r="A12"/>
      <c r="B12" s="243" t="s">
        <v>738</v>
      </c>
      <c r="C12" s="390"/>
      <c r="D12" s="156"/>
      <c r="E12" s="156"/>
    </row>
    <row r="13" spans="1:8">
      <c r="B13" s="243" t="s">
        <v>739</v>
      </c>
      <c r="C13" s="390"/>
      <c r="D13" s="156"/>
      <c r="E13" s="156"/>
    </row>
    <row r="14" spans="1:8">
      <c r="B14" s="243" t="s">
        <v>740</v>
      </c>
      <c r="C14" s="390"/>
      <c r="D14" s="156"/>
      <c r="E14" s="156"/>
    </row>
    <row r="15" spans="1:8">
      <c r="B15" s="244"/>
    </row>
    <row r="16" spans="1:8">
      <c r="B16" s="437" t="s">
        <v>1742</v>
      </c>
      <c r="C16" s="437"/>
      <c r="D16" s="437"/>
      <c r="E16" s="437"/>
      <c r="F16" s="437"/>
      <c r="G16" s="437"/>
      <c r="H16" s="437"/>
    </row>
    <row r="18" spans="2:8" ht="13.8" thickBot="1">
      <c r="B18" s="407"/>
      <c r="C18" s="407"/>
      <c r="D18" s="408" t="s">
        <v>30</v>
      </c>
      <c r="E18" s="408" t="s">
        <v>31</v>
      </c>
      <c r="F18" s="408" t="s">
        <v>32</v>
      </c>
      <c r="G18" s="408" t="s">
        <v>33</v>
      </c>
      <c r="H18" s="408" t="s">
        <v>34</v>
      </c>
    </row>
    <row r="19" spans="2:8">
      <c r="B19" s="409"/>
      <c r="C19" s="409"/>
      <c r="D19" s="409"/>
      <c r="E19" s="409"/>
      <c r="F19" s="409"/>
      <c r="G19" s="410" t="s">
        <v>127</v>
      </c>
      <c r="H19" s="410" t="s">
        <v>741</v>
      </c>
    </row>
    <row r="20" spans="2:8">
      <c r="B20" s="407"/>
      <c r="C20" s="407"/>
      <c r="D20" s="408" t="s">
        <v>742</v>
      </c>
      <c r="E20" s="408" t="s">
        <v>743</v>
      </c>
      <c r="F20" s="408" t="s">
        <v>744</v>
      </c>
      <c r="G20" s="408" t="s">
        <v>745</v>
      </c>
      <c r="H20" s="408" t="s">
        <v>745</v>
      </c>
    </row>
    <row r="21" spans="2:8">
      <c r="B21" s="411" t="s">
        <v>746</v>
      </c>
      <c r="C21" s="411" t="s">
        <v>36</v>
      </c>
      <c r="D21" s="411" t="s">
        <v>747</v>
      </c>
      <c r="E21" s="411" t="s">
        <v>97</v>
      </c>
      <c r="F21" s="411" t="s">
        <v>97</v>
      </c>
      <c r="G21" s="411" t="s">
        <v>748</v>
      </c>
      <c r="H21" s="411" t="s">
        <v>748</v>
      </c>
    </row>
    <row r="23" spans="2:8">
      <c r="B23" s="9" t="s">
        <v>749</v>
      </c>
      <c r="C23" s="67" t="s">
        <v>750</v>
      </c>
      <c r="D23" s="412">
        <v>1.0542378550812499E-3</v>
      </c>
      <c r="E23" s="413">
        <v>4.0365209034118193E-2</v>
      </c>
      <c r="F23" s="414">
        <f>IFERROR($E23*$D23, "n/a")</f>
        <v>4.2554531392035056E-5</v>
      </c>
      <c r="G23" s="412">
        <v>0</v>
      </c>
      <c r="H23" s="415">
        <f>IFERROR($G23*$D23, "n/a")</f>
        <v>0</v>
      </c>
    </row>
    <row r="24" spans="2:8">
      <c r="B24" s="9" t="s">
        <v>751</v>
      </c>
      <c r="C24" s="67" t="s">
        <v>752</v>
      </c>
      <c r="D24" s="412">
        <v>3.445819933102758E-3</v>
      </c>
      <c r="E24" s="413">
        <v>1.21606334841629E-2</v>
      </c>
      <c r="F24" s="414">
        <f t="shared" ref="F24:F87" si="0">IFERROR($E24*$D24, "n/a")</f>
        <v>4.1903353258885362E-5</v>
      </c>
      <c r="G24" s="412">
        <v>0.06</v>
      </c>
      <c r="H24" s="415">
        <f t="shared" ref="H24:H87" si="1">IFERROR($G24*$D24, "n/a")</f>
        <v>2.0674919598616547E-4</v>
      </c>
    </row>
    <row r="25" spans="2:8">
      <c r="B25" s="9" t="s">
        <v>753</v>
      </c>
      <c r="C25" s="67" t="s">
        <v>754</v>
      </c>
      <c r="D25" s="412">
        <v>7.3000731543954043E-3</v>
      </c>
      <c r="E25" s="413">
        <v>4.3164230438521065E-2</v>
      </c>
      <c r="F25" s="414">
        <f t="shared" si="0"/>
        <v>3.151020398543846E-4</v>
      </c>
      <c r="G25" s="412">
        <v>3.5000000000000003E-2</v>
      </c>
      <c r="H25" s="415">
        <f t="shared" si="1"/>
        <v>2.5550256040383917E-4</v>
      </c>
    </row>
    <row r="26" spans="2:8">
      <c r="B26" s="9" t="s">
        <v>755</v>
      </c>
      <c r="C26" s="67" t="s">
        <v>756</v>
      </c>
      <c r="D26" s="412">
        <v>5.7406132646138077E-3</v>
      </c>
      <c r="E26" s="413">
        <v>3.1057240219126082E-2</v>
      </c>
      <c r="F26" s="414">
        <f t="shared" si="0"/>
        <v>1.7828760516421261E-4</v>
      </c>
      <c r="G26" s="412">
        <v>0.27</v>
      </c>
      <c r="H26" s="415">
        <f t="shared" si="1"/>
        <v>1.5499655814457281E-3</v>
      </c>
    </row>
    <row r="27" spans="2:8">
      <c r="B27" s="9" t="s">
        <v>757</v>
      </c>
      <c r="C27" s="67" t="s">
        <v>758</v>
      </c>
      <c r="D27" s="412">
        <v>0</v>
      </c>
      <c r="E27" s="413" t="s">
        <v>759</v>
      </c>
      <c r="F27" s="414" t="str">
        <f t="shared" si="0"/>
        <v>n/a</v>
      </c>
      <c r="G27" s="412" t="s">
        <v>759</v>
      </c>
      <c r="H27" s="415" t="str">
        <f t="shared" si="1"/>
        <v>n/a</v>
      </c>
    </row>
    <row r="28" spans="2:8">
      <c r="B28" s="9" t="s">
        <v>760</v>
      </c>
      <c r="C28" s="67" t="s">
        <v>761</v>
      </c>
      <c r="D28" s="412">
        <v>3.8340731762321668E-3</v>
      </c>
      <c r="E28" s="413">
        <v>1.7768577219993961E-2</v>
      </c>
      <c r="F28" s="414">
        <f t="shared" si="0"/>
        <v>6.8126025298988766E-5</v>
      </c>
      <c r="G28" s="412">
        <v>7.0000000000000007E-2</v>
      </c>
      <c r="H28" s="415">
        <f t="shared" si="1"/>
        <v>2.683851223362517E-4</v>
      </c>
    </row>
    <row r="29" spans="2:8">
      <c r="B29" s="9" t="s">
        <v>762</v>
      </c>
      <c r="C29" s="67" t="s">
        <v>763</v>
      </c>
      <c r="D29" s="412">
        <v>1.4086127907754705E-2</v>
      </c>
      <c r="E29" s="413">
        <v>2.3648426722722202E-2</v>
      </c>
      <c r="F29" s="414">
        <f t="shared" si="0"/>
        <v>3.3311476363342935E-4</v>
      </c>
      <c r="G29" s="412">
        <v>5.5E-2</v>
      </c>
      <c r="H29" s="415">
        <f t="shared" si="1"/>
        <v>7.7473703492650879E-4</v>
      </c>
    </row>
    <row r="30" spans="2:8">
      <c r="B30" s="9" t="s">
        <v>764</v>
      </c>
      <c r="C30" s="67" t="s">
        <v>765</v>
      </c>
      <c r="D30" s="412">
        <v>6.1212240618522852E-3</v>
      </c>
      <c r="E30" s="413">
        <v>4.9241339822502152E-2</v>
      </c>
      <c r="F30" s="414">
        <f t="shared" si="0"/>
        <v>3.014172741593453E-4</v>
      </c>
      <c r="G30" s="412">
        <v>9.5000000000000001E-2</v>
      </c>
      <c r="H30" s="415">
        <f t="shared" si="1"/>
        <v>5.8151628587596713E-4</v>
      </c>
    </row>
    <row r="31" spans="2:8">
      <c r="B31" s="9" t="s">
        <v>766</v>
      </c>
      <c r="C31" s="67" t="s">
        <v>767</v>
      </c>
      <c r="D31" s="412">
        <v>6.8877616021614813E-3</v>
      </c>
      <c r="E31" s="413">
        <v>3.1872509960159362E-2</v>
      </c>
      <c r="F31" s="414">
        <f t="shared" si="0"/>
        <v>2.1953025026809502E-4</v>
      </c>
      <c r="G31" s="412">
        <v>6.5000000000000002E-2</v>
      </c>
      <c r="H31" s="415">
        <f t="shared" si="1"/>
        <v>4.4770450414049633E-4</v>
      </c>
    </row>
    <row r="32" spans="2:8">
      <c r="B32" s="9" t="s">
        <v>768</v>
      </c>
      <c r="C32" s="67" t="s">
        <v>769</v>
      </c>
      <c r="D32" s="412">
        <v>5.7949055431824811E-3</v>
      </c>
      <c r="E32" s="413">
        <v>4.805026797264831E-2</v>
      </c>
      <c r="F32" s="414">
        <f t="shared" si="0"/>
        <v>2.7844676422610331E-4</v>
      </c>
      <c r="G32" s="412">
        <v>6.5000000000000002E-2</v>
      </c>
      <c r="H32" s="415">
        <f t="shared" si="1"/>
        <v>3.7666886030686127E-4</v>
      </c>
    </row>
    <row r="33" spans="2:8">
      <c r="B33" s="9" t="s">
        <v>770</v>
      </c>
      <c r="C33" s="67" t="s">
        <v>771</v>
      </c>
      <c r="D33" s="412">
        <v>1.0156881670312071E-2</v>
      </c>
      <c r="E33" s="413" t="s">
        <v>759</v>
      </c>
      <c r="F33" s="414" t="str">
        <f t="shared" si="0"/>
        <v>n/a</v>
      </c>
      <c r="G33" s="412">
        <v>0.17</v>
      </c>
      <c r="H33" s="415">
        <f t="shared" si="1"/>
        <v>1.7266698839530522E-3</v>
      </c>
    </row>
    <row r="34" spans="2:8">
      <c r="B34" s="9" t="s">
        <v>772</v>
      </c>
      <c r="C34" s="67" t="s">
        <v>773</v>
      </c>
      <c r="D34" s="412">
        <v>6.7948680046450022E-4</v>
      </c>
      <c r="E34" s="413" t="s">
        <v>759</v>
      </c>
      <c r="F34" s="414" t="str">
        <f t="shared" si="0"/>
        <v>n/a</v>
      </c>
      <c r="G34" s="412">
        <v>0.125</v>
      </c>
      <c r="H34" s="415">
        <f t="shared" si="1"/>
        <v>8.4935850058062527E-5</v>
      </c>
    </row>
    <row r="35" spans="2:8">
      <c r="B35" s="9" t="s">
        <v>774</v>
      </c>
      <c r="C35" s="67" t="s">
        <v>775</v>
      </c>
      <c r="D35" s="412">
        <v>5.3440603973794207E-4</v>
      </c>
      <c r="E35" s="413">
        <v>3.0177291588079972E-2</v>
      </c>
      <c r="F35" s="414">
        <f t="shared" si="0"/>
        <v>1.6126926887602929E-5</v>
      </c>
      <c r="G35" s="412">
        <v>3.5000000000000003E-2</v>
      </c>
      <c r="H35" s="415">
        <f t="shared" si="1"/>
        <v>1.8704211390827974E-5</v>
      </c>
    </row>
    <row r="36" spans="2:8">
      <c r="B36" s="9" t="s">
        <v>776</v>
      </c>
      <c r="C36" s="67" t="s">
        <v>777</v>
      </c>
      <c r="D36" s="412">
        <v>7.1671534593340108E-3</v>
      </c>
      <c r="E36" s="413">
        <v>6.2332079527135952E-2</v>
      </c>
      <c r="F36" s="414">
        <f t="shared" si="0"/>
        <v>4.4674357941039509E-4</v>
      </c>
      <c r="G36" s="412">
        <v>2.5000000000000001E-2</v>
      </c>
      <c r="H36" s="415">
        <f t="shared" si="1"/>
        <v>1.7917883648335028E-4</v>
      </c>
    </row>
    <row r="37" spans="2:8">
      <c r="B37" s="9" t="s">
        <v>778</v>
      </c>
      <c r="C37" s="67" t="s">
        <v>779</v>
      </c>
      <c r="D37" s="412">
        <v>1.0803282879098188E-3</v>
      </c>
      <c r="E37" s="413">
        <v>4.4150110375275935E-2</v>
      </c>
      <c r="F37" s="414">
        <f t="shared" si="0"/>
        <v>4.7696613152751376E-5</v>
      </c>
      <c r="G37" s="412">
        <v>0.03</v>
      </c>
      <c r="H37" s="415">
        <f t="shared" si="1"/>
        <v>3.2409848637294559E-5</v>
      </c>
    </row>
    <row r="38" spans="2:8">
      <c r="B38" s="9" t="s">
        <v>780</v>
      </c>
      <c r="C38" s="67" t="s">
        <v>781</v>
      </c>
      <c r="D38" s="412">
        <v>3.4975698011866859E-3</v>
      </c>
      <c r="E38" s="413">
        <v>3.0464584920030465E-3</v>
      </c>
      <c r="F38" s="414">
        <f t="shared" si="0"/>
        <v>1.0655201222198586E-5</v>
      </c>
      <c r="G38" s="412">
        <v>0.04</v>
      </c>
      <c r="H38" s="415">
        <f t="shared" si="1"/>
        <v>1.3990279204746742E-4</v>
      </c>
    </row>
    <row r="39" spans="2:8">
      <c r="B39" s="9" t="s">
        <v>782</v>
      </c>
      <c r="C39" s="67" t="s">
        <v>783</v>
      </c>
      <c r="D39" s="412">
        <v>1.2001825483129393E-3</v>
      </c>
      <c r="E39" s="413">
        <v>2.4415748031496067E-2</v>
      </c>
      <c r="F39" s="414">
        <f t="shared" si="0"/>
        <v>2.9303354691407579E-5</v>
      </c>
      <c r="G39" s="412">
        <v>0.14000000000000001</v>
      </c>
      <c r="H39" s="415">
        <f t="shared" si="1"/>
        <v>1.6802555676381152E-4</v>
      </c>
    </row>
    <row r="40" spans="2:8">
      <c r="B40" s="9" t="s">
        <v>784</v>
      </c>
      <c r="C40" s="67" t="s">
        <v>785</v>
      </c>
      <c r="D40" s="412">
        <v>9.9695682529531374E-3</v>
      </c>
      <c r="E40" s="413">
        <v>2.1621621621621619E-2</v>
      </c>
      <c r="F40" s="414">
        <f t="shared" si="0"/>
        <v>2.1555823249628402E-4</v>
      </c>
      <c r="G40" s="412">
        <v>0.08</v>
      </c>
      <c r="H40" s="415">
        <f t="shared" si="1"/>
        <v>7.9756546023625099E-4</v>
      </c>
    </row>
    <row r="41" spans="2:8">
      <c r="B41" s="9" t="s">
        <v>786</v>
      </c>
      <c r="C41" s="67" t="s">
        <v>787</v>
      </c>
      <c r="D41" s="412">
        <v>4.8862416741566488E-4</v>
      </c>
      <c r="E41" s="413">
        <v>6.7948246085897911E-3</v>
      </c>
      <c r="F41" s="414">
        <f t="shared" si="0"/>
        <v>3.3201155171076575E-6</v>
      </c>
      <c r="G41" s="412">
        <v>0.17500000000000002</v>
      </c>
      <c r="H41" s="415">
        <f t="shared" si="1"/>
        <v>8.5509229297741368E-5</v>
      </c>
    </row>
    <row r="42" spans="2:8">
      <c r="B42" s="9" t="s">
        <v>788</v>
      </c>
      <c r="C42" s="67" t="s">
        <v>789</v>
      </c>
      <c r="D42" s="412">
        <v>3.6109144984112253E-3</v>
      </c>
      <c r="E42" s="413">
        <v>4.8926909800390217E-2</v>
      </c>
      <c r="F42" s="414">
        <f t="shared" si="0"/>
        <v>1.7667088796068729E-4</v>
      </c>
      <c r="G42" s="412">
        <v>1.4999999999999999E-2</v>
      </c>
      <c r="H42" s="415">
        <f t="shared" si="1"/>
        <v>5.4163717476168378E-5</v>
      </c>
    </row>
    <row r="43" spans="2:8">
      <c r="B43" s="9" t="s">
        <v>790</v>
      </c>
      <c r="C43" s="67" t="s">
        <v>791</v>
      </c>
      <c r="D43" s="412">
        <v>1.3120469881006991E-2</v>
      </c>
      <c r="E43" s="413">
        <v>2.4581685427441435E-2</v>
      </c>
      <c r="F43" s="414">
        <f t="shared" si="0"/>
        <v>3.2252326327513381E-4</v>
      </c>
      <c r="G43" s="412">
        <v>0.1</v>
      </c>
      <c r="H43" s="415">
        <f t="shared" si="1"/>
        <v>1.3120469881006992E-3</v>
      </c>
    </row>
    <row r="44" spans="2:8">
      <c r="B44" s="9" t="s">
        <v>792</v>
      </c>
      <c r="C44" s="67" t="s">
        <v>793</v>
      </c>
      <c r="D44" s="412">
        <v>5.0674107609359979E-3</v>
      </c>
      <c r="E44" s="413">
        <v>2.3021325956991169E-2</v>
      </c>
      <c r="F44" s="414">
        <f t="shared" si="0"/>
        <v>1.1665851488547226E-4</v>
      </c>
      <c r="G44" s="412">
        <v>0.08</v>
      </c>
      <c r="H44" s="415">
        <f t="shared" si="1"/>
        <v>4.0539286087487982E-4</v>
      </c>
    </row>
    <row r="45" spans="2:8">
      <c r="B45" s="9" t="s">
        <v>794</v>
      </c>
      <c r="C45" s="67" t="s">
        <v>795</v>
      </c>
      <c r="D45" s="412">
        <v>5.9149347674849646E-3</v>
      </c>
      <c r="E45" s="413">
        <v>3.3726812816188868E-2</v>
      </c>
      <c r="F45" s="414">
        <f t="shared" si="0"/>
        <v>1.9949189772293304E-4</v>
      </c>
      <c r="G45" s="412">
        <v>0.08</v>
      </c>
      <c r="H45" s="415">
        <f t="shared" si="1"/>
        <v>4.731947813987972E-4</v>
      </c>
    </row>
    <row r="46" spans="2:8">
      <c r="B46" s="9" t="s">
        <v>796</v>
      </c>
      <c r="C46" s="67" t="s">
        <v>797</v>
      </c>
      <c r="D46" s="412">
        <v>3.385361281609506E-3</v>
      </c>
      <c r="E46" s="413">
        <v>3.0724517334440524E-2</v>
      </c>
      <c r="F46" s="414">
        <f t="shared" si="0"/>
        <v>1.0401359138015506E-4</v>
      </c>
      <c r="G46" s="412">
        <v>4.4999999999999998E-2</v>
      </c>
      <c r="H46" s="415">
        <f t="shared" si="1"/>
        <v>1.5234125767242776E-4</v>
      </c>
    </row>
    <row r="47" spans="2:8">
      <c r="B47" s="9" t="s">
        <v>798</v>
      </c>
      <c r="C47" s="67" t="s">
        <v>799</v>
      </c>
      <c r="D47" s="412">
        <v>8.249628375569261E-4</v>
      </c>
      <c r="E47" s="413">
        <v>1.4674493062966918E-2</v>
      </c>
      <c r="F47" s="414">
        <f t="shared" si="0"/>
        <v>1.2105911436934616E-5</v>
      </c>
      <c r="G47" s="412">
        <v>8.5000000000000006E-2</v>
      </c>
      <c r="H47" s="415">
        <f t="shared" si="1"/>
        <v>7.0121841192338728E-5</v>
      </c>
    </row>
    <row r="48" spans="2:8">
      <c r="B48" s="9" t="s">
        <v>800</v>
      </c>
      <c r="C48" s="67" t="s">
        <v>801</v>
      </c>
      <c r="D48" s="412">
        <v>1.0121582421153659E-2</v>
      </c>
      <c r="E48" s="413">
        <v>1.8609459808736108E-2</v>
      </c>
      <c r="F48" s="414">
        <f t="shared" si="0"/>
        <v>1.8835718126726894E-4</v>
      </c>
      <c r="G48" s="412">
        <v>0.04</v>
      </c>
      <c r="H48" s="415">
        <f t="shared" si="1"/>
        <v>4.0486329684614639E-4</v>
      </c>
    </row>
    <row r="49" spans="2:8">
      <c r="B49" s="9" t="s">
        <v>802</v>
      </c>
      <c r="C49" s="67" t="s">
        <v>803</v>
      </c>
      <c r="D49" s="412">
        <v>0</v>
      </c>
      <c r="E49" s="413">
        <v>3.3317908375751965E-2</v>
      </c>
      <c r="F49" s="414">
        <f t="shared" si="0"/>
        <v>0</v>
      </c>
      <c r="G49" s="412" t="s">
        <v>759</v>
      </c>
      <c r="H49" s="415" t="str">
        <f t="shared" si="1"/>
        <v>n/a</v>
      </c>
    </row>
    <row r="50" spans="2:8">
      <c r="B50" s="9" t="s">
        <v>804</v>
      </c>
      <c r="C50" s="67" t="s">
        <v>805</v>
      </c>
      <c r="D50" s="412">
        <v>6.1282541022559308E-3</v>
      </c>
      <c r="E50" s="413">
        <v>4.3058239028429493E-2</v>
      </c>
      <c r="F50" s="414">
        <f t="shared" si="0"/>
        <v>2.6387182996188947E-4</v>
      </c>
      <c r="G50" s="412">
        <v>9.5000000000000001E-2</v>
      </c>
      <c r="H50" s="415">
        <f t="shared" si="1"/>
        <v>5.8218413971431338E-4</v>
      </c>
    </row>
    <row r="51" spans="2:8">
      <c r="B51" s="9" t="s">
        <v>806</v>
      </c>
      <c r="C51" s="67" t="s">
        <v>807</v>
      </c>
      <c r="D51" s="412">
        <v>1.0112628121723793E-2</v>
      </c>
      <c r="E51" s="413">
        <v>2.335376209111718E-2</v>
      </c>
      <c r="F51" s="414">
        <f t="shared" si="0"/>
        <v>2.3616791127067864E-4</v>
      </c>
      <c r="G51" s="412">
        <v>7.0000000000000007E-2</v>
      </c>
      <c r="H51" s="415">
        <f t="shared" si="1"/>
        <v>7.0788396852066555E-4</v>
      </c>
    </row>
    <row r="52" spans="2:8">
      <c r="B52" s="9" t="s">
        <v>808</v>
      </c>
      <c r="C52" s="67" t="s">
        <v>809</v>
      </c>
      <c r="D52" s="412">
        <v>6.5461578805922618E-3</v>
      </c>
      <c r="E52" s="413">
        <v>6.8714899240171795E-2</v>
      </c>
      <c r="F52" s="414">
        <f t="shared" si="0"/>
        <v>4.498185791751538E-4</v>
      </c>
      <c r="G52" s="412">
        <v>2.5000000000000001E-2</v>
      </c>
      <c r="H52" s="415">
        <f t="shared" si="1"/>
        <v>1.6365394701480657E-4</v>
      </c>
    </row>
    <row r="53" spans="2:8">
      <c r="B53" s="9" t="s">
        <v>810</v>
      </c>
      <c r="C53" s="67" t="s">
        <v>811</v>
      </c>
      <c r="D53" s="412">
        <v>1.1502551283106219E-3</v>
      </c>
      <c r="E53" s="413">
        <v>2.2606382978723402E-2</v>
      </c>
      <c r="F53" s="414">
        <f t="shared" si="0"/>
        <v>2.6003107953830545E-5</v>
      </c>
      <c r="G53" s="412">
        <v>0.09</v>
      </c>
      <c r="H53" s="415">
        <f t="shared" si="1"/>
        <v>1.0352296154795597E-4</v>
      </c>
    </row>
    <row r="54" spans="2:8">
      <c r="B54" s="9" t="s">
        <v>812</v>
      </c>
      <c r="C54" s="67" t="s">
        <v>813</v>
      </c>
      <c r="D54" s="412">
        <v>3.5521943496619954E-3</v>
      </c>
      <c r="E54" s="413">
        <v>2.4589103144816875E-2</v>
      </c>
      <c r="F54" s="414">
        <f t="shared" si="0"/>
        <v>8.7345273254274498E-5</v>
      </c>
      <c r="G54" s="412">
        <v>1.4999999999999999E-2</v>
      </c>
      <c r="H54" s="415">
        <f t="shared" si="1"/>
        <v>5.328291524492993E-5</v>
      </c>
    </row>
    <row r="55" spans="2:8">
      <c r="B55" s="9" t="s">
        <v>814</v>
      </c>
      <c r="C55" s="67" t="s">
        <v>815</v>
      </c>
      <c r="D55" s="412">
        <v>1.7347405723105573E-3</v>
      </c>
      <c r="E55" s="413">
        <v>1.7797265927263346E-2</v>
      </c>
      <c r="F55" s="414">
        <f t="shared" si="0"/>
        <v>3.0873639280223993E-5</v>
      </c>
      <c r="G55" s="412">
        <v>8.5000000000000006E-2</v>
      </c>
      <c r="H55" s="415">
        <f t="shared" si="1"/>
        <v>1.4745294864639737E-4</v>
      </c>
    </row>
    <row r="56" spans="2:8">
      <c r="B56" s="9" t="s">
        <v>816</v>
      </c>
      <c r="C56" s="67" t="s">
        <v>817</v>
      </c>
      <c r="D56" s="412">
        <v>1.1603013559207847E-2</v>
      </c>
      <c r="E56" s="413">
        <v>1.6196716483840093E-2</v>
      </c>
      <c r="F56" s="414">
        <f t="shared" si="0"/>
        <v>1.8793072097664186E-4</v>
      </c>
      <c r="G56" s="412">
        <v>0.08</v>
      </c>
      <c r="H56" s="415">
        <f t="shared" si="1"/>
        <v>9.2824108473662777E-4</v>
      </c>
    </row>
    <row r="57" spans="2:8">
      <c r="B57" s="9" t="s">
        <v>818</v>
      </c>
      <c r="C57" s="67" t="s">
        <v>819</v>
      </c>
      <c r="D57" s="412">
        <v>6.6198462865414854E-3</v>
      </c>
      <c r="E57" s="413">
        <v>2.8621156449429509E-2</v>
      </c>
      <c r="F57" s="414">
        <f t="shared" si="0"/>
        <v>1.8946765623827883E-4</v>
      </c>
      <c r="G57" s="412">
        <v>0.06</v>
      </c>
      <c r="H57" s="415">
        <f t="shared" si="1"/>
        <v>3.9719077719248909E-4</v>
      </c>
    </row>
    <row r="58" spans="2:8">
      <c r="B58" s="9" t="s">
        <v>820</v>
      </c>
      <c r="C58" s="67" t="s">
        <v>821</v>
      </c>
      <c r="D58" s="412">
        <v>7.9031785920994288E-3</v>
      </c>
      <c r="E58" s="413">
        <v>2.1718750000000002E-2</v>
      </c>
      <c r="F58" s="414">
        <f t="shared" si="0"/>
        <v>1.7164716004715948E-4</v>
      </c>
      <c r="G58" s="412">
        <v>7.0000000000000007E-2</v>
      </c>
      <c r="H58" s="415">
        <f t="shared" si="1"/>
        <v>5.5322250144696004E-4</v>
      </c>
    </row>
    <row r="59" spans="2:8">
      <c r="B59" s="9" t="s">
        <v>822</v>
      </c>
      <c r="C59" s="67" t="s">
        <v>823</v>
      </c>
      <c r="D59" s="412">
        <v>2.5106173936387966E-3</v>
      </c>
      <c r="E59" s="413" t="s">
        <v>759</v>
      </c>
      <c r="F59" s="414" t="str">
        <f t="shared" si="0"/>
        <v>n/a</v>
      </c>
      <c r="G59" s="412">
        <v>7.0000000000000007E-2</v>
      </c>
      <c r="H59" s="415">
        <f t="shared" si="1"/>
        <v>1.7574321755471577E-4</v>
      </c>
    </row>
    <row r="60" spans="2:8">
      <c r="B60" s="9" t="s">
        <v>824</v>
      </c>
      <c r="C60" s="67" t="s">
        <v>825</v>
      </c>
      <c r="D60" s="412">
        <v>5.3921834790707501E-2</v>
      </c>
      <c r="E60" s="413">
        <v>9.5007846630190441E-3</v>
      </c>
      <c r="F60" s="414">
        <f t="shared" si="0"/>
        <v>5.122997409814005E-4</v>
      </c>
      <c r="G60" s="412">
        <v>0.14499999999999999</v>
      </c>
      <c r="H60" s="415">
        <f t="shared" si="1"/>
        <v>7.8186660446525873E-3</v>
      </c>
    </row>
    <row r="61" spans="2:8">
      <c r="B61" s="9" t="s">
        <v>826</v>
      </c>
      <c r="C61" s="67" t="s">
        <v>827</v>
      </c>
      <c r="D61" s="412">
        <v>1.470065962030029E-3</v>
      </c>
      <c r="E61" s="413">
        <v>8.2913828842167605E-3</v>
      </c>
      <c r="F61" s="414">
        <f t="shared" si="0"/>
        <v>1.2188879756245429E-5</v>
      </c>
      <c r="G61" s="412">
        <v>0.13</v>
      </c>
      <c r="H61" s="415">
        <f t="shared" si="1"/>
        <v>1.9110857506390378E-4</v>
      </c>
    </row>
    <row r="62" spans="2:8">
      <c r="B62" s="9" t="s">
        <v>828</v>
      </c>
      <c r="C62" s="67" t="s">
        <v>829</v>
      </c>
      <c r="D62" s="412">
        <v>2.5464372640581763E-3</v>
      </c>
      <c r="E62" s="413">
        <v>1.6546703069413419E-2</v>
      </c>
      <c r="F62" s="414">
        <f t="shared" si="0"/>
        <v>4.2135141293260135E-5</v>
      </c>
      <c r="G62" s="412">
        <v>0.115</v>
      </c>
      <c r="H62" s="415">
        <f t="shared" si="1"/>
        <v>2.9284028536669029E-4</v>
      </c>
    </row>
    <row r="63" spans="2:8">
      <c r="B63" s="9" t="s">
        <v>830</v>
      </c>
      <c r="C63" s="67" t="s">
        <v>831</v>
      </c>
      <c r="D63" s="412">
        <v>1.1432839998045063E-3</v>
      </c>
      <c r="E63" s="413">
        <v>6.3063063063063071E-2</v>
      </c>
      <c r="F63" s="414">
        <f t="shared" si="0"/>
        <v>7.209899097866256E-5</v>
      </c>
      <c r="G63" s="412">
        <v>0.16500000000000001</v>
      </c>
      <c r="H63" s="415">
        <f t="shared" si="1"/>
        <v>1.8864185996774355E-4</v>
      </c>
    </row>
    <row r="64" spans="2:8">
      <c r="B64" s="9" t="s">
        <v>832</v>
      </c>
      <c r="C64" s="67" t="s">
        <v>833</v>
      </c>
      <c r="D64" s="412">
        <v>4.6033093984007446E-3</v>
      </c>
      <c r="E64" s="413">
        <v>2.8041237113402062E-2</v>
      </c>
      <c r="F64" s="414">
        <f t="shared" si="0"/>
        <v>1.2908249034690748E-4</v>
      </c>
      <c r="G64" s="412">
        <v>0.1</v>
      </c>
      <c r="H64" s="415">
        <f t="shared" si="1"/>
        <v>4.6033093984007448E-4</v>
      </c>
    </row>
    <row r="65" spans="2:8">
      <c r="B65" s="9" t="s">
        <v>834</v>
      </c>
      <c r="C65" s="67" t="s">
        <v>835</v>
      </c>
      <c r="D65" s="412">
        <v>1.208353961359949E-3</v>
      </c>
      <c r="E65" s="413">
        <v>2.7699632114260981E-2</v>
      </c>
      <c r="F65" s="414">
        <f t="shared" si="0"/>
        <v>3.3470960193480515E-5</v>
      </c>
      <c r="G65" s="412">
        <v>0.28500000000000003</v>
      </c>
      <c r="H65" s="415">
        <f t="shared" si="1"/>
        <v>3.443808789875855E-4</v>
      </c>
    </row>
    <row r="66" spans="2:8">
      <c r="B66" s="9" t="s">
        <v>836</v>
      </c>
      <c r="C66" s="67" t="s">
        <v>837</v>
      </c>
      <c r="D66" s="412">
        <v>4.577988707390083E-3</v>
      </c>
      <c r="E66" s="413">
        <v>1.7137328972220943E-2</v>
      </c>
      <c r="F66" s="414">
        <f t="shared" si="0"/>
        <v>7.845449850965637E-5</v>
      </c>
      <c r="G66" s="412">
        <v>0.08</v>
      </c>
      <c r="H66" s="415">
        <f t="shared" si="1"/>
        <v>3.6623909659120663E-4</v>
      </c>
    </row>
    <row r="67" spans="2:8">
      <c r="B67" s="9" t="s">
        <v>838</v>
      </c>
      <c r="C67" s="67" t="s">
        <v>839</v>
      </c>
      <c r="D67" s="412">
        <v>2.8834647742342089E-3</v>
      </c>
      <c r="E67" s="413">
        <v>6.7240031274433149E-2</v>
      </c>
      <c r="F67" s="414">
        <f t="shared" si="0"/>
        <v>1.9388426159823452E-4</v>
      </c>
      <c r="G67" s="412">
        <v>6.5000000000000002E-2</v>
      </c>
      <c r="H67" s="415">
        <f t="shared" si="1"/>
        <v>1.8742521032522359E-4</v>
      </c>
    </row>
    <row r="68" spans="2:8">
      <c r="B68" s="9" t="s">
        <v>840</v>
      </c>
      <c r="C68" s="67" t="s">
        <v>841</v>
      </c>
      <c r="D68" s="412">
        <v>1.9242806946797523E-3</v>
      </c>
      <c r="E68" s="413">
        <v>1.0194329404268876E-2</v>
      </c>
      <c r="F68" s="414">
        <f t="shared" si="0"/>
        <v>1.9616751267840736E-5</v>
      </c>
      <c r="G68" s="412">
        <v>0.105</v>
      </c>
      <c r="H68" s="415">
        <f t="shared" si="1"/>
        <v>2.0204947294137399E-4</v>
      </c>
    </row>
    <row r="69" spans="2:8">
      <c r="B69" s="9" t="s">
        <v>842</v>
      </c>
      <c r="C69" s="67" t="s">
        <v>843</v>
      </c>
      <c r="D69" s="412">
        <v>1.2674678472618947E-4</v>
      </c>
      <c r="E69" s="413" t="s">
        <v>759</v>
      </c>
      <c r="F69" s="414" t="str">
        <f t="shared" si="0"/>
        <v>n/a</v>
      </c>
      <c r="G69" s="412">
        <v>0.11</v>
      </c>
      <c r="H69" s="415">
        <f t="shared" si="1"/>
        <v>1.3942146319880843E-5</v>
      </c>
    </row>
    <row r="70" spans="2:8">
      <c r="B70" s="9" t="s">
        <v>844</v>
      </c>
      <c r="C70" s="67" t="s">
        <v>845</v>
      </c>
      <c r="D70" s="412">
        <v>6.4408575825225479E-4</v>
      </c>
      <c r="E70" s="413">
        <v>3.7913815424449784E-2</v>
      </c>
      <c r="F70" s="414">
        <f t="shared" si="0"/>
        <v>2.4419748555892772E-5</v>
      </c>
      <c r="G70" s="412">
        <v>6.5000000000000002E-2</v>
      </c>
      <c r="H70" s="415">
        <f t="shared" si="1"/>
        <v>4.1865574286396561E-5</v>
      </c>
    </row>
    <row r="71" spans="2:8">
      <c r="B71" s="9" t="s">
        <v>846</v>
      </c>
      <c r="C71" s="67" t="s">
        <v>847</v>
      </c>
      <c r="D71" s="412">
        <v>6.2102284610286251E-4</v>
      </c>
      <c r="E71" s="413">
        <v>3.0495552731893267E-2</v>
      </c>
      <c r="F71" s="414">
        <f t="shared" si="0"/>
        <v>1.893843495104028E-5</v>
      </c>
      <c r="G71" s="412">
        <v>6.5000000000000002E-2</v>
      </c>
      <c r="H71" s="415">
        <f t="shared" si="1"/>
        <v>4.0366484996686068E-5</v>
      </c>
    </row>
    <row r="72" spans="2:8">
      <c r="B72" s="9" t="s">
        <v>848</v>
      </c>
      <c r="C72" s="67" t="s">
        <v>849</v>
      </c>
      <c r="D72" s="412">
        <v>6.4376478822000868E-3</v>
      </c>
      <c r="E72" s="413">
        <v>1.5020026702269693E-2</v>
      </c>
      <c r="F72" s="414">
        <f t="shared" si="0"/>
        <v>9.6693643090455241E-5</v>
      </c>
      <c r="G72" s="412">
        <v>0.12</v>
      </c>
      <c r="H72" s="415">
        <f t="shared" si="1"/>
        <v>7.7251774586401033E-4</v>
      </c>
    </row>
    <row r="73" spans="2:8">
      <c r="B73" s="9" t="s">
        <v>850</v>
      </c>
      <c r="C73" s="67" t="s">
        <v>851</v>
      </c>
      <c r="D73" s="412">
        <v>1.067120103361079E-3</v>
      </c>
      <c r="E73" s="413">
        <v>2.5791324736225089E-2</v>
      </c>
      <c r="F73" s="414">
        <f t="shared" si="0"/>
        <v>2.7522441118339669E-5</v>
      </c>
      <c r="G73" s="412">
        <v>7.0000000000000007E-2</v>
      </c>
      <c r="H73" s="415">
        <f t="shared" si="1"/>
        <v>7.4698407235275539E-5</v>
      </c>
    </row>
    <row r="74" spans="2:8">
      <c r="B74" s="9" t="s">
        <v>852</v>
      </c>
      <c r="C74" s="67" t="s">
        <v>853</v>
      </c>
      <c r="D74" s="412">
        <v>1.887751873477881E-3</v>
      </c>
      <c r="E74" s="413">
        <v>2.1326508850501177E-2</v>
      </c>
      <c r="F74" s="414">
        <f t="shared" si="0"/>
        <v>4.025915703727621E-5</v>
      </c>
      <c r="G74" s="412">
        <v>0.125</v>
      </c>
      <c r="H74" s="415">
        <f t="shared" si="1"/>
        <v>2.3596898418473512E-4</v>
      </c>
    </row>
    <row r="75" spans="2:8">
      <c r="B75" s="9" t="s">
        <v>854</v>
      </c>
      <c r="C75" s="67" t="s">
        <v>855</v>
      </c>
      <c r="D75" s="412">
        <v>6.6083053973280332E-4</v>
      </c>
      <c r="E75" s="413" t="s">
        <v>759</v>
      </c>
      <c r="F75" s="414" t="str">
        <f t="shared" si="0"/>
        <v>n/a</v>
      </c>
      <c r="G75" s="412">
        <v>-5.0000000000000001E-3</v>
      </c>
      <c r="H75" s="415">
        <f t="shared" si="1"/>
        <v>-3.3041526986640169E-6</v>
      </c>
    </row>
    <row r="76" spans="2:8">
      <c r="B76" s="9" t="s">
        <v>856</v>
      </c>
      <c r="C76" s="67" t="s">
        <v>857</v>
      </c>
      <c r="D76" s="412">
        <v>0</v>
      </c>
      <c r="E76" s="413">
        <v>1.4132278123233467E-2</v>
      </c>
      <c r="F76" s="414">
        <f t="shared" si="0"/>
        <v>0</v>
      </c>
      <c r="G76" s="412" t="s">
        <v>759</v>
      </c>
      <c r="H76" s="415" t="str">
        <f t="shared" si="1"/>
        <v>n/a</v>
      </c>
    </row>
    <row r="77" spans="2:8">
      <c r="B77" s="9" t="s">
        <v>858</v>
      </c>
      <c r="C77" s="67" t="s">
        <v>859</v>
      </c>
      <c r="D77" s="412">
        <v>9.6533035477035603E-4</v>
      </c>
      <c r="E77" s="413">
        <v>2.5964912280701757E-2</v>
      </c>
      <c r="F77" s="414">
        <f t="shared" si="0"/>
        <v>2.5064717983510999E-5</v>
      </c>
      <c r="G77" s="412">
        <v>0.09</v>
      </c>
      <c r="H77" s="415">
        <f t="shared" si="1"/>
        <v>8.6879731929332036E-5</v>
      </c>
    </row>
    <row r="78" spans="2:8">
      <c r="B78" s="9" t="s">
        <v>860</v>
      </c>
      <c r="C78" s="67" t="s">
        <v>861</v>
      </c>
      <c r="D78" s="412">
        <v>2.445694826904289E-3</v>
      </c>
      <c r="E78" s="413">
        <v>1.9737889319255051E-2</v>
      </c>
      <c r="F78" s="414">
        <f t="shared" si="0"/>
        <v>4.8272853802111498E-5</v>
      </c>
      <c r="G78" s="412">
        <v>0.09</v>
      </c>
      <c r="H78" s="415">
        <f t="shared" si="1"/>
        <v>2.2011253442138601E-4</v>
      </c>
    </row>
    <row r="79" spans="2:8">
      <c r="B79" s="9" t="s">
        <v>862</v>
      </c>
      <c r="C79" s="67" t="s">
        <v>863</v>
      </c>
      <c r="D79" s="412">
        <v>8.7221224924892307E-4</v>
      </c>
      <c r="E79" s="413">
        <v>6.5651706378402853E-3</v>
      </c>
      <c r="F79" s="414">
        <f t="shared" si="0"/>
        <v>5.7262222487336624E-6</v>
      </c>
      <c r="G79" s="412">
        <v>0.115</v>
      </c>
      <c r="H79" s="415">
        <f t="shared" si="1"/>
        <v>1.0030440866362615E-4</v>
      </c>
    </row>
    <row r="80" spans="2:8">
      <c r="B80" s="9" t="s">
        <v>864</v>
      </c>
      <c r="C80" s="67" t="s">
        <v>865</v>
      </c>
      <c r="D80" s="412">
        <v>9.3840328530171756E-4</v>
      </c>
      <c r="E80" s="413" t="s">
        <v>759</v>
      </c>
      <c r="F80" s="414" t="str">
        <f t="shared" si="0"/>
        <v>n/a</v>
      </c>
      <c r="G80" s="412">
        <v>0.12</v>
      </c>
      <c r="H80" s="415">
        <f t="shared" si="1"/>
        <v>1.126083942362061E-4</v>
      </c>
    </row>
    <row r="81" spans="2:8">
      <c r="B81" s="9" t="s">
        <v>866</v>
      </c>
      <c r="C81" s="67" t="s">
        <v>867</v>
      </c>
      <c r="D81" s="412">
        <v>4.6232308829427781E-4</v>
      </c>
      <c r="E81" s="413">
        <v>1.3503947726653961E-2</v>
      </c>
      <c r="F81" s="414">
        <f t="shared" si="0"/>
        <v>6.2431868171511519E-6</v>
      </c>
      <c r="G81" s="412">
        <v>9.5000000000000001E-2</v>
      </c>
      <c r="H81" s="415">
        <f t="shared" si="1"/>
        <v>4.3920693387956393E-5</v>
      </c>
    </row>
    <row r="82" spans="2:8">
      <c r="B82" s="9" t="s">
        <v>868</v>
      </c>
      <c r="C82" s="67" t="s">
        <v>869</v>
      </c>
      <c r="D82" s="412">
        <v>6.667572796696102E-4</v>
      </c>
      <c r="E82" s="413" t="s">
        <v>759</v>
      </c>
      <c r="F82" s="414" t="str">
        <f t="shared" si="0"/>
        <v>n/a</v>
      </c>
      <c r="G82" s="412">
        <v>0.4</v>
      </c>
      <c r="H82" s="415">
        <f t="shared" si="1"/>
        <v>2.667029118678441E-4</v>
      </c>
    </row>
    <row r="83" spans="2:8">
      <c r="B83" s="9" t="s">
        <v>870</v>
      </c>
      <c r="C83" s="67" t="s">
        <v>871</v>
      </c>
      <c r="D83" s="412">
        <v>1.0520940134715133E-3</v>
      </c>
      <c r="E83" s="413">
        <v>7.4413279908414429E-3</v>
      </c>
      <c r="F83" s="414">
        <f t="shared" si="0"/>
        <v>7.8289766314422863E-6</v>
      </c>
      <c r="G83" s="412">
        <v>0.18</v>
      </c>
      <c r="H83" s="415">
        <f t="shared" si="1"/>
        <v>1.893769224248724E-4</v>
      </c>
    </row>
    <row r="84" spans="2:8">
      <c r="B84" s="9" t="s">
        <v>872</v>
      </c>
      <c r="C84" s="67" t="s">
        <v>873</v>
      </c>
      <c r="D84" s="412">
        <v>8.4300370382891165E-4</v>
      </c>
      <c r="E84" s="413">
        <v>7.080481472740147E-3</v>
      </c>
      <c r="F84" s="414">
        <f t="shared" si="0"/>
        <v>5.9688721064119307E-6</v>
      </c>
      <c r="G84" s="412">
        <v>0.2</v>
      </c>
      <c r="H84" s="415">
        <f t="shared" si="1"/>
        <v>1.6860074076578235E-4</v>
      </c>
    </row>
    <row r="85" spans="2:8">
      <c r="B85" s="9" t="s">
        <v>874</v>
      </c>
      <c r="C85" s="67" t="s">
        <v>875</v>
      </c>
      <c r="D85" s="412">
        <v>0</v>
      </c>
      <c r="E85" s="413">
        <v>1.1369019422074847E-2</v>
      </c>
      <c r="F85" s="414">
        <f t="shared" si="0"/>
        <v>0</v>
      </c>
      <c r="G85" s="412" t="s">
        <v>759</v>
      </c>
      <c r="H85" s="415" t="str">
        <f t="shared" si="1"/>
        <v>n/a</v>
      </c>
    </row>
    <row r="86" spans="2:8">
      <c r="B86" s="9" t="s">
        <v>876</v>
      </c>
      <c r="C86" s="67" t="s">
        <v>877</v>
      </c>
      <c r="D86" s="412">
        <v>1.2575399585191863E-3</v>
      </c>
      <c r="E86" s="413">
        <v>2.6221188411926413E-2</v>
      </c>
      <c r="F86" s="414">
        <f t="shared" si="0"/>
        <v>3.297419218785771E-5</v>
      </c>
      <c r="G86" s="412">
        <v>0.03</v>
      </c>
      <c r="H86" s="415">
        <f t="shared" si="1"/>
        <v>3.7726198755575587E-5</v>
      </c>
    </row>
    <row r="87" spans="2:8">
      <c r="B87" s="9" t="s">
        <v>878</v>
      </c>
      <c r="C87" s="67" t="s">
        <v>879</v>
      </c>
      <c r="D87" s="412">
        <v>0</v>
      </c>
      <c r="E87" s="413">
        <v>1.1687363038714392E-2</v>
      </c>
      <c r="F87" s="414">
        <f t="shared" si="0"/>
        <v>0</v>
      </c>
      <c r="G87" s="412" t="s">
        <v>759</v>
      </c>
      <c r="H87" s="415" t="str">
        <f t="shared" si="1"/>
        <v>n/a</v>
      </c>
    </row>
    <row r="88" spans="2:8">
      <c r="B88" s="9" t="s">
        <v>880</v>
      </c>
      <c r="C88" s="67" t="s">
        <v>881</v>
      </c>
      <c r="D88" s="412">
        <v>1.2934973146957957E-3</v>
      </c>
      <c r="E88" s="413">
        <v>1.1619634811477353E-2</v>
      </c>
      <c r="F88" s="414">
        <f t="shared" ref="F88:F151" si="2">IFERROR($E88*$D88, "n/a")</f>
        <v>1.5029966426391744E-5</v>
      </c>
      <c r="G88" s="412">
        <v>8.5000000000000006E-2</v>
      </c>
      <c r="H88" s="415">
        <f t="shared" ref="H88:H151" si="3">IFERROR($G88*$D88, "n/a")</f>
        <v>1.0994727174914265E-4</v>
      </c>
    </row>
    <row r="89" spans="2:8">
      <c r="B89" s="9" t="s">
        <v>882</v>
      </c>
      <c r="C89" s="67" t="s">
        <v>883</v>
      </c>
      <c r="D89" s="412">
        <v>2.1423343573942761E-3</v>
      </c>
      <c r="E89" s="413">
        <v>1.3654122969360477E-2</v>
      </c>
      <c r="F89" s="414">
        <f t="shared" si="2"/>
        <v>2.9251696757347302E-5</v>
      </c>
      <c r="G89" s="412">
        <v>0.09</v>
      </c>
      <c r="H89" s="415">
        <f t="shared" si="3"/>
        <v>1.9281009216548484E-4</v>
      </c>
    </row>
    <row r="90" spans="2:8">
      <c r="B90" s="9" t="s">
        <v>884</v>
      </c>
      <c r="C90" s="67" t="s">
        <v>885</v>
      </c>
      <c r="D90" s="412">
        <v>1.0342425431325568E-2</v>
      </c>
      <c r="E90" s="413" t="s">
        <v>759</v>
      </c>
      <c r="F90" s="414" t="str">
        <f t="shared" si="2"/>
        <v>n/a</v>
      </c>
      <c r="G90" s="412">
        <v>0.06</v>
      </c>
      <c r="H90" s="415">
        <f t="shared" si="3"/>
        <v>6.2054552587953405E-4</v>
      </c>
    </row>
    <row r="91" spans="2:8">
      <c r="B91" s="9" t="s">
        <v>886</v>
      </c>
      <c r="C91" s="67" t="s">
        <v>887</v>
      </c>
      <c r="D91" s="412">
        <v>8.7051256402932036E-4</v>
      </c>
      <c r="E91" s="413">
        <v>2.4388119501785557E-2</v>
      </c>
      <c r="F91" s="414">
        <f t="shared" si="2"/>
        <v>2.1230164439352815E-5</v>
      </c>
      <c r="G91" s="412">
        <v>0.09</v>
      </c>
      <c r="H91" s="415">
        <f t="shared" si="3"/>
        <v>7.8346130762638834E-5</v>
      </c>
    </row>
    <row r="92" spans="2:8">
      <c r="B92" s="9" t="s">
        <v>888</v>
      </c>
      <c r="C92" s="67" t="s">
        <v>889</v>
      </c>
      <c r="D92" s="412">
        <v>1.6648422385861061E-3</v>
      </c>
      <c r="E92" s="413" t="s">
        <v>759</v>
      </c>
      <c r="F92" s="414" t="str">
        <f t="shared" si="2"/>
        <v>n/a</v>
      </c>
      <c r="G92" s="412">
        <v>0.125</v>
      </c>
      <c r="H92" s="415">
        <f t="shared" si="3"/>
        <v>2.0810527982326326E-4</v>
      </c>
    </row>
    <row r="93" spans="2:8">
      <c r="B93" s="9" t="s">
        <v>890</v>
      </c>
      <c r="C93" s="67" t="s">
        <v>891</v>
      </c>
      <c r="D93" s="412">
        <v>4.2764373400496986E-3</v>
      </c>
      <c r="E93" s="413">
        <v>3.1047045778552197E-2</v>
      </c>
      <c r="F93" s="414">
        <f t="shared" si="2"/>
        <v>1.3277074586563297E-4</v>
      </c>
      <c r="G93" s="412">
        <v>0.125</v>
      </c>
      <c r="H93" s="415">
        <f t="shared" si="3"/>
        <v>5.3455466750621232E-4</v>
      </c>
    </row>
    <row r="94" spans="2:8">
      <c r="B94" s="9" t="s">
        <v>892</v>
      </c>
      <c r="C94" s="67" t="s">
        <v>893</v>
      </c>
      <c r="D94" s="412">
        <v>4.0221407379884238E-4</v>
      </c>
      <c r="E94" s="413">
        <v>1.0853683990816114E-2</v>
      </c>
      <c r="F94" s="414">
        <f t="shared" si="2"/>
        <v>4.3655044536714268E-6</v>
      </c>
      <c r="G94" s="412">
        <v>0.1</v>
      </c>
      <c r="H94" s="415">
        <f t="shared" si="3"/>
        <v>4.0221407379884241E-5</v>
      </c>
    </row>
    <row r="95" spans="2:8">
      <c r="B95" s="9" t="s">
        <v>894</v>
      </c>
      <c r="C95" s="67" t="s">
        <v>895</v>
      </c>
      <c r="D95" s="412">
        <v>6.4746647801295363E-4</v>
      </c>
      <c r="E95" s="413">
        <v>1.0410323328983615E-2</v>
      </c>
      <c r="F95" s="414">
        <f t="shared" si="2"/>
        <v>6.740335380793108E-6</v>
      </c>
      <c r="G95" s="412">
        <v>0.12</v>
      </c>
      <c r="H95" s="415">
        <f t="shared" si="3"/>
        <v>7.7695977361554435E-5</v>
      </c>
    </row>
    <row r="96" spans="2:8">
      <c r="B96" s="9" t="s">
        <v>896</v>
      </c>
      <c r="C96" s="67" t="s">
        <v>897</v>
      </c>
      <c r="D96" s="412">
        <v>2.2745869718490555E-4</v>
      </c>
      <c r="E96" s="413">
        <v>2.1299254526091587E-2</v>
      </c>
      <c r="F96" s="414">
        <f t="shared" si="2"/>
        <v>4.8447006855144957E-6</v>
      </c>
      <c r="G96" s="412">
        <v>0.13500000000000001</v>
      </c>
      <c r="H96" s="415">
        <f t="shared" si="3"/>
        <v>3.0706924119962249E-5</v>
      </c>
    </row>
    <row r="97" spans="2:8">
      <c r="B97" s="9" t="s">
        <v>898</v>
      </c>
      <c r="C97" s="67" t="s">
        <v>899</v>
      </c>
      <c r="D97" s="412">
        <v>4.6189319661357525E-4</v>
      </c>
      <c r="E97" s="413">
        <v>2.9441018500099465E-2</v>
      </c>
      <c r="F97" s="414">
        <f t="shared" si="2"/>
        <v>1.3598606146570348E-5</v>
      </c>
      <c r="G97" s="412">
        <v>0.04</v>
      </c>
      <c r="H97" s="415">
        <f t="shared" si="3"/>
        <v>1.8475727864543009E-5</v>
      </c>
    </row>
    <row r="98" spans="2:8">
      <c r="B98" s="9" t="s">
        <v>900</v>
      </c>
      <c r="C98" s="67" t="s">
        <v>901</v>
      </c>
      <c r="D98" s="412">
        <v>7.2776317662673156E-4</v>
      </c>
      <c r="E98" s="413">
        <v>8.1842982722036984E-3</v>
      </c>
      <c r="F98" s="414">
        <f t="shared" si="2"/>
        <v>5.9562309090396344E-6</v>
      </c>
      <c r="G98" s="412">
        <v>0.13</v>
      </c>
      <c r="H98" s="415">
        <f t="shared" si="3"/>
        <v>9.4609212961475103E-5</v>
      </c>
    </row>
    <row r="99" spans="2:8">
      <c r="B99" s="9" t="s">
        <v>902</v>
      </c>
      <c r="C99" s="67" t="s">
        <v>903</v>
      </c>
      <c r="D99" s="412">
        <v>1.0179050473373198E-3</v>
      </c>
      <c r="E99" s="413" t="s">
        <v>759</v>
      </c>
      <c r="F99" s="414" t="str">
        <f t="shared" si="2"/>
        <v>n/a</v>
      </c>
      <c r="G99" s="412">
        <v>0.11</v>
      </c>
      <c r="H99" s="415">
        <f t="shared" si="3"/>
        <v>1.1196955520710517E-4</v>
      </c>
    </row>
    <row r="100" spans="2:8">
      <c r="B100" s="9" t="s">
        <v>904</v>
      </c>
      <c r="C100" s="67" t="s">
        <v>905</v>
      </c>
      <c r="D100" s="412">
        <v>7.4815078379229013E-4</v>
      </c>
      <c r="E100" s="413" t="s">
        <v>759</v>
      </c>
      <c r="F100" s="414" t="str">
        <f t="shared" si="2"/>
        <v>n/a</v>
      </c>
      <c r="G100" s="412">
        <v>-0.1</v>
      </c>
      <c r="H100" s="415">
        <f t="shared" si="3"/>
        <v>-7.4815078379229018E-5</v>
      </c>
    </row>
    <row r="101" spans="2:8">
      <c r="B101" s="9" t="s">
        <v>906</v>
      </c>
      <c r="C101" s="67" t="s">
        <v>907</v>
      </c>
      <c r="D101" s="412">
        <v>6.2748559458041865E-4</v>
      </c>
      <c r="E101" s="413" t="s">
        <v>759</v>
      </c>
      <c r="F101" s="414" t="str">
        <f t="shared" si="2"/>
        <v>n/a</v>
      </c>
      <c r="G101" s="412">
        <v>0.18</v>
      </c>
      <c r="H101" s="415">
        <f t="shared" si="3"/>
        <v>1.1294740702447535E-4</v>
      </c>
    </row>
    <row r="102" spans="2:8">
      <c r="B102" s="9" t="s">
        <v>908</v>
      </c>
      <c r="C102" s="67" t="s">
        <v>909</v>
      </c>
      <c r="D102" s="412">
        <v>4.4402279001081943E-4</v>
      </c>
      <c r="E102" s="413">
        <v>7.4906367041198504E-2</v>
      </c>
      <c r="F102" s="414">
        <f t="shared" si="2"/>
        <v>3.3260134083207451E-5</v>
      </c>
      <c r="G102" s="412">
        <v>2.5000000000000001E-2</v>
      </c>
      <c r="H102" s="415">
        <f t="shared" si="3"/>
        <v>1.1100569750270487E-5</v>
      </c>
    </row>
    <row r="103" spans="2:8">
      <c r="B103" s="9" t="s">
        <v>910</v>
      </c>
      <c r="C103" s="67" t="s">
        <v>911</v>
      </c>
      <c r="D103" s="412">
        <v>4.0406849633489841E-4</v>
      </c>
      <c r="E103" s="413">
        <v>3.3059735522115823E-2</v>
      </c>
      <c r="F103" s="414">
        <f t="shared" si="2"/>
        <v>1.3358397621650767E-5</v>
      </c>
      <c r="G103" s="412">
        <v>0.06</v>
      </c>
      <c r="H103" s="415">
        <f t="shared" si="3"/>
        <v>2.4244109780093904E-5</v>
      </c>
    </row>
    <row r="104" spans="2:8">
      <c r="B104" s="9" t="s">
        <v>912</v>
      </c>
      <c r="C104" s="67" t="s">
        <v>913</v>
      </c>
      <c r="D104" s="412">
        <v>7.3572229864251964E-4</v>
      </c>
      <c r="E104" s="413">
        <v>2.3019493985897969E-2</v>
      </c>
      <c r="F104" s="414">
        <f t="shared" si="2"/>
        <v>1.6935955028892509E-5</v>
      </c>
      <c r="G104" s="412">
        <v>6.5000000000000002E-2</v>
      </c>
      <c r="H104" s="415">
        <f t="shared" si="3"/>
        <v>4.7821949411763781E-5</v>
      </c>
    </row>
    <row r="105" spans="2:8">
      <c r="B105" s="9" t="s">
        <v>914</v>
      </c>
      <c r="C105" s="67" t="s">
        <v>915</v>
      </c>
      <c r="D105" s="412">
        <v>6.7540834834718742E-4</v>
      </c>
      <c r="E105" s="413" t="s">
        <v>759</v>
      </c>
      <c r="F105" s="414" t="str">
        <f t="shared" si="2"/>
        <v>n/a</v>
      </c>
      <c r="G105" s="412">
        <v>0.23</v>
      </c>
      <c r="H105" s="415">
        <f t="shared" si="3"/>
        <v>1.5534392011985312E-4</v>
      </c>
    </row>
    <row r="106" spans="2:8">
      <c r="B106" s="9" t="s">
        <v>916</v>
      </c>
      <c r="C106" s="67" t="s">
        <v>917</v>
      </c>
      <c r="D106" s="412">
        <v>5.3728908725077652E-4</v>
      </c>
      <c r="E106" s="413">
        <v>2.8422084286180985E-2</v>
      </c>
      <c r="F106" s="414">
        <f t="shared" si="2"/>
        <v>1.527087572388682E-5</v>
      </c>
      <c r="G106" s="412">
        <v>7.4999999999999997E-2</v>
      </c>
      <c r="H106" s="415">
        <f t="shared" si="3"/>
        <v>4.0296681543808235E-5</v>
      </c>
    </row>
    <row r="107" spans="2:8">
      <c r="B107" s="9" t="s">
        <v>918</v>
      </c>
      <c r="C107" s="67" t="s">
        <v>919</v>
      </c>
      <c r="D107" s="412">
        <v>0</v>
      </c>
      <c r="E107" s="413">
        <v>3.4353995519044063E-2</v>
      </c>
      <c r="F107" s="414">
        <f t="shared" si="2"/>
        <v>0</v>
      </c>
      <c r="G107" s="412" t="s">
        <v>759</v>
      </c>
      <c r="H107" s="415" t="str">
        <f t="shared" si="3"/>
        <v>n/a</v>
      </c>
    </row>
    <row r="108" spans="2:8">
      <c r="B108" s="9" t="s">
        <v>920</v>
      </c>
      <c r="C108" s="67" t="s">
        <v>921</v>
      </c>
      <c r="D108" s="412">
        <v>2.0259101088704219E-3</v>
      </c>
      <c r="E108" s="413">
        <v>2.2833946467081062E-2</v>
      </c>
      <c r="F108" s="414">
        <f t="shared" si="2"/>
        <v>4.6259522973065582E-5</v>
      </c>
      <c r="G108" s="412">
        <v>0.05</v>
      </c>
      <c r="H108" s="415">
        <f t="shared" si="3"/>
        <v>1.012955054435211E-4</v>
      </c>
    </row>
    <row r="109" spans="2:8">
      <c r="B109" s="9" t="s">
        <v>922</v>
      </c>
      <c r="C109" s="67" t="s">
        <v>923</v>
      </c>
      <c r="D109" s="412">
        <v>3.0344830230083221E-4</v>
      </c>
      <c r="E109" s="413">
        <v>3.7914691943127958E-2</v>
      </c>
      <c r="F109" s="414">
        <f t="shared" si="2"/>
        <v>1.150514890240122E-5</v>
      </c>
      <c r="G109" s="412">
        <v>2.5000000000000001E-2</v>
      </c>
      <c r="H109" s="415">
        <f t="shared" si="3"/>
        <v>7.5862075575208055E-6</v>
      </c>
    </row>
    <row r="110" spans="2:8">
      <c r="B110" s="9" t="s">
        <v>924</v>
      </c>
      <c r="C110" s="67" t="s">
        <v>925</v>
      </c>
      <c r="D110" s="412">
        <v>3.4242525536251536E-4</v>
      </c>
      <c r="E110" s="413" t="s">
        <v>759</v>
      </c>
      <c r="F110" s="414" t="str">
        <f t="shared" si="2"/>
        <v>n/a</v>
      </c>
      <c r="G110" s="412">
        <v>0.185</v>
      </c>
      <c r="H110" s="415">
        <f t="shared" si="3"/>
        <v>6.3348672242065335E-5</v>
      </c>
    </row>
    <row r="111" spans="2:8">
      <c r="B111" s="9" t="s">
        <v>926</v>
      </c>
      <c r="C111" s="67" t="s">
        <v>927</v>
      </c>
      <c r="D111" s="412">
        <v>5.5705720175612311E-4</v>
      </c>
      <c r="E111" s="413">
        <v>2.9255319148936171E-2</v>
      </c>
      <c r="F111" s="414">
        <f t="shared" si="2"/>
        <v>1.629688622158871E-5</v>
      </c>
      <c r="G111" s="412">
        <v>5.5E-2</v>
      </c>
      <c r="H111" s="415">
        <f t="shared" si="3"/>
        <v>3.0638146096586774E-5</v>
      </c>
    </row>
    <row r="112" spans="2:8">
      <c r="B112" s="9" t="s">
        <v>928</v>
      </c>
      <c r="C112" s="67" t="s">
        <v>929</v>
      </c>
      <c r="D112" s="412">
        <v>7.7667013287818852E-4</v>
      </c>
      <c r="E112" s="413">
        <v>4.1443850267379692E-2</v>
      </c>
      <c r="F112" s="414">
        <f t="shared" si="2"/>
        <v>3.2188200694149536E-5</v>
      </c>
      <c r="G112" s="412">
        <v>2.5000000000000001E-2</v>
      </c>
      <c r="H112" s="415">
        <f t="shared" si="3"/>
        <v>1.9416753321954714E-5</v>
      </c>
    </row>
    <row r="113" spans="2:8">
      <c r="B113" s="9" t="s">
        <v>930</v>
      </c>
      <c r="C113" s="67" t="s">
        <v>931</v>
      </c>
      <c r="D113" s="412">
        <v>1.014811043323815E-3</v>
      </c>
      <c r="E113" s="413">
        <v>2.2063893357848769E-2</v>
      </c>
      <c r="F113" s="414">
        <f t="shared" si="2"/>
        <v>2.2390682638263903E-5</v>
      </c>
      <c r="G113" s="412">
        <v>0.2</v>
      </c>
      <c r="H113" s="415">
        <f t="shared" si="3"/>
        <v>2.0296220866476301E-4</v>
      </c>
    </row>
    <row r="114" spans="2:8">
      <c r="B114" s="9" t="s">
        <v>932</v>
      </c>
      <c r="C114" s="67" t="s">
        <v>933</v>
      </c>
      <c r="D114" s="412">
        <v>1.151408332517962E-3</v>
      </c>
      <c r="E114" s="413">
        <v>2.0840569642236888E-2</v>
      </c>
      <c r="F114" s="414">
        <f t="shared" si="2"/>
        <v>2.3996005540492434E-5</v>
      </c>
      <c r="G114" s="412">
        <v>0.04</v>
      </c>
      <c r="H114" s="415">
        <f t="shared" si="3"/>
        <v>4.605633330071848E-5</v>
      </c>
    </row>
    <row r="115" spans="2:8">
      <c r="B115" s="9" t="s">
        <v>934</v>
      </c>
      <c r="C115" s="67" t="s">
        <v>935</v>
      </c>
      <c r="D115" s="412">
        <v>0</v>
      </c>
      <c r="E115" s="413" t="s">
        <v>759</v>
      </c>
      <c r="F115" s="414" t="str">
        <f t="shared" si="2"/>
        <v>n/a</v>
      </c>
      <c r="G115" s="412" t="s">
        <v>759</v>
      </c>
      <c r="H115" s="415" t="str">
        <f t="shared" si="3"/>
        <v>n/a</v>
      </c>
    </row>
    <row r="116" spans="2:8">
      <c r="B116" s="9" t="s">
        <v>936</v>
      </c>
      <c r="C116" s="67" t="s">
        <v>937</v>
      </c>
      <c r="D116" s="412">
        <v>4.8668100560262028E-3</v>
      </c>
      <c r="E116" s="413">
        <v>3.7320063977252529E-3</v>
      </c>
      <c r="F116" s="414">
        <f t="shared" si="2"/>
        <v>1.8162966265603385E-5</v>
      </c>
      <c r="G116" s="412">
        <v>0.17</v>
      </c>
      <c r="H116" s="415">
        <f t="shared" si="3"/>
        <v>8.2735770952445452E-4</v>
      </c>
    </row>
    <row r="117" spans="2:8">
      <c r="B117" s="9" t="s">
        <v>938</v>
      </c>
      <c r="C117" s="67" t="s">
        <v>939</v>
      </c>
      <c r="D117" s="412">
        <v>2.9947602775090921E-3</v>
      </c>
      <c r="E117" s="413">
        <v>1.3732518806482555E-2</v>
      </c>
      <c r="F117" s="414">
        <f t="shared" si="2"/>
        <v>4.1125601831800524E-5</v>
      </c>
      <c r="G117" s="412">
        <v>0.13</v>
      </c>
      <c r="H117" s="415">
        <f t="shared" si="3"/>
        <v>3.8931883607618196E-4</v>
      </c>
    </row>
    <row r="118" spans="2:8">
      <c r="B118" s="9" t="s">
        <v>940</v>
      </c>
      <c r="C118" s="67" t="s">
        <v>941</v>
      </c>
      <c r="D118" s="412">
        <v>3.5560210819049688E-3</v>
      </c>
      <c r="E118" s="413">
        <v>9.6220666060832846E-3</v>
      </c>
      <c r="F118" s="414">
        <f t="shared" si="2"/>
        <v>3.421627170272595E-5</v>
      </c>
      <c r="G118" s="412">
        <v>0.05</v>
      </c>
      <c r="H118" s="415">
        <f t="shared" si="3"/>
        <v>1.7780105409524846E-4</v>
      </c>
    </row>
    <row r="119" spans="2:8">
      <c r="B119" s="9" t="s">
        <v>942</v>
      </c>
      <c r="C119" s="67" t="s">
        <v>943</v>
      </c>
      <c r="D119" s="412">
        <v>1.8565162989595358E-3</v>
      </c>
      <c r="E119" s="413">
        <v>3.3175355450236969E-2</v>
      </c>
      <c r="F119" s="414">
        <f t="shared" si="2"/>
        <v>6.1590588117141004E-5</v>
      </c>
      <c r="G119" s="412">
        <v>7.0000000000000007E-2</v>
      </c>
      <c r="H119" s="415">
        <f t="shared" si="3"/>
        <v>1.2995614092716753E-4</v>
      </c>
    </row>
    <row r="120" spans="2:8">
      <c r="B120" s="9" t="s">
        <v>944</v>
      </c>
      <c r="C120" s="67" t="s">
        <v>945</v>
      </c>
      <c r="D120" s="412">
        <v>5.981920367441985E-4</v>
      </c>
      <c r="E120" s="413">
        <v>1.4438853642528988E-2</v>
      </c>
      <c r="F120" s="414">
        <f t="shared" si="2"/>
        <v>8.637207268675805E-6</v>
      </c>
      <c r="G120" s="412">
        <v>6.5000000000000002E-2</v>
      </c>
      <c r="H120" s="415">
        <f t="shared" si="3"/>
        <v>3.8882482388372904E-5</v>
      </c>
    </row>
    <row r="121" spans="2:8">
      <c r="B121" s="9" t="s">
        <v>946</v>
      </c>
      <c r="C121" s="67" t="s">
        <v>48</v>
      </c>
      <c r="D121" s="412">
        <v>4.1038269861399081E-4</v>
      </c>
      <c r="E121" s="413">
        <v>2.9726735598227475E-2</v>
      </c>
      <c r="F121" s="414">
        <f t="shared" si="2"/>
        <v>1.2199337975785177E-5</v>
      </c>
      <c r="G121" s="412">
        <v>5.5E-2</v>
      </c>
      <c r="H121" s="415">
        <f t="shared" si="3"/>
        <v>2.2571048423769495E-5</v>
      </c>
    </row>
    <row r="122" spans="2:8">
      <c r="B122" s="9" t="s">
        <v>947</v>
      </c>
      <c r="C122" s="67" t="s">
        <v>56</v>
      </c>
      <c r="D122" s="412">
        <v>2.251584923511114E-3</v>
      </c>
      <c r="E122" s="413">
        <v>3.9987568631513516E-2</v>
      </c>
      <c r="F122" s="414">
        <f t="shared" si="2"/>
        <v>9.0035406658581783E-5</v>
      </c>
      <c r="G122" s="412">
        <v>0.05</v>
      </c>
      <c r="H122" s="415">
        <f t="shared" si="3"/>
        <v>1.1257924617555571E-4</v>
      </c>
    </row>
    <row r="123" spans="2:8">
      <c r="B123" s="9" t="s">
        <v>948</v>
      </c>
      <c r="C123" s="67" t="s">
        <v>949</v>
      </c>
      <c r="D123" s="412">
        <v>2.9204424446675726E-4</v>
      </c>
      <c r="E123" s="413">
        <v>4.1967906894727562E-2</v>
      </c>
      <c r="F123" s="414">
        <f t="shared" si="2"/>
        <v>1.2256485660921924E-5</v>
      </c>
      <c r="G123" s="412">
        <v>0.1</v>
      </c>
      <c r="H123" s="415">
        <f t="shared" si="3"/>
        <v>2.9204424446675727E-5</v>
      </c>
    </row>
    <row r="124" spans="2:8">
      <c r="B124" s="9" t="s">
        <v>950</v>
      </c>
      <c r="C124" s="67" t="s">
        <v>951</v>
      </c>
      <c r="D124" s="412">
        <v>1.6703809069845631E-3</v>
      </c>
      <c r="E124" s="413">
        <v>2.1984379519814874E-2</v>
      </c>
      <c r="F124" s="414">
        <f t="shared" si="2"/>
        <v>3.6722287801801222E-5</v>
      </c>
      <c r="G124" s="412">
        <v>5.5E-2</v>
      </c>
      <c r="H124" s="415">
        <f t="shared" si="3"/>
        <v>9.1870949884150977E-5</v>
      </c>
    </row>
    <row r="125" spans="2:8">
      <c r="B125" s="9" t="s">
        <v>952</v>
      </c>
      <c r="C125" s="67" t="s">
        <v>953</v>
      </c>
      <c r="D125" s="412">
        <v>1.8570235958380993E-3</v>
      </c>
      <c r="E125" s="413">
        <v>8.9690288223478309E-3</v>
      </c>
      <c r="F125" s="414">
        <f t="shared" si="2"/>
        <v>1.6655698154851922E-5</v>
      </c>
      <c r="G125" s="412">
        <v>0.06</v>
      </c>
      <c r="H125" s="415">
        <f t="shared" si="3"/>
        <v>1.1142141575028595E-4</v>
      </c>
    </row>
    <row r="126" spans="2:8">
      <c r="B126" s="9" t="s">
        <v>954</v>
      </c>
      <c r="C126" s="67" t="s">
        <v>955</v>
      </c>
      <c r="D126" s="412">
        <v>4.359416125767354E-4</v>
      </c>
      <c r="E126" s="413">
        <v>2.1825551484916986E-3</v>
      </c>
      <c r="F126" s="414">
        <f t="shared" si="2"/>
        <v>9.5146661097112732E-7</v>
      </c>
      <c r="G126" s="412">
        <v>0.17500000000000002</v>
      </c>
      <c r="H126" s="415">
        <f t="shared" si="3"/>
        <v>7.6289782200928704E-5</v>
      </c>
    </row>
    <row r="127" spans="2:8">
      <c r="B127" s="9" t="s">
        <v>956</v>
      </c>
      <c r="C127" s="67" t="s">
        <v>957</v>
      </c>
      <c r="D127" s="412">
        <v>1.6415455546489035E-3</v>
      </c>
      <c r="E127" s="413">
        <v>2.2389714032365331E-2</v>
      </c>
      <c r="F127" s="414">
        <f t="shared" si="2"/>
        <v>3.6753735539689484E-5</v>
      </c>
      <c r="G127" s="412">
        <v>0.09</v>
      </c>
      <c r="H127" s="415">
        <f t="shared" si="3"/>
        <v>1.477390999184013E-4</v>
      </c>
    </row>
    <row r="128" spans="2:8">
      <c r="B128" s="9" t="s">
        <v>958</v>
      </c>
      <c r="C128" s="67" t="s">
        <v>959</v>
      </c>
      <c r="D128" s="412">
        <v>1.2836454538644763E-3</v>
      </c>
      <c r="E128" s="413">
        <v>2.2749207224596717E-2</v>
      </c>
      <c r="F128" s="414">
        <f t="shared" si="2"/>
        <v>2.9201916432874476E-5</v>
      </c>
      <c r="G128" s="412">
        <v>6.5000000000000002E-2</v>
      </c>
      <c r="H128" s="415">
        <f t="shared" si="3"/>
        <v>8.3436954501190969E-5</v>
      </c>
    </row>
    <row r="129" spans="2:8">
      <c r="B129" s="9" t="s">
        <v>960</v>
      </c>
      <c r="C129" s="67" t="s">
        <v>961</v>
      </c>
      <c r="D129" s="412">
        <v>1.5768498314236233E-3</v>
      </c>
      <c r="E129" s="413">
        <v>7.9961757420364162E-3</v>
      </c>
      <c r="F129" s="414">
        <f t="shared" si="2"/>
        <v>1.2608768370863789E-5</v>
      </c>
      <c r="G129" s="412">
        <v>7.4999999999999997E-2</v>
      </c>
      <c r="H129" s="415">
        <f t="shared" si="3"/>
        <v>1.1826373735677174E-4</v>
      </c>
    </row>
    <row r="130" spans="2:8">
      <c r="B130" s="9" t="s">
        <v>962</v>
      </c>
      <c r="C130" s="67" t="s">
        <v>58</v>
      </c>
      <c r="D130" s="412">
        <v>6.0647405723588126E-4</v>
      </c>
      <c r="E130" s="413">
        <v>3.8202473107469589E-2</v>
      </c>
      <c r="F130" s="414">
        <f t="shared" si="2"/>
        <v>2.3168808861931728E-5</v>
      </c>
      <c r="G130" s="412">
        <v>0.03</v>
      </c>
      <c r="H130" s="415">
        <f t="shared" si="3"/>
        <v>1.8194221717076436E-5</v>
      </c>
    </row>
    <row r="131" spans="2:8">
      <c r="B131" s="9" t="s">
        <v>963</v>
      </c>
      <c r="C131" s="67" t="s">
        <v>964</v>
      </c>
      <c r="D131" s="412">
        <v>6.7240441589729526E-4</v>
      </c>
      <c r="E131" s="413">
        <v>8.6125986860266113E-3</v>
      </c>
      <c r="F131" s="414">
        <f t="shared" si="2"/>
        <v>5.7911493888355365E-6</v>
      </c>
      <c r="G131" s="412">
        <v>6.5000000000000002E-2</v>
      </c>
      <c r="H131" s="415">
        <f t="shared" si="3"/>
        <v>4.3706287033324197E-5</v>
      </c>
    </row>
    <row r="132" spans="2:8">
      <c r="B132" s="9" t="s">
        <v>965</v>
      </c>
      <c r="C132" s="67" t="s">
        <v>966</v>
      </c>
      <c r="D132" s="412">
        <v>1.1230070607303169E-3</v>
      </c>
      <c r="E132" s="413" t="s">
        <v>759</v>
      </c>
      <c r="F132" s="414" t="str">
        <f t="shared" si="2"/>
        <v>n/a</v>
      </c>
      <c r="G132" s="412">
        <v>0.13500000000000001</v>
      </c>
      <c r="H132" s="415">
        <f t="shared" si="3"/>
        <v>1.5160595319859278E-4</v>
      </c>
    </row>
    <row r="133" spans="2:8">
      <c r="B133" s="9" t="s">
        <v>967</v>
      </c>
      <c r="C133" s="67" t="s">
        <v>968</v>
      </c>
      <c r="D133" s="412">
        <v>4.9112304448888772E-4</v>
      </c>
      <c r="E133" s="413" t="s">
        <v>759</v>
      </c>
      <c r="F133" s="414" t="str">
        <f t="shared" si="2"/>
        <v>n/a</v>
      </c>
      <c r="G133" s="412">
        <v>0.105</v>
      </c>
      <c r="H133" s="415">
        <f t="shared" si="3"/>
        <v>5.1567919671333211E-5</v>
      </c>
    </row>
    <row r="134" spans="2:8">
      <c r="B134" s="9" t="s">
        <v>969</v>
      </c>
      <c r="C134" s="67" t="s">
        <v>970</v>
      </c>
      <c r="D134" s="412">
        <v>2.2854022694330238E-3</v>
      </c>
      <c r="E134" s="413">
        <v>9.1536403323475568E-3</v>
      </c>
      <c r="F134" s="414">
        <f t="shared" si="2"/>
        <v>2.0919750389120765E-5</v>
      </c>
      <c r="G134" s="412">
        <v>8.5000000000000006E-2</v>
      </c>
      <c r="H134" s="415">
        <f t="shared" si="3"/>
        <v>1.9425919290180703E-4</v>
      </c>
    </row>
    <row r="135" spans="2:8">
      <c r="B135" s="9" t="s">
        <v>971</v>
      </c>
      <c r="C135" s="67" t="s">
        <v>972</v>
      </c>
      <c r="D135" s="412">
        <v>4.3438167371996649E-4</v>
      </c>
      <c r="E135" s="413">
        <v>1.735828586927041E-2</v>
      </c>
      <c r="F135" s="414">
        <f t="shared" si="2"/>
        <v>7.540121268803324E-6</v>
      </c>
      <c r="G135" s="412">
        <v>8.5000000000000006E-2</v>
      </c>
      <c r="H135" s="415">
        <f t="shared" si="3"/>
        <v>3.6922442266197152E-5</v>
      </c>
    </row>
    <row r="136" spans="2:8">
      <c r="B136" s="9" t="s">
        <v>973</v>
      </c>
      <c r="C136" s="67" t="s">
        <v>414</v>
      </c>
      <c r="D136" s="412">
        <v>1.4516113260918456E-3</v>
      </c>
      <c r="E136" s="413" t="s">
        <v>759</v>
      </c>
      <c r="F136" s="414" t="str">
        <f t="shared" si="2"/>
        <v>n/a</v>
      </c>
      <c r="G136" s="412">
        <v>9.5000000000000001E-2</v>
      </c>
      <c r="H136" s="415">
        <f t="shared" si="3"/>
        <v>1.3790307597872533E-4</v>
      </c>
    </row>
    <row r="137" spans="2:8">
      <c r="B137" s="9" t="s">
        <v>974</v>
      </c>
      <c r="C137" s="67" t="s">
        <v>69</v>
      </c>
      <c r="D137" s="412">
        <v>4.4935001779635338E-3</v>
      </c>
      <c r="E137" s="413">
        <v>2.0367676233302472E-2</v>
      </c>
      <c r="F137" s="414">
        <f t="shared" si="2"/>
        <v>9.1522156779048303E-5</v>
      </c>
      <c r="G137" s="412">
        <v>0.105</v>
      </c>
      <c r="H137" s="415">
        <f t="shared" si="3"/>
        <v>4.7181751868617103E-4</v>
      </c>
    </row>
    <row r="138" spans="2:8">
      <c r="B138" s="9" t="s">
        <v>975</v>
      </c>
      <c r="C138" s="67" t="s">
        <v>976</v>
      </c>
      <c r="D138" s="412">
        <v>4.5363602671215966E-4</v>
      </c>
      <c r="E138" s="413">
        <v>3.783783783783784E-2</v>
      </c>
      <c r="F138" s="414">
        <f t="shared" si="2"/>
        <v>1.7164606416135772E-5</v>
      </c>
      <c r="G138" s="412">
        <v>0.115</v>
      </c>
      <c r="H138" s="415">
        <f t="shared" si="3"/>
        <v>5.2168143071898363E-5</v>
      </c>
    </row>
    <row r="139" spans="2:8">
      <c r="B139" s="9" t="s">
        <v>977</v>
      </c>
      <c r="C139" s="67" t="s">
        <v>978</v>
      </c>
      <c r="D139" s="412">
        <v>1.4563620744316528E-3</v>
      </c>
      <c r="E139" s="413">
        <v>9.110233829334952E-3</v>
      </c>
      <c r="F139" s="414">
        <f t="shared" si="2"/>
        <v>1.326779903824767E-5</v>
      </c>
      <c r="G139" s="412">
        <v>0.32500000000000001</v>
      </c>
      <c r="H139" s="415">
        <f t="shared" si="3"/>
        <v>4.7331767419028716E-4</v>
      </c>
    </row>
    <row r="140" spans="2:8">
      <c r="B140" s="9" t="s">
        <v>979</v>
      </c>
      <c r="C140" s="67" t="s">
        <v>980</v>
      </c>
      <c r="D140" s="412">
        <v>3.3850234200774717E-4</v>
      </c>
      <c r="E140" s="413">
        <v>3.2572196104768296E-2</v>
      </c>
      <c r="F140" s="414">
        <f t="shared" si="2"/>
        <v>1.1025764665799688E-5</v>
      </c>
      <c r="G140" s="412">
        <v>2.5000000000000001E-2</v>
      </c>
      <c r="H140" s="415">
        <f t="shared" si="3"/>
        <v>8.462558550193679E-6</v>
      </c>
    </row>
    <row r="141" spans="2:8">
      <c r="B141" s="9" t="s">
        <v>981</v>
      </c>
      <c r="C141" s="67" t="s">
        <v>982</v>
      </c>
      <c r="D141" s="412">
        <v>0</v>
      </c>
      <c r="E141" s="413" t="s">
        <v>759</v>
      </c>
      <c r="F141" s="414" t="str">
        <f t="shared" si="2"/>
        <v>n/a</v>
      </c>
      <c r="G141" s="412" t="s">
        <v>759</v>
      </c>
      <c r="H141" s="415" t="str">
        <f t="shared" si="3"/>
        <v>n/a</v>
      </c>
    </row>
    <row r="142" spans="2:8">
      <c r="B142" s="9" t="s">
        <v>983</v>
      </c>
      <c r="C142" s="67" t="s">
        <v>984</v>
      </c>
      <c r="D142" s="412">
        <v>1.5611030513705674E-3</v>
      </c>
      <c r="E142" s="413">
        <v>2.6217228464419474E-2</v>
      </c>
      <c r="F142" s="414">
        <f t="shared" si="2"/>
        <v>4.0927795354284538E-5</v>
      </c>
      <c r="G142" s="412">
        <v>0.05</v>
      </c>
      <c r="H142" s="415">
        <f t="shared" si="3"/>
        <v>7.8055152568528378E-5</v>
      </c>
    </row>
    <row r="143" spans="2:8">
      <c r="B143" s="9" t="s">
        <v>985</v>
      </c>
      <c r="C143" s="67" t="s">
        <v>986</v>
      </c>
      <c r="D143" s="412">
        <v>1.1341969784154006E-3</v>
      </c>
      <c r="E143" s="413">
        <v>3.3268101761252444E-2</v>
      </c>
      <c r="F143" s="414">
        <f t="shared" si="2"/>
        <v>3.7732580495228591E-5</v>
      </c>
      <c r="G143" s="412">
        <v>0.04</v>
      </c>
      <c r="H143" s="415">
        <f t="shared" si="3"/>
        <v>4.5367879136616025E-5</v>
      </c>
    </row>
    <row r="144" spans="2:8">
      <c r="B144" s="9" t="s">
        <v>987</v>
      </c>
      <c r="C144" s="67" t="s">
        <v>988</v>
      </c>
      <c r="D144" s="412">
        <v>5.0615047254780668E-4</v>
      </c>
      <c r="E144" s="413">
        <v>2.8203131758802666E-2</v>
      </c>
      <c r="F144" s="414">
        <f t="shared" si="2"/>
        <v>1.4275028467046023E-5</v>
      </c>
      <c r="G144" s="412">
        <v>7.0000000000000007E-2</v>
      </c>
      <c r="H144" s="415">
        <f t="shared" si="3"/>
        <v>3.5430533078346471E-5</v>
      </c>
    </row>
    <row r="145" spans="2:8">
      <c r="B145" s="9" t="s">
        <v>989</v>
      </c>
      <c r="C145" s="67" t="s">
        <v>990</v>
      </c>
      <c r="D145" s="412">
        <v>3.8415785087365841E-4</v>
      </c>
      <c r="E145" s="413">
        <v>2.5290844714213456E-2</v>
      </c>
      <c r="F145" s="414">
        <f t="shared" si="2"/>
        <v>9.7156765521916646E-6</v>
      </c>
      <c r="G145" s="412">
        <v>7.0000000000000007E-2</v>
      </c>
      <c r="H145" s="415">
        <f t="shared" si="3"/>
        <v>2.689104956115609E-5</v>
      </c>
    </row>
    <row r="146" spans="2:8">
      <c r="B146" s="9" t="s">
        <v>991</v>
      </c>
      <c r="C146" s="67" t="s">
        <v>992</v>
      </c>
      <c r="D146" s="412">
        <v>6.3633779954237117E-4</v>
      </c>
      <c r="E146" s="413">
        <v>1.5264510014216946E-2</v>
      </c>
      <c r="F146" s="414">
        <f t="shared" si="2"/>
        <v>9.7133847135392999E-6</v>
      </c>
      <c r="G146" s="412">
        <v>7.4999999999999997E-2</v>
      </c>
      <c r="H146" s="415">
        <f t="shared" si="3"/>
        <v>4.7725334965677836E-5</v>
      </c>
    </row>
    <row r="147" spans="2:8">
      <c r="B147" s="9" t="s">
        <v>993</v>
      </c>
      <c r="C147" s="67" t="s">
        <v>994</v>
      </c>
      <c r="D147" s="412">
        <v>5.7826819516831537E-4</v>
      </c>
      <c r="E147" s="413">
        <v>8.3876980428704562E-3</v>
      </c>
      <c r="F147" s="414">
        <f t="shared" si="2"/>
        <v>4.85033900886751E-6</v>
      </c>
      <c r="G147" s="412">
        <v>1.4999999999999999E-2</v>
      </c>
      <c r="H147" s="415">
        <f t="shared" si="3"/>
        <v>8.6740229275247303E-6</v>
      </c>
    </row>
    <row r="148" spans="2:8">
      <c r="B148" s="9" t="s">
        <v>995</v>
      </c>
      <c r="C148" s="67" t="s">
        <v>996</v>
      </c>
      <c r="D148" s="412">
        <v>0</v>
      </c>
      <c r="E148" s="413">
        <v>2.0130254588513915E-2</v>
      </c>
      <c r="F148" s="414">
        <f t="shared" si="2"/>
        <v>0</v>
      </c>
      <c r="G148" s="412" t="s">
        <v>759</v>
      </c>
      <c r="H148" s="415" t="str">
        <f t="shared" si="3"/>
        <v>n/a</v>
      </c>
    </row>
    <row r="149" spans="2:8">
      <c r="B149" s="9" t="s">
        <v>997</v>
      </c>
      <c r="C149" s="67" t="s">
        <v>998</v>
      </c>
      <c r="D149" s="412">
        <v>5.1864536188796695E-4</v>
      </c>
      <c r="E149" s="413">
        <v>3.780718336483932E-2</v>
      </c>
      <c r="F149" s="414">
        <f t="shared" si="2"/>
        <v>1.9608520298221813E-5</v>
      </c>
      <c r="G149" s="412">
        <v>-0.13</v>
      </c>
      <c r="H149" s="415">
        <f t="shared" si="3"/>
        <v>-6.7423897045435703E-5</v>
      </c>
    </row>
    <row r="150" spans="2:8">
      <c r="B150" s="9" t="s">
        <v>999</v>
      </c>
      <c r="C150" s="67" t="s">
        <v>1000</v>
      </c>
      <c r="D150" s="412">
        <v>5.4359469558977285E-4</v>
      </c>
      <c r="E150" s="413" t="s">
        <v>759</v>
      </c>
      <c r="F150" s="414" t="str">
        <f t="shared" si="2"/>
        <v>n/a</v>
      </c>
      <c r="G150" s="412">
        <v>0.21</v>
      </c>
      <c r="H150" s="415">
        <f t="shared" si="3"/>
        <v>1.1415488607385229E-4</v>
      </c>
    </row>
    <row r="151" spans="2:8">
      <c r="B151" s="9" t="s">
        <v>1001</v>
      </c>
      <c r="C151" s="67" t="s">
        <v>1002</v>
      </c>
      <c r="D151" s="412">
        <v>7.2416633266037282E-4</v>
      </c>
      <c r="E151" s="413">
        <v>3.9637599093997741E-3</v>
      </c>
      <c r="F151" s="414">
        <f t="shared" si="2"/>
        <v>2.8704214771362461E-6</v>
      </c>
      <c r="G151" s="412">
        <v>8.5000000000000006E-2</v>
      </c>
      <c r="H151" s="415">
        <f t="shared" si="3"/>
        <v>6.1554138276131688E-5</v>
      </c>
    </row>
    <row r="152" spans="2:8">
      <c r="B152" s="9" t="s">
        <v>1003</v>
      </c>
      <c r="C152" s="67" t="s">
        <v>1004</v>
      </c>
      <c r="D152" s="412">
        <v>7.0285470757857867E-4</v>
      </c>
      <c r="E152" s="413">
        <v>2.0333839150227618E-2</v>
      </c>
      <c r="F152" s="414">
        <f t="shared" ref="F152:F215" si="4">IFERROR($E152*$D152, "n/a")</f>
        <v>1.4291734569883086E-5</v>
      </c>
      <c r="G152" s="412">
        <v>0.05</v>
      </c>
      <c r="H152" s="415">
        <f t="shared" ref="H152:H215" si="5">IFERROR($G152*$D152, "n/a")</f>
        <v>3.5142735378928938E-5</v>
      </c>
    </row>
    <row r="153" spans="2:8">
      <c r="B153" s="9" t="s">
        <v>1005</v>
      </c>
      <c r="C153" s="67" t="s">
        <v>1006</v>
      </c>
      <c r="D153" s="412">
        <v>7.1989575605451827E-4</v>
      </c>
      <c r="E153" s="413">
        <v>2.1642892277422533E-2</v>
      </c>
      <c r="F153" s="414">
        <f t="shared" si="4"/>
        <v>1.5580626299261591E-5</v>
      </c>
      <c r="G153" s="412">
        <v>4.4999999999999998E-2</v>
      </c>
      <c r="H153" s="415">
        <f t="shared" si="5"/>
        <v>3.2395309022453321E-5</v>
      </c>
    </row>
    <row r="154" spans="2:8">
      <c r="B154" s="9" t="s">
        <v>1007</v>
      </c>
      <c r="C154" s="67" t="s">
        <v>1008</v>
      </c>
      <c r="D154" s="412">
        <v>7.8259319974783529E-4</v>
      </c>
      <c r="E154" s="413">
        <v>2.0510673922143154E-2</v>
      </c>
      <c r="F154" s="414">
        <f t="shared" si="4"/>
        <v>1.6051513933714493E-5</v>
      </c>
      <c r="G154" s="412">
        <v>0.1</v>
      </c>
      <c r="H154" s="415">
        <f t="shared" si="5"/>
        <v>7.8259319974783537E-5</v>
      </c>
    </row>
    <row r="155" spans="2:8">
      <c r="B155" s="9" t="s">
        <v>1009</v>
      </c>
      <c r="C155" s="67" t="s">
        <v>1010</v>
      </c>
      <c r="D155" s="412">
        <v>7.3847532934200445E-4</v>
      </c>
      <c r="E155" s="413">
        <v>1.5388314498677566E-2</v>
      </c>
      <c r="F155" s="414">
        <f t="shared" si="4"/>
        <v>1.1363890617429258E-5</v>
      </c>
      <c r="G155" s="412">
        <v>0.13</v>
      </c>
      <c r="H155" s="415">
        <f t="shared" si="5"/>
        <v>9.6001792814460584E-5</v>
      </c>
    </row>
    <row r="156" spans="2:8">
      <c r="B156" s="9" t="s">
        <v>1011</v>
      </c>
      <c r="C156" s="67" t="s">
        <v>1012</v>
      </c>
      <c r="D156" s="412">
        <v>2.5062578049671138E-3</v>
      </c>
      <c r="E156" s="413">
        <v>2.1527421834956432E-2</v>
      </c>
      <c r="F156" s="414">
        <f t="shared" si="4"/>
        <v>5.3953268994679026E-5</v>
      </c>
      <c r="G156" s="412">
        <v>0.08</v>
      </c>
      <c r="H156" s="415">
        <f t="shared" si="5"/>
        <v>2.0050062439736912E-4</v>
      </c>
    </row>
    <row r="157" spans="2:8">
      <c r="B157" s="9" t="s">
        <v>1013</v>
      </c>
      <c r="C157" s="67" t="s">
        <v>1014</v>
      </c>
      <c r="D157" s="412">
        <v>3.7883897792862056E-4</v>
      </c>
      <c r="E157" s="413">
        <v>2.8256070640176604E-2</v>
      </c>
      <c r="F157" s="414">
        <f t="shared" si="4"/>
        <v>1.0704500921603408E-5</v>
      </c>
      <c r="G157" s="412">
        <v>0.08</v>
      </c>
      <c r="H157" s="415">
        <f t="shared" si="5"/>
        <v>3.0307118234289644E-5</v>
      </c>
    </row>
    <row r="158" spans="2:8">
      <c r="B158" s="9" t="s">
        <v>1015</v>
      </c>
      <c r="C158" s="67" t="s">
        <v>1016</v>
      </c>
      <c r="D158" s="412">
        <v>1.6401250619538217E-3</v>
      </c>
      <c r="E158" s="413">
        <v>6.678592725104353E-3</v>
      </c>
      <c r="F158" s="414">
        <f t="shared" si="4"/>
        <v>1.095372730702612E-5</v>
      </c>
      <c r="G158" s="412">
        <v>0.11</v>
      </c>
      <c r="H158" s="415">
        <f t="shared" si="5"/>
        <v>1.8041375681492039E-4</v>
      </c>
    </row>
    <row r="159" spans="2:8">
      <c r="B159" s="9" t="s">
        <v>1017</v>
      </c>
      <c r="C159" s="67" t="s">
        <v>1018</v>
      </c>
      <c r="D159" s="412">
        <v>8.9511829053108701E-4</v>
      </c>
      <c r="E159" s="413">
        <v>1.2408248864033555E-2</v>
      </c>
      <c r="F159" s="414">
        <f t="shared" si="4"/>
        <v>1.1106850511658018E-5</v>
      </c>
      <c r="G159" s="412">
        <v>0.115</v>
      </c>
      <c r="H159" s="415">
        <f t="shared" si="5"/>
        <v>1.0293860341107501E-4</v>
      </c>
    </row>
    <row r="160" spans="2:8">
      <c r="B160" s="9" t="s">
        <v>1019</v>
      </c>
      <c r="C160" s="67" t="s">
        <v>1020</v>
      </c>
      <c r="D160" s="412">
        <v>2.1258683426984407E-3</v>
      </c>
      <c r="E160" s="413">
        <v>2.0585048754062842E-2</v>
      </c>
      <c r="F160" s="414">
        <f t="shared" si="4"/>
        <v>4.3761103479166177E-5</v>
      </c>
      <c r="G160" s="412">
        <v>0.09</v>
      </c>
      <c r="H160" s="415">
        <f t="shared" si="5"/>
        <v>1.9132815084285966E-4</v>
      </c>
    </row>
    <row r="161" spans="2:8">
      <c r="B161" s="9" t="s">
        <v>1021</v>
      </c>
      <c r="C161" s="67" t="s">
        <v>1022</v>
      </c>
      <c r="D161" s="412">
        <v>7.0915686754642452E-4</v>
      </c>
      <c r="E161" s="413">
        <v>9.6530920060331829E-3</v>
      </c>
      <c r="F161" s="414">
        <f t="shared" si="4"/>
        <v>6.8455564891359236E-6</v>
      </c>
      <c r="G161" s="412">
        <v>0.11</v>
      </c>
      <c r="H161" s="415">
        <f t="shared" si="5"/>
        <v>7.80072554301067E-5</v>
      </c>
    </row>
    <row r="162" spans="2:8">
      <c r="B162" s="9" t="s">
        <v>1023</v>
      </c>
      <c r="C162" s="67" t="s">
        <v>1024</v>
      </c>
      <c r="D162" s="412">
        <v>0</v>
      </c>
      <c r="E162" s="413">
        <v>1.425465088185552E-2</v>
      </c>
      <c r="F162" s="414">
        <f t="shared" si="4"/>
        <v>0</v>
      </c>
      <c r="G162" s="412" t="s">
        <v>759</v>
      </c>
      <c r="H162" s="415" t="str">
        <f t="shared" si="5"/>
        <v>n/a</v>
      </c>
    </row>
    <row r="163" spans="2:8">
      <c r="B163" s="9" t="s">
        <v>1025</v>
      </c>
      <c r="C163" s="67" t="s">
        <v>1026</v>
      </c>
      <c r="D163" s="412">
        <v>3.4592261812710058E-4</v>
      </c>
      <c r="E163" s="413">
        <v>3.6986301369863014E-2</v>
      </c>
      <c r="F163" s="414">
        <f t="shared" si="4"/>
        <v>1.279439820470098E-5</v>
      </c>
      <c r="G163" s="412">
        <v>0.1</v>
      </c>
      <c r="H163" s="415">
        <f t="shared" si="5"/>
        <v>3.4592261812710058E-5</v>
      </c>
    </row>
    <row r="164" spans="2:8">
      <c r="B164" s="9" t="s">
        <v>1027</v>
      </c>
      <c r="C164" s="67" t="s">
        <v>1028</v>
      </c>
      <c r="D164" s="412">
        <v>1.0534794990741023E-3</v>
      </c>
      <c r="E164" s="413">
        <v>2.2061456915693715E-2</v>
      </c>
      <c r="F164" s="414">
        <f t="shared" si="4"/>
        <v>2.3241292580389905E-5</v>
      </c>
      <c r="G164" s="412">
        <v>0.06</v>
      </c>
      <c r="H164" s="415">
        <f t="shared" si="5"/>
        <v>6.320876994444614E-5</v>
      </c>
    </row>
    <row r="165" spans="2:8">
      <c r="B165" s="9" t="s">
        <v>1029</v>
      </c>
      <c r="C165" s="67" t="s">
        <v>1030</v>
      </c>
      <c r="D165" s="412">
        <v>5.0992400914760567E-4</v>
      </c>
      <c r="E165" s="413">
        <v>6.4980273845439774E-3</v>
      </c>
      <c r="F165" s="414">
        <f t="shared" si="4"/>
        <v>3.3135001754775953E-6</v>
      </c>
      <c r="G165" s="412">
        <v>0.125</v>
      </c>
      <c r="H165" s="415">
        <f t="shared" si="5"/>
        <v>6.3740501143450708E-5</v>
      </c>
    </row>
    <row r="166" spans="2:8">
      <c r="B166" s="9" t="s">
        <v>1031</v>
      </c>
      <c r="C166" s="67" t="s">
        <v>1032</v>
      </c>
      <c r="D166" s="412">
        <v>6.2417077806839829E-4</v>
      </c>
      <c r="E166" s="413" t="s">
        <v>759</v>
      </c>
      <c r="F166" s="414" t="str">
        <f t="shared" si="4"/>
        <v>n/a</v>
      </c>
      <c r="G166" s="412">
        <v>0.21</v>
      </c>
      <c r="H166" s="415">
        <f t="shared" si="5"/>
        <v>1.3107586339436363E-4</v>
      </c>
    </row>
    <row r="167" spans="2:8">
      <c r="B167" s="9" t="s">
        <v>1033</v>
      </c>
      <c r="C167" s="67" t="s">
        <v>1034</v>
      </c>
      <c r="D167" s="412">
        <v>1.6835189627260614E-3</v>
      </c>
      <c r="E167" s="413">
        <v>1.1175126651435384E-2</v>
      </c>
      <c r="F167" s="414">
        <f t="shared" si="4"/>
        <v>1.8813537628556862E-5</v>
      </c>
      <c r="G167" s="412">
        <v>0.11</v>
      </c>
      <c r="H167" s="415">
        <f t="shared" si="5"/>
        <v>1.8518708589986674E-4</v>
      </c>
    </row>
    <row r="168" spans="2:8">
      <c r="B168" s="9" t="s">
        <v>1035</v>
      </c>
      <c r="C168" s="67" t="s">
        <v>1036</v>
      </c>
      <c r="D168" s="412">
        <v>2.0816999814920903E-4</v>
      </c>
      <c r="E168" s="413">
        <v>3.0503304524656834E-2</v>
      </c>
      <c r="F168" s="414">
        <f t="shared" si="4"/>
        <v>6.3498728464425721E-6</v>
      </c>
      <c r="G168" s="412">
        <v>3.5000000000000003E-2</v>
      </c>
      <c r="H168" s="415">
        <f t="shared" si="5"/>
        <v>7.2859499352223169E-6</v>
      </c>
    </row>
    <row r="169" spans="2:8">
      <c r="B169" s="9" t="s">
        <v>1037</v>
      </c>
      <c r="C169" s="67" t="s">
        <v>1038</v>
      </c>
      <c r="D169" s="412">
        <v>6.5330050977102725E-4</v>
      </c>
      <c r="E169" s="413">
        <v>3.6018957345971568E-2</v>
      </c>
      <c r="F169" s="414">
        <f t="shared" si="4"/>
        <v>2.3531203195544113E-5</v>
      </c>
      <c r="G169" s="412">
        <v>2.5000000000000001E-2</v>
      </c>
      <c r="H169" s="415">
        <f t="shared" si="5"/>
        <v>1.6332512744275683E-5</v>
      </c>
    </row>
    <row r="170" spans="2:8">
      <c r="B170" s="9" t="s">
        <v>1039</v>
      </c>
      <c r="C170" s="67" t="s">
        <v>1040</v>
      </c>
      <c r="D170" s="412">
        <v>5.3759739018951114E-4</v>
      </c>
      <c r="E170" s="413">
        <v>1.502286087524494E-2</v>
      </c>
      <c r="F170" s="414">
        <f t="shared" si="4"/>
        <v>8.076250799711794E-6</v>
      </c>
      <c r="G170" s="412">
        <v>0.105</v>
      </c>
      <c r="H170" s="415">
        <f t="shared" si="5"/>
        <v>5.6447725969898668E-5</v>
      </c>
    </row>
    <row r="171" spans="2:8">
      <c r="B171" s="9" t="s">
        <v>1041</v>
      </c>
      <c r="C171" s="67" t="s">
        <v>1042</v>
      </c>
      <c r="D171" s="412">
        <v>1.639115389979331E-4</v>
      </c>
      <c r="E171" s="413">
        <v>2.3721275018532245E-2</v>
      </c>
      <c r="F171" s="414">
        <f t="shared" si="4"/>
        <v>3.8881906952808441E-6</v>
      </c>
      <c r="G171" s="412">
        <v>-0.02</v>
      </c>
      <c r="H171" s="415">
        <f t="shared" si="5"/>
        <v>-3.2782307799586619E-6</v>
      </c>
    </row>
    <row r="172" spans="2:8">
      <c r="B172" s="9" t="s">
        <v>1043</v>
      </c>
      <c r="C172" s="67" t="s">
        <v>1044</v>
      </c>
      <c r="D172" s="412">
        <v>1.425193522093532E-3</v>
      </c>
      <c r="E172" s="413">
        <v>3.2793959007551242E-2</v>
      </c>
      <c r="F172" s="414">
        <f t="shared" si="4"/>
        <v>4.6737737941362866E-5</v>
      </c>
      <c r="G172" s="412">
        <v>5.5E-2</v>
      </c>
      <c r="H172" s="415">
        <f t="shared" si="5"/>
        <v>7.8385643715144261E-5</v>
      </c>
    </row>
    <row r="173" spans="2:8">
      <c r="B173" s="9" t="s">
        <v>1045</v>
      </c>
      <c r="C173" s="67" t="s">
        <v>1046</v>
      </c>
      <c r="D173" s="412">
        <v>2.4643841889060479E-4</v>
      </c>
      <c r="E173" s="413">
        <v>3.6266666666666669E-2</v>
      </c>
      <c r="F173" s="414">
        <f t="shared" si="4"/>
        <v>8.9374999917659338E-6</v>
      </c>
      <c r="G173" s="412">
        <v>-0.02</v>
      </c>
      <c r="H173" s="415">
        <f t="shared" si="5"/>
        <v>-4.9287683778120963E-6</v>
      </c>
    </row>
    <row r="174" spans="2:8">
      <c r="B174" s="9" t="s">
        <v>1047</v>
      </c>
      <c r="C174" s="67" t="s">
        <v>1048</v>
      </c>
      <c r="D174" s="412">
        <v>6.1355550314384447E-3</v>
      </c>
      <c r="E174" s="413">
        <v>1.824141370956249E-2</v>
      </c>
      <c r="F174" s="414">
        <f t="shared" si="4"/>
        <v>1.1192119766625636E-4</v>
      </c>
      <c r="G174" s="412">
        <v>0.105</v>
      </c>
      <c r="H174" s="415">
        <f t="shared" si="5"/>
        <v>6.4423327830103664E-4</v>
      </c>
    </row>
    <row r="175" spans="2:8">
      <c r="B175" s="9" t="s">
        <v>1049</v>
      </c>
      <c r="C175" s="67" t="s">
        <v>1050</v>
      </c>
      <c r="D175" s="412">
        <v>8.2067910122444608E-4</v>
      </c>
      <c r="E175" s="413">
        <v>2.0005557099194219E-2</v>
      </c>
      <c r="F175" s="414">
        <f t="shared" si="4"/>
        <v>1.641814261966105E-5</v>
      </c>
      <c r="G175" s="412">
        <v>7.4999999999999997E-2</v>
      </c>
      <c r="H175" s="415">
        <f t="shared" si="5"/>
        <v>6.1550932591833448E-5</v>
      </c>
    </row>
    <row r="176" spans="2:8">
      <c r="B176" s="9" t="s">
        <v>1051</v>
      </c>
      <c r="C176" s="67" t="s">
        <v>1052</v>
      </c>
      <c r="D176" s="412">
        <v>1.8408869666920258E-4</v>
      </c>
      <c r="E176" s="413">
        <v>3.504928806133626E-2</v>
      </c>
      <c r="F176" s="414">
        <f t="shared" si="4"/>
        <v>6.4521777583948341E-6</v>
      </c>
      <c r="G176" s="412">
        <v>0.1</v>
      </c>
      <c r="H176" s="415">
        <f t="shared" si="5"/>
        <v>1.8408869666920259E-5</v>
      </c>
    </row>
    <row r="177" spans="2:8">
      <c r="B177" s="9" t="s">
        <v>1053</v>
      </c>
      <c r="C177" s="67" t="s">
        <v>1054</v>
      </c>
      <c r="D177" s="412">
        <v>8.4260185154176668E-4</v>
      </c>
      <c r="E177" s="413">
        <v>9.8784945174355421E-3</v>
      </c>
      <c r="F177" s="414">
        <f t="shared" si="4"/>
        <v>8.3236377708363796E-6</v>
      </c>
      <c r="G177" s="412">
        <v>7.0000000000000007E-2</v>
      </c>
      <c r="H177" s="415">
        <f t="shared" si="5"/>
        <v>5.8982129607923676E-5</v>
      </c>
    </row>
    <row r="178" spans="2:8">
      <c r="B178" s="9" t="s">
        <v>1055</v>
      </c>
      <c r="C178" s="67" t="s">
        <v>1056</v>
      </c>
      <c r="D178" s="412">
        <v>5.4326972554402681E-3</v>
      </c>
      <c r="E178" s="413">
        <v>1.8199336259501125E-2</v>
      </c>
      <c r="F178" s="414">
        <f t="shared" si="4"/>
        <v>9.8871484147826318E-5</v>
      </c>
      <c r="G178" s="412">
        <v>0.09</v>
      </c>
      <c r="H178" s="415">
        <f t="shared" si="5"/>
        <v>4.8894275298962413E-4</v>
      </c>
    </row>
    <row r="179" spans="2:8">
      <c r="B179" s="9" t="s">
        <v>1057</v>
      </c>
      <c r="C179" s="67" t="s">
        <v>1058</v>
      </c>
      <c r="D179" s="412">
        <v>5.2299994690397343E-4</v>
      </c>
      <c r="E179" s="413" t="s">
        <v>759</v>
      </c>
      <c r="F179" s="414" t="str">
        <f t="shared" si="4"/>
        <v>n/a</v>
      </c>
      <c r="G179" s="412">
        <v>0.16</v>
      </c>
      <c r="H179" s="415">
        <f t="shared" si="5"/>
        <v>8.3679991504635756E-5</v>
      </c>
    </row>
    <row r="180" spans="2:8">
      <c r="B180" s="9" t="s">
        <v>1059</v>
      </c>
      <c r="C180" s="67" t="s">
        <v>1060</v>
      </c>
      <c r="D180" s="412">
        <v>3.6246164992908797E-3</v>
      </c>
      <c r="E180" s="413" t="s">
        <v>759</v>
      </c>
      <c r="F180" s="414" t="str">
        <f t="shared" si="4"/>
        <v>n/a</v>
      </c>
      <c r="G180" s="412">
        <v>0.26500000000000001</v>
      </c>
      <c r="H180" s="415">
        <f t="shared" si="5"/>
        <v>9.605233723120832E-4</v>
      </c>
    </row>
    <row r="181" spans="2:8">
      <c r="B181" s="9" t="s">
        <v>1061</v>
      </c>
      <c r="C181" s="67" t="s">
        <v>1062</v>
      </c>
      <c r="D181" s="412">
        <v>3.6246179275205775E-4</v>
      </c>
      <c r="E181" s="413">
        <v>2.6979283764252449E-2</v>
      </c>
      <c r="F181" s="414">
        <f t="shared" si="4"/>
        <v>9.7789595603574281E-6</v>
      </c>
      <c r="G181" s="412">
        <v>0.09</v>
      </c>
      <c r="H181" s="415">
        <f t="shared" si="5"/>
        <v>3.2621561347685198E-5</v>
      </c>
    </row>
    <row r="182" spans="2:8">
      <c r="B182" s="9" t="s">
        <v>1063</v>
      </c>
      <c r="C182" s="67" t="s">
        <v>1064</v>
      </c>
      <c r="D182" s="412">
        <v>4.1537748774345546E-4</v>
      </c>
      <c r="E182" s="413">
        <v>4.8751950078003122E-3</v>
      </c>
      <c r="F182" s="414">
        <f t="shared" si="4"/>
        <v>2.0250462545995295E-6</v>
      </c>
      <c r="G182" s="412">
        <v>0.13</v>
      </c>
      <c r="H182" s="415">
        <f t="shared" si="5"/>
        <v>5.3999073406649211E-5</v>
      </c>
    </row>
    <row r="183" spans="2:8">
      <c r="B183" s="9" t="s">
        <v>1065</v>
      </c>
      <c r="C183" s="67" t="s">
        <v>658</v>
      </c>
      <c r="D183" s="412">
        <v>4.1363453401709943E-3</v>
      </c>
      <c r="E183" s="413">
        <v>1.2619623514565149E-2</v>
      </c>
      <c r="F183" s="414">
        <f t="shared" si="4"/>
        <v>5.2199120919183859E-5</v>
      </c>
      <c r="G183" s="412">
        <v>0.155</v>
      </c>
      <c r="H183" s="415">
        <f t="shared" si="5"/>
        <v>6.411335277265041E-4</v>
      </c>
    </row>
    <row r="184" spans="2:8">
      <c r="B184" s="9" t="s">
        <v>1066</v>
      </c>
      <c r="C184" s="67" t="s">
        <v>1067</v>
      </c>
      <c r="D184" s="412">
        <v>4.8188574301227149E-4</v>
      </c>
      <c r="E184" s="413">
        <v>9.5547487101089248E-3</v>
      </c>
      <c r="F184" s="414">
        <f t="shared" si="4"/>
        <v>4.6042971814663822E-6</v>
      </c>
      <c r="G184" s="412">
        <v>7.4999999999999997E-2</v>
      </c>
      <c r="H184" s="415">
        <f t="shared" si="5"/>
        <v>3.6141430725920363E-5</v>
      </c>
    </row>
    <row r="185" spans="2:8">
      <c r="B185" s="9" t="s">
        <v>1068</v>
      </c>
      <c r="C185" s="67" t="s">
        <v>1069</v>
      </c>
      <c r="D185" s="412">
        <v>1.8817125669048783E-3</v>
      </c>
      <c r="E185" s="413">
        <v>1.5270935960591132E-2</v>
      </c>
      <c r="F185" s="414">
        <f t="shared" si="4"/>
        <v>2.8735512105443953E-5</v>
      </c>
      <c r="G185" s="412">
        <v>0.09</v>
      </c>
      <c r="H185" s="415">
        <f t="shared" si="5"/>
        <v>1.6935413102143904E-4</v>
      </c>
    </row>
    <row r="186" spans="2:8">
      <c r="B186" s="9" t="s">
        <v>1070</v>
      </c>
      <c r="C186" s="67" t="s">
        <v>1071</v>
      </c>
      <c r="D186" s="412">
        <v>4.6706464259492909E-4</v>
      </c>
      <c r="E186" s="413">
        <v>9.3489148580968295E-3</v>
      </c>
      <c r="F186" s="414">
        <f t="shared" si="4"/>
        <v>4.3665475768474177E-6</v>
      </c>
      <c r="G186" s="412">
        <v>7.4999999999999997E-2</v>
      </c>
      <c r="H186" s="415">
        <f t="shared" si="5"/>
        <v>3.5029848194619683E-5</v>
      </c>
    </row>
    <row r="187" spans="2:8">
      <c r="B187" s="9" t="s">
        <v>1072</v>
      </c>
      <c r="C187" s="67" t="s">
        <v>1073</v>
      </c>
      <c r="D187" s="412">
        <v>2.577528342970902E-3</v>
      </c>
      <c r="E187" s="413">
        <v>8.7284268994247179E-3</v>
      </c>
      <c r="F187" s="414">
        <f t="shared" si="4"/>
        <v>2.2497767722816843E-5</v>
      </c>
      <c r="G187" s="412">
        <v>0.1</v>
      </c>
      <c r="H187" s="415">
        <f t="shared" si="5"/>
        <v>2.5775283429709022E-4</v>
      </c>
    </row>
    <row r="188" spans="2:8">
      <c r="B188" s="9" t="s">
        <v>1074</v>
      </c>
      <c r="C188" s="67" t="s">
        <v>1075</v>
      </c>
      <c r="D188" s="412">
        <v>4.8289284050418218E-3</v>
      </c>
      <c r="E188" s="413">
        <v>1.9639380343689155E-2</v>
      </c>
      <c r="F188" s="414">
        <f t="shared" si="4"/>
        <v>9.4837161599060576E-5</v>
      </c>
      <c r="G188" s="412">
        <v>6.5000000000000002E-2</v>
      </c>
      <c r="H188" s="415">
        <f t="shared" si="5"/>
        <v>3.1388034632771845E-4</v>
      </c>
    </row>
    <row r="189" spans="2:8">
      <c r="B189" s="9" t="s">
        <v>1076</v>
      </c>
      <c r="C189" s="67" t="s">
        <v>1077</v>
      </c>
      <c r="D189" s="412">
        <v>0</v>
      </c>
      <c r="E189" s="413" t="s">
        <v>759</v>
      </c>
      <c r="F189" s="414" t="str">
        <f t="shared" si="4"/>
        <v>n/a</v>
      </c>
      <c r="G189" s="412" t="s">
        <v>759</v>
      </c>
      <c r="H189" s="415" t="str">
        <f t="shared" si="5"/>
        <v>n/a</v>
      </c>
    </row>
    <row r="190" spans="2:8">
      <c r="B190" s="9" t="s">
        <v>1078</v>
      </c>
      <c r="C190" s="67" t="s">
        <v>1079</v>
      </c>
      <c r="D190" s="412">
        <v>2.9914964400034969E-3</v>
      </c>
      <c r="E190" s="413">
        <v>2.6585138907350793E-2</v>
      </c>
      <c r="F190" s="414">
        <f t="shared" si="4"/>
        <v>7.9529348398338354E-5</v>
      </c>
      <c r="G190" s="412">
        <v>0.06</v>
      </c>
      <c r="H190" s="415">
        <f t="shared" si="5"/>
        <v>1.7948978640020981E-4</v>
      </c>
    </row>
    <row r="191" spans="2:8">
      <c r="B191" s="9" t="s">
        <v>1080</v>
      </c>
      <c r="C191" s="67" t="s">
        <v>1081</v>
      </c>
      <c r="D191" s="412">
        <v>0</v>
      </c>
      <c r="E191" s="413">
        <v>1.5527950310559008E-2</v>
      </c>
      <c r="F191" s="414">
        <f t="shared" si="4"/>
        <v>0</v>
      </c>
      <c r="G191" s="412" t="s">
        <v>759</v>
      </c>
      <c r="H191" s="415" t="str">
        <f t="shared" si="5"/>
        <v>n/a</v>
      </c>
    </row>
    <row r="192" spans="2:8">
      <c r="B192" s="9" t="s">
        <v>1082</v>
      </c>
      <c r="C192" s="67" t="s">
        <v>1083</v>
      </c>
      <c r="D192" s="412">
        <v>2.9922464049337476E-3</v>
      </c>
      <c r="E192" s="413" t="s">
        <v>759</v>
      </c>
      <c r="F192" s="414" t="str">
        <f t="shared" si="4"/>
        <v>n/a</v>
      </c>
      <c r="G192" s="412">
        <v>0.125</v>
      </c>
      <c r="H192" s="415">
        <f t="shared" si="5"/>
        <v>3.7403080061671845E-4</v>
      </c>
    </row>
    <row r="193" spans="2:8">
      <c r="B193" s="9" t="s">
        <v>1084</v>
      </c>
      <c r="C193" s="67" t="s">
        <v>1085</v>
      </c>
      <c r="D193" s="412">
        <v>9.6384931392987723E-4</v>
      </c>
      <c r="E193" s="413">
        <v>1.5102366391917041E-2</v>
      </c>
      <c r="F193" s="414">
        <f t="shared" si="4"/>
        <v>1.4556405485566876E-5</v>
      </c>
      <c r="G193" s="412">
        <v>7.0000000000000007E-2</v>
      </c>
      <c r="H193" s="415">
        <f t="shared" si="5"/>
        <v>6.7469451975091414E-5</v>
      </c>
    </row>
    <row r="194" spans="2:8">
      <c r="B194" s="9" t="s">
        <v>1086</v>
      </c>
      <c r="C194" s="67" t="s">
        <v>1087</v>
      </c>
      <c r="D194" s="412">
        <v>3.2083784973933291E-4</v>
      </c>
      <c r="E194" s="413">
        <v>1.7023001317256058E-2</v>
      </c>
      <c r="F194" s="414">
        <f t="shared" si="4"/>
        <v>5.4616231387382648E-6</v>
      </c>
      <c r="G194" s="412">
        <v>0.125</v>
      </c>
      <c r="H194" s="415">
        <f t="shared" si="5"/>
        <v>4.0104731217416614E-5</v>
      </c>
    </row>
    <row r="195" spans="2:8">
      <c r="B195" s="9" t="s">
        <v>1088</v>
      </c>
      <c r="C195" s="67" t="s">
        <v>1089</v>
      </c>
      <c r="D195" s="412">
        <v>7.5477627525344208E-4</v>
      </c>
      <c r="E195" s="413" t="s">
        <v>759</v>
      </c>
      <c r="F195" s="414" t="str">
        <f t="shared" si="4"/>
        <v>n/a</v>
      </c>
      <c r="G195" s="412">
        <v>9.5000000000000001E-2</v>
      </c>
      <c r="H195" s="415">
        <f t="shared" si="5"/>
        <v>7.1703746149077001E-5</v>
      </c>
    </row>
    <row r="196" spans="2:8">
      <c r="B196" s="9" t="s">
        <v>1090</v>
      </c>
      <c r="C196" s="67" t="s">
        <v>1091</v>
      </c>
      <c r="D196" s="412">
        <v>1.4640936940118587E-3</v>
      </c>
      <c r="E196" s="413">
        <v>3.6502405840384937E-2</v>
      </c>
      <c r="F196" s="414">
        <f t="shared" si="4"/>
        <v>5.3442942207169227E-5</v>
      </c>
      <c r="G196" s="412">
        <v>0.14499999999999999</v>
      </c>
      <c r="H196" s="415">
        <f t="shared" si="5"/>
        <v>2.1229358563171951E-4</v>
      </c>
    </row>
    <row r="197" spans="2:8">
      <c r="B197" s="9" t="s">
        <v>1092</v>
      </c>
      <c r="C197" s="67" t="s">
        <v>1093</v>
      </c>
      <c r="D197" s="412">
        <v>5.1236404440055446E-3</v>
      </c>
      <c r="E197" s="413">
        <v>8.2775227631876006E-3</v>
      </c>
      <c r="F197" s="414">
        <f t="shared" si="4"/>
        <v>4.241105040564452E-5</v>
      </c>
      <c r="G197" s="412">
        <v>0.27</v>
      </c>
      <c r="H197" s="415">
        <f t="shared" si="5"/>
        <v>1.3833829198814972E-3</v>
      </c>
    </row>
    <row r="198" spans="2:8">
      <c r="B198" s="9" t="s">
        <v>1094</v>
      </c>
      <c r="C198" s="67" t="s">
        <v>1095</v>
      </c>
      <c r="D198" s="412">
        <v>2.8648724863668485E-4</v>
      </c>
      <c r="E198" s="413">
        <v>3.6499377851513894E-2</v>
      </c>
      <c r="F198" s="414">
        <f t="shared" si="4"/>
        <v>1.0456606337630969E-5</v>
      </c>
      <c r="G198" s="412">
        <v>0.1</v>
      </c>
      <c r="H198" s="415">
        <f t="shared" si="5"/>
        <v>2.8648724863668486E-5</v>
      </c>
    </row>
    <row r="199" spans="2:8">
      <c r="B199" s="9" t="s">
        <v>1096</v>
      </c>
      <c r="C199" s="67" t="s">
        <v>1097</v>
      </c>
      <c r="D199" s="412">
        <v>2.0443431830886776E-3</v>
      </c>
      <c r="E199" s="413">
        <v>1.4747504841352602E-2</v>
      </c>
      <c r="F199" s="414">
        <f t="shared" si="4"/>
        <v>3.014896098998646E-5</v>
      </c>
      <c r="G199" s="412">
        <v>9.5000000000000001E-2</v>
      </c>
      <c r="H199" s="415">
        <f t="shared" si="5"/>
        <v>1.9421260239342437E-4</v>
      </c>
    </row>
    <row r="200" spans="2:8">
      <c r="B200" s="9" t="s">
        <v>1098</v>
      </c>
      <c r="C200" s="67" t="s">
        <v>1099</v>
      </c>
      <c r="D200" s="412">
        <v>4.9566349100911111E-4</v>
      </c>
      <c r="E200" s="413">
        <v>3.7358238825883926E-2</v>
      </c>
      <c r="F200" s="414">
        <f t="shared" si="4"/>
        <v>1.8517115074389744E-5</v>
      </c>
      <c r="G200" s="412">
        <v>5.5E-2</v>
      </c>
      <c r="H200" s="415">
        <f t="shared" si="5"/>
        <v>2.7261492005501111E-5</v>
      </c>
    </row>
    <row r="201" spans="2:8">
      <c r="B201" s="9" t="s">
        <v>1100</v>
      </c>
      <c r="C201" s="67" t="s">
        <v>1101</v>
      </c>
      <c r="D201" s="412">
        <v>9.0145750866269393E-4</v>
      </c>
      <c r="E201" s="413">
        <v>2.7832313200138584E-2</v>
      </c>
      <c r="F201" s="414">
        <f t="shared" si="4"/>
        <v>2.5089647717716739E-5</v>
      </c>
      <c r="G201" s="412">
        <v>6.5000000000000002E-2</v>
      </c>
      <c r="H201" s="415">
        <f t="shared" si="5"/>
        <v>5.8594738063075109E-5</v>
      </c>
    </row>
    <row r="202" spans="2:8">
      <c r="B202" s="9" t="s">
        <v>1102</v>
      </c>
      <c r="C202" s="67" t="s">
        <v>1103</v>
      </c>
      <c r="D202" s="412">
        <v>1.6361451761828689E-3</v>
      </c>
      <c r="E202" s="413">
        <v>1.7921146953405017E-2</v>
      </c>
      <c r="F202" s="414">
        <f t="shared" si="4"/>
        <v>2.9321598139477936E-5</v>
      </c>
      <c r="G202" s="412">
        <v>7.0000000000000007E-2</v>
      </c>
      <c r="H202" s="415">
        <f t="shared" si="5"/>
        <v>1.1453016233280084E-4</v>
      </c>
    </row>
    <row r="203" spans="2:8">
      <c r="B203" s="9" t="s">
        <v>1104</v>
      </c>
      <c r="C203" s="67" t="s">
        <v>1105</v>
      </c>
      <c r="D203" s="412">
        <v>4.8978576991685879E-3</v>
      </c>
      <c r="E203" s="413">
        <v>1.0238034297414898E-2</v>
      </c>
      <c r="F203" s="414">
        <f t="shared" si="4"/>
        <v>5.0144435107945624E-5</v>
      </c>
      <c r="G203" s="412">
        <v>0.05</v>
      </c>
      <c r="H203" s="415">
        <f t="shared" si="5"/>
        <v>2.4489288495842943E-4</v>
      </c>
    </row>
    <row r="204" spans="2:8">
      <c r="B204" s="9" t="s">
        <v>1106</v>
      </c>
      <c r="C204" s="67" t="s">
        <v>1107</v>
      </c>
      <c r="D204" s="412">
        <v>7.2628067935584159E-4</v>
      </c>
      <c r="E204" s="413">
        <v>2.018188613429675E-2</v>
      </c>
      <c r="F204" s="414">
        <f t="shared" si="4"/>
        <v>1.4657713972299284E-5</v>
      </c>
      <c r="G204" s="412">
        <v>0.03</v>
      </c>
      <c r="H204" s="415">
        <f t="shared" si="5"/>
        <v>2.1788420380675246E-5</v>
      </c>
    </row>
    <row r="205" spans="2:8">
      <c r="B205" s="9" t="s">
        <v>1108</v>
      </c>
      <c r="C205" s="67" t="s">
        <v>1109</v>
      </c>
      <c r="D205" s="412">
        <v>2.2811251102347556E-4</v>
      </c>
      <c r="E205" s="413" t="s">
        <v>759</v>
      </c>
      <c r="F205" s="414" t="str">
        <f t="shared" si="4"/>
        <v>n/a</v>
      </c>
      <c r="G205" s="412">
        <v>3.5000000000000003E-2</v>
      </c>
      <c r="H205" s="415">
        <f t="shared" si="5"/>
        <v>7.9839378858216448E-6</v>
      </c>
    </row>
    <row r="206" spans="2:8">
      <c r="B206" s="9" t="s">
        <v>1110</v>
      </c>
      <c r="C206" s="67" t="s">
        <v>1111</v>
      </c>
      <c r="D206" s="412">
        <v>7.5349674579715481E-4</v>
      </c>
      <c r="E206" s="413">
        <v>1.5026296018031558E-3</v>
      </c>
      <c r="F206" s="414">
        <f t="shared" si="4"/>
        <v>1.1322265150971524E-6</v>
      </c>
      <c r="G206" s="412">
        <v>0.12</v>
      </c>
      <c r="H206" s="415">
        <f t="shared" si="5"/>
        <v>9.0419609495658577E-5</v>
      </c>
    </row>
    <row r="207" spans="2:8">
      <c r="B207" s="9" t="s">
        <v>1112</v>
      </c>
      <c r="C207" s="67" t="s">
        <v>1113</v>
      </c>
      <c r="D207" s="412">
        <v>4.8354156611525774E-4</v>
      </c>
      <c r="E207" s="413">
        <v>3.7761294672960209E-2</v>
      </c>
      <c r="F207" s="414">
        <f t="shared" si="4"/>
        <v>1.825915556470292E-5</v>
      </c>
      <c r="G207" s="412">
        <v>5.5E-2</v>
      </c>
      <c r="H207" s="415">
        <f t="shared" si="5"/>
        <v>2.6594786136339175E-5</v>
      </c>
    </row>
    <row r="208" spans="2:8">
      <c r="B208" s="9" t="s">
        <v>1114</v>
      </c>
      <c r="C208" s="67" t="s">
        <v>1115</v>
      </c>
      <c r="D208" s="412">
        <v>6.8357588455413758E-4</v>
      </c>
      <c r="E208" s="413">
        <v>7.3825503355704702E-2</v>
      </c>
      <c r="F208" s="414">
        <f t="shared" si="4"/>
        <v>5.0465333759030293E-5</v>
      </c>
      <c r="G208" s="412">
        <v>9.5000000000000001E-2</v>
      </c>
      <c r="H208" s="415">
        <f t="shared" si="5"/>
        <v>6.4939709032643073E-5</v>
      </c>
    </row>
    <row r="209" spans="2:8">
      <c r="B209" s="9" t="s">
        <v>1116</v>
      </c>
      <c r="C209" s="67" t="s">
        <v>1117</v>
      </c>
      <c r="D209" s="412">
        <v>5.1179322947755357E-4</v>
      </c>
      <c r="E209" s="413">
        <v>1.2728459530026109E-2</v>
      </c>
      <c r="F209" s="414">
        <f t="shared" si="4"/>
        <v>6.514339409146406E-6</v>
      </c>
      <c r="G209" s="412">
        <v>0.06</v>
      </c>
      <c r="H209" s="415">
        <f t="shared" si="5"/>
        <v>3.0707593768653212E-5</v>
      </c>
    </row>
    <row r="210" spans="2:8">
      <c r="B210" s="9" t="s">
        <v>1118</v>
      </c>
      <c r="C210" s="67" t="s">
        <v>1119</v>
      </c>
      <c r="D210" s="412">
        <v>1.2346460441504102E-3</v>
      </c>
      <c r="E210" s="413">
        <v>1.1159369749231207E-2</v>
      </c>
      <c r="F210" s="414">
        <f t="shared" si="4"/>
        <v>1.3777871716100064E-5</v>
      </c>
      <c r="G210" s="412">
        <v>0.115</v>
      </c>
      <c r="H210" s="415">
        <f t="shared" si="5"/>
        <v>1.4198429507729718E-4</v>
      </c>
    </row>
    <row r="211" spans="2:8">
      <c r="B211" s="9" t="s">
        <v>1120</v>
      </c>
      <c r="C211" s="67" t="s">
        <v>1121</v>
      </c>
      <c r="D211" s="412">
        <v>5.1364962545710649E-4</v>
      </c>
      <c r="E211" s="413">
        <v>9.2969203951191164E-3</v>
      </c>
      <c r="F211" s="414">
        <f t="shared" si="4"/>
        <v>4.7753596788574689E-6</v>
      </c>
      <c r="G211" s="412">
        <v>0.115</v>
      </c>
      <c r="H211" s="415">
        <f t="shared" si="5"/>
        <v>5.9069706927567252E-5</v>
      </c>
    </row>
    <row r="212" spans="2:8">
      <c r="B212" s="9" t="s">
        <v>1122</v>
      </c>
      <c r="C212" s="67" t="s">
        <v>1123</v>
      </c>
      <c r="D212" s="412">
        <v>6.7249688421834456E-4</v>
      </c>
      <c r="E212" s="413">
        <v>5.7558945908460474E-2</v>
      </c>
      <c r="F212" s="414">
        <f t="shared" si="4"/>
        <v>3.8708211782331902E-5</v>
      </c>
      <c r="G212" s="412">
        <v>2.5000000000000001E-2</v>
      </c>
      <c r="H212" s="415">
        <f t="shared" si="5"/>
        <v>1.6812422105458616E-5</v>
      </c>
    </row>
    <row r="213" spans="2:8">
      <c r="B213" s="9" t="s">
        <v>1124</v>
      </c>
      <c r="C213" s="67" t="s">
        <v>1125</v>
      </c>
      <c r="D213" s="412">
        <v>2.1718624596572169E-3</v>
      </c>
      <c r="E213" s="413">
        <v>3.2471210118935244E-2</v>
      </c>
      <c r="F213" s="414">
        <f t="shared" si="4"/>
        <v>7.0523002276957013E-5</v>
      </c>
      <c r="G213" s="412">
        <v>0.105</v>
      </c>
      <c r="H213" s="415">
        <f t="shared" si="5"/>
        <v>2.2804555826400776E-4</v>
      </c>
    </row>
    <row r="214" spans="2:8">
      <c r="B214" s="9" t="s">
        <v>1126</v>
      </c>
      <c r="C214" s="67" t="s">
        <v>1127</v>
      </c>
      <c r="D214" s="412">
        <v>4.2055819781089935E-4</v>
      </c>
      <c r="E214" s="413">
        <v>1.0678871090770406E-2</v>
      </c>
      <c r="F214" s="414">
        <f t="shared" si="4"/>
        <v>4.4910867805893147E-6</v>
      </c>
      <c r="G214" s="412">
        <v>7.0000000000000007E-2</v>
      </c>
      <c r="H214" s="415">
        <f t="shared" si="5"/>
        <v>2.9439073846762957E-5</v>
      </c>
    </row>
    <row r="215" spans="2:8">
      <c r="B215" s="9" t="s">
        <v>1128</v>
      </c>
      <c r="C215" s="67" t="s">
        <v>77</v>
      </c>
      <c r="D215" s="412">
        <v>2.7798911819131586E-4</v>
      </c>
      <c r="E215" s="413">
        <v>4.0811309157959434E-2</v>
      </c>
      <c r="F215" s="414">
        <f t="shared" si="4"/>
        <v>1.1345099845054317E-5</v>
      </c>
      <c r="G215" s="412">
        <v>4.4999999999999998E-2</v>
      </c>
      <c r="H215" s="415">
        <f t="shared" si="5"/>
        <v>1.2509510318609214E-5</v>
      </c>
    </row>
    <row r="216" spans="2:8">
      <c r="B216" s="9" t="s">
        <v>1129</v>
      </c>
      <c r="C216" s="67" t="s">
        <v>1130</v>
      </c>
      <c r="D216" s="412">
        <v>2.255370223144123E-3</v>
      </c>
      <c r="E216" s="413">
        <v>2.622427455675275E-2</v>
      </c>
      <c r="F216" s="414">
        <f t="shared" ref="F216:F279" si="6">IFERROR($E216*$D216, "n/a")</f>
        <v>5.9145447958856197E-5</v>
      </c>
      <c r="G216" s="412">
        <v>0.03</v>
      </c>
      <c r="H216" s="415">
        <f t="shared" ref="H216:H279" si="7">IFERROR($G216*$D216, "n/a")</f>
        <v>6.7661106694323693E-5</v>
      </c>
    </row>
    <row r="217" spans="2:8">
      <c r="B217" s="9" t="s">
        <v>1131</v>
      </c>
      <c r="C217" s="67" t="s">
        <v>1132</v>
      </c>
      <c r="D217" s="412">
        <v>1.0796175062035662E-3</v>
      </c>
      <c r="E217" s="413">
        <v>1.4375083189138828E-2</v>
      </c>
      <c r="F217" s="414">
        <f t="shared" si="6"/>
        <v>1.551959146412687E-5</v>
      </c>
      <c r="G217" s="412">
        <v>0.03</v>
      </c>
      <c r="H217" s="415">
        <f t="shared" si="7"/>
        <v>3.2388525186106988E-5</v>
      </c>
    </row>
    <row r="218" spans="2:8">
      <c r="B218" s="9" t="s">
        <v>1133</v>
      </c>
      <c r="C218" s="67" t="s">
        <v>1134</v>
      </c>
      <c r="D218" s="412">
        <v>1.6964845395665766E-3</v>
      </c>
      <c r="E218" s="413">
        <v>4.1836627967785801E-3</v>
      </c>
      <c r="F218" s="414">
        <f t="shared" si="6"/>
        <v>7.0975192534947253E-6</v>
      </c>
      <c r="G218" s="412">
        <v>0.09</v>
      </c>
      <c r="H218" s="415">
        <f t="shared" si="7"/>
        <v>1.5268360856099188E-4</v>
      </c>
    </row>
    <row r="219" spans="2:8">
      <c r="B219" s="9" t="s">
        <v>1135</v>
      </c>
      <c r="C219" s="67" t="s">
        <v>1136</v>
      </c>
      <c r="D219" s="412">
        <v>9.2218303618758182E-4</v>
      </c>
      <c r="E219" s="413">
        <v>3.3881415047334329E-2</v>
      </c>
      <c r="F219" s="414">
        <f t="shared" si="6"/>
        <v>3.1244866198682396E-5</v>
      </c>
      <c r="G219" s="412">
        <v>0.05</v>
      </c>
      <c r="H219" s="415">
        <f t="shared" si="7"/>
        <v>4.6109151809379095E-5</v>
      </c>
    </row>
    <row r="220" spans="2:8">
      <c r="B220" s="9" t="s">
        <v>1137</v>
      </c>
      <c r="C220" s="67" t="s">
        <v>1138</v>
      </c>
      <c r="D220" s="412">
        <v>2.6780576615693962E-4</v>
      </c>
      <c r="E220" s="413">
        <v>1.9469706673498146E-2</v>
      </c>
      <c r="F220" s="414">
        <f t="shared" si="6"/>
        <v>5.2140997125470516E-6</v>
      </c>
      <c r="G220" s="412">
        <v>7.4999999999999997E-2</v>
      </c>
      <c r="H220" s="415">
        <f t="shared" si="7"/>
        <v>2.008543246177047E-5</v>
      </c>
    </row>
    <row r="221" spans="2:8">
      <c r="B221" s="9" t="s">
        <v>1139</v>
      </c>
      <c r="C221" s="67" t="s">
        <v>1140</v>
      </c>
      <c r="D221" s="412">
        <v>6.7406753055257505E-4</v>
      </c>
      <c r="E221" s="413">
        <v>4.5221843003412969E-2</v>
      </c>
      <c r="F221" s="414">
        <f t="shared" si="6"/>
        <v>3.0482576040346825E-5</v>
      </c>
      <c r="G221" s="412">
        <v>0.12</v>
      </c>
      <c r="H221" s="415">
        <f t="shared" si="7"/>
        <v>8.0888103666309005E-5</v>
      </c>
    </row>
    <row r="222" spans="2:8">
      <c r="B222" s="9" t="s">
        <v>1141</v>
      </c>
      <c r="C222" s="67" t="s">
        <v>1142</v>
      </c>
      <c r="D222" s="412">
        <v>1.1528613749014034E-3</v>
      </c>
      <c r="E222" s="413">
        <v>1.8389113644722323E-2</v>
      </c>
      <c r="F222" s="414">
        <f t="shared" si="6"/>
        <v>2.1200098839672734E-5</v>
      </c>
      <c r="G222" s="412">
        <v>0</v>
      </c>
      <c r="H222" s="415">
        <f t="shared" si="7"/>
        <v>0</v>
      </c>
    </row>
    <row r="223" spans="2:8">
      <c r="B223" s="9" t="s">
        <v>1143</v>
      </c>
      <c r="C223" s="67" t="s">
        <v>1144</v>
      </c>
      <c r="D223" s="412">
        <v>3.5636847483781621E-3</v>
      </c>
      <c r="E223" s="413">
        <v>1.1046333231052471E-2</v>
      </c>
      <c r="F223" s="414">
        <f t="shared" si="6"/>
        <v>3.9365649261004551E-5</v>
      </c>
      <c r="G223" s="412">
        <v>7.4999999999999997E-2</v>
      </c>
      <c r="H223" s="415">
        <f t="shared" si="7"/>
        <v>2.6727635612836215E-4</v>
      </c>
    </row>
    <row r="224" spans="2:8">
      <c r="B224" s="9" t="s">
        <v>1145</v>
      </c>
      <c r="C224" s="67" t="s">
        <v>1146</v>
      </c>
      <c r="D224" s="412">
        <v>1.9963996323871438E-3</v>
      </c>
      <c r="E224" s="413">
        <v>8.9429803701580879E-3</v>
      </c>
      <c r="F224" s="414">
        <f t="shared" si="6"/>
        <v>1.7853762723429049E-5</v>
      </c>
      <c r="G224" s="412">
        <v>0.1</v>
      </c>
      <c r="H224" s="415">
        <f t="shared" si="7"/>
        <v>1.9963996323871439E-4</v>
      </c>
    </row>
    <row r="225" spans="2:8">
      <c r="B225" s="9" t="s">
        <v>1147</v>
      </c>
      <c r="C225" s="67" t="s">
        <v>1148</v>
      </c>
      <c r="D225" s="412">
        <v>6.3101228790672507E-4</v>
      </c>
      <c r="E225" s="413">
        <v>2.4132301795727167E-3</v>
      </c>
      <c r="F225" s="414">
        <f t="shared" si="6"/>
        <v>1.5227778968577368E-6</v>
      </c>
      <c r="G225" s="412">
        <v>0.155</v>
      </c>
      <c r="H225" s="415">
        <f t="shared" si="7"/>
        <v>9.7806904625542381E-5</v>
      </c>
    </row>
    <row r="226" spans="2:8">
      <c r="B226" s="9" t="s">
        <v>1149</v>
      </c>
      <c r="C226" s="67" t="s">
        <v>1150</v>
      </c>
      <c r="D226" s="412">
        <v>4.2046101572538173E-4</v>
      </c>
      <c r="E226" s="413">
        <v>2.8451750572986649E-2</v>
      </c>
      <c r="F226" s="414">
        <f t="shared" si="6"/>
        <v>1.1962851945083179E-5</v>
      </c>
      <c r="G226" s="412">
        <v>2.5000000000000001E-2</v>
      </c>
      <c r="H226" s="415">
        <f t="shared" si="7"/>
        <v>1.0511525393134545E-5</v>
      </c>
    </row>
    <row r="227" spans="2:8">
      <c r="B227" s="9" t="s">
        <v>1151</v>
      </c>
      <c r="C227" s="67" t="s">
        <v>1152</v>
      </c>
      <c r="D227" s="412">
        <v>3.8089230737649662E-4</v>
      </c>
      <c r="E227" s="413">
        <v>2.1322700875444221E-2</v>
      </c>
      <c r="F227" s="414">
        <f t="shared" si="6"/>
        <v>8.121652735946793E-6</v>
      </c>
      <c r="G227" s="412">
        <v>0.05</v>
      </c>
      <c r="H227" s="415">
        <f t="shared" si="7"/>
        <v>1.9044615368824832E-5</v>
      </c>
    </row>
    <row r="228" spans="2:8">
      <c r="B228" s="9" t="s">
        <v>1153</v>
      </c>
      <c r="C228" s="67" t="s">
        <v>1154</v>
      </c>
      <c r="D228" s="412">
        <v>8.9393485030685052E-4</v>
      </c>
      <c r="E228" s="413">
        <v>6.2632114616769756E-3</v>
      </c>
      <c r="F228" s="414">
        <f t="shared" si="6"/>
        <v>5.5989030004343574E-6</v>
      </c>
      <c r="G228" s="412">
        <v>0.125</v>
      </c>
      <c r="H228" s="415">
        <f t="shared" si="7"/>
        <v>1.1174185628835632E-4</v>
      </c>
    </row>
    <row r="229" spans="2:8">
      <c r="B229" s="9" t="s">
        <v>1155</v>
      </c>
      <c r="C229" s="67" t="s">
        <v>1156</v>
      </c>
      <c r="D229" s="412">
        <v>1.9913301604596906E-3</v>
      </c>
      <c r="E229" s="413">
        <v>4.1184041184041197E-2</v>
      </c>
      <c r="F229" s="414">
        <f t="shared" si="6"/>
        <v>8.2011023339395261E-5</v>
      </c>
      <c r="G229" s="412">
        <v>3.5000000000000003E-2</v>
      </c>
      <c r="H229" s="415">
        <f t="shared" si="7"/>
        <v>6.969655561608918E-5</v>
      </c>
    </row>
    <row r="230" spans="2:8">
      <c r="B230" s="9" t="s">
        <v>1157</v>
      </c>
      <c r="C230" s="67" t="s">
        <v>1158</v>
      </c>
      <c r="D230" s="412">
        <v>2.3776082110414758E-3</v>
      </c>
      <c r="E230" s="413">
        <v>3.0864197530864203E-2</v>
      </c>
      <c r="F230" s="414">
        <f t="shared" si="6"/>
        <v>7.3382969476588767E-5</v>
      </c>
      <c r="G230" s="412">
        <v>7.0000000000000007E-2</v>
      </c>
      <c r="H230" s="415">
        <f t="shared" si="7"/>
        <v>1.6643257477290331E-4</v>
      </c>
    </row>
    <row r="231" spans="2:8">
      <c r="B231" s="9" t="s">
        <v>1159</v>
      </c>
      <c r="C231" s="67" t="s">
        <v>1160</v>
      </c>
      <c r="D231" s="412">
        <v>1.0936642410988772E-3</v>
      </c>
      <c r="E231" s="413" t="s">
        <v>759</v>
      </c>
      <c r="F231" s="414" t="str">
        <f t="shared" si="6"/>
        <v>n/a</v>
      </c>
      <c r="G231" s="412">
        <v>1.4999999999999999E-2</v>
      </c>
      <c r="H231" s="415">
        <f t="shared" si="7"/>
        <v>1.6404963616483158E-5</v>
      </c>
    </row>
    <row r="232" spans="2:8">
      <c r="B232" s="9" t="s">
        <v>1161</v>
      </c>
      <c r="C232" s="67" t="s">
        <v>1162</v>
      </c>
      <c r="D232" s="412">
        <v>4.0524809883619442E-4</v>
      </c>
      <c r="E232" s="413">
        <v>6.3702720637027208E-3</v>
      </c>
      <c r="F232" s="414">
        <f t="shared" si="6"/>
        <v>2.5815406428848483E-6</v>
      </c>
      <c r="G232" s="412">
        <v>0.13500000000000001</v>
      </c>
      <c r="H232" s="415">
        <f t="shared" si="7"/>
        <v>5.4708493342886249E-5</v>
      </c>
    </row>
    <row r="233" spans="2:8">
      <c r="B233" s="9" t="s">
        <v>1163</v>
      </c>
      <c r="C233" s="67" t="s">
        <v>1164</v>
      </c>
      <c r="D233" s="412">
        <v>9.7497026115961815E-4</v>
      </c>
      <c r="E233" s="413">
        <v>1.402313817799369E-2</v>
      </c>
      <c r="F233" s="414">
        <f t="shared" si="6"/>
        <v>1.3672142691675919E-5</v>
      </c>
      <c r="G233" s="412">
        <v>7.4999999999999997E-2</v>
      </c>
      <c r="H233" s="415">
        <f t="shared" si="7"/>
        <v>7.3122769586971361E-5</v>
      </c>
    </row>
    <row r="234" spans="2:8">
      <c r="B234" s="9" t="s">
        <v>1165</v>
      </c>
      <c r="C234" s="67" t="s">
        <v>1166</v>
      </c>
      <c r="D234" s="412">
        <v>1.3078817989267521E-3</v>
      </c>
      <c r="E234" s="413">
        <v>3.2420165342843248E-2</v>
      </c>
      <c r="F234" s="414">
        <f t="shared" si="6"/>
        <v>4.2401744170100572E-5</v>
      </c>
      <c r="G234" s="412">
        <v>2.5000000000000001E-2</v>
      </c>
      <c r="H234" s="415">
        <f t="shared" si="7"/>
        <v>3.2697044973168807E-5</v>
      </c>
    </row>
    <row r="235" spans="2:8">
      <c r="B235" s="9" t="s">
        <v>1167</v>
      </c>
      <c r="C235" s="67" t="s">
        <v>1168</v>
      </c>
      <c r="D235" s="412">
        <v>6.9876721607118545E-4</v>
      </c>
      <c r="E235" s="413" t="s">
        <v>759</v>
      </c>
      <c r="F235" s="414" t="str">
        <f t="shared" si="6"/>
        <v>n/a</v>
      </c>
      <c r="G235" s="412">
        <v>5.5E-2</v>
      </c>
      <c r="H235" s="415">
        <f t="shared" si="7"/>
        <v>3.8432196883915198E-5</v>
      </c>
    </row>
    <row r="236" spans="2:8">
      <c r="B236" s="9" t="s">
        <v>1169</v>
      </c>
      <c r="C236" s="67" t="s">
        <v>1170</v>
      </c>
      <c r="D236" s="412">
        <v>1.218690536666006E-3</v>
      </c>
      <c r="E236" s="413">
        <v>2.2860045720091444E-2</v>
      </c>
      <c r="F236" s="414">
        <f t="shared" si="6"/>
        <v>2.7859321386827675E-5</v>
      </c>
      <c r="G236" s="412">
        <v>0.115</v>
      </c>
      <c r="H236" s="415">
        <f t="shared" si="7"/>
        <v>1.401494117165907E-4</v>
      </c>
    </row>
    <row r="237" spans="2:8">
      <c r="B237" s="9" t="s">
        <v>1171</v>
      </c>
      <c r="C237" s="67" t="s">
        <v>1172</v>
      </c>
      <c r="D237" s="412">
        <v>0</v>
      </c>
      <c r="E237" s="413">
        <v>1.1154011154011155E-2</v>
      </c>
      <c r="F237" s="414">
        <f t="shared" si="6"/>
        <v>0</v>
      </c>
      <c r="G237" s="412" t="s">
        <v>759</v>
      </c>
      <c r="H237" s="415" t="str">
        <f t="shared" si="7"/>
        <v>n/a</v>
      </c>
    </row>
    <row r="238" spans="2:8">
      <c r="B238" s="9" t="s">
        <v>1173</v>
      </c>
      <c r="C238" s="67" t="s">
        <v>1174</v>
      </c>
      <c r="D238" s="412">
        <v>5.2895830748239964E-3</v>
      </c>
      <c r="E238" s="413">
        <v>2.1588443833007037E-2</v>
      </c>
      <c r="F238" s="414">
        <f t="shared" si="6"/>
        <v>1.1419386711086251E-4</v>
      </c>
      <c r="G238" s="412">
        <v>5.5E-2</v>
      </c>
      <c r="H238" s="415">
        <f t="shared" si="7"/>
        <v>2.9092706911531982E-4</v>
      </c>
    </row>
    <row r="239" spans="2:8">
      <c r="B239" s="9" t="s">
        <v>1175</v>
      </c>
      <c r="C239" s="67" t="s">
        <v>1176</v>
      </c>
      <c r="D239" s="412">
        <v>3.8589353354630414E-4</v>
      </c>
      <c r="E239" s="413">
        <v>1.4265335235378032E-3</v>
      </c>
      <c r="F239" s="414">
        <f t="shared" si="6"/>
        <v>5.5049006212026271E-7</v>
      </c>
      <c r="G239" s="412">
        <v>8.5000000000000006E-2</v>
      </c>
      <c r="H239" s="415">
        <f t="shared" si="7"/>
        <v>3.2800950351435857E-5</v>
      </c>
    </row>
    <row r="240" spans="2:8">
      <c r="B240" s="9" t="s">
        <v>1177</v>
      </c>
      <c r="C240" s="67" t="s">
        <v>1178</v>
      </c>
      <c r="D240" s="412">
        <v>5.4496893650646467E-3</v>
      </c>
      <c r="E240" s="413">
        <v>2.2788027520925544E-3</v>
      </c>
      <c r="F240" s="414">
        <f t="shared" si="6"/>
        <v>1.2418767123158841E-5</v>
      </c>
      <c r="G240" s="412">
        <v>0.17500000000000002</v>
      </c>
      <c r="H240" s="415">
        <f t="shared" si="7"/>
        <v>9.5369563888631327E-4</v>
      </c>
    </row>
    <row r="241" spans="2:8">
      <c r="B241" s="9" t="s">
        <v>1179</v>
      </c>
      <c r="C241" s="67" t="s">
        <v>1180</v>
      </c>
      <c r="D241" s="412">
        <v>2.4083330915565661E-3</v>
      </c>
      <c r="E241" s="413">
        <v>1.5721844293272863E-2</v>
      </c>
      <c r="F241" s="414">
        <f t="shared" si="6"/>
        <v>3.7863437871788788E-5</v>
      </c>
      <c r="G241" s="412">
        <v>0.12</v>
      </c>
      <c r="H241" s="415">
        <f t="shared" si="7"/>
        <v>2.889999709867879E-4</v>
      </c>
    </row>
    <row r="242" spans="2:8">
      <c r="B242" s="9" t="s">
        <v>1181</v>
      </c>
      <c r="C242" s="67" t="s">
        <v>1182</v>
      </c>
      <c r="D242" s="412">
        <v>3.3972981688845113E-4</v>
      </c>
      <c r="E242" s="413">
        <v>8.1755148504605198E-3</v>
      </c>
      <c r="F242" s="414">
        <f t="shared" si="6"/>
        <v>2.7774661631157651E-6</v>
      </c>
      <c r="G242" s="412">
        <v>0.08</v>
      </c>
      <c r="H242" s="415">
        <f t="shared" si="7"/>
        <v>2.7178385351076091E-5</v>
      </c>
    </row>
    <row r="243" spans="2:8">
      <c r="B243" s="9" t="s">
        <v>1183</v>
      </c>
      <c r="C243" s="67" t="s">
        <v>1184</v>
      </c>
      <c r="D243" s="412">
        <v>1.3032559673163712E-3</v>
      </c>
      <c r="E243" s="413">
        <v>1.8099547511312219E-2</v>
      </c>
      <c r="F243" s="414">
        <f t="shared" si="6"/>
        <v>2.3588343299843826E-5</v>
      </c>
      <c r="G243" s="412">
        <v>0.08</v>
      </c>
      <c r="H243" s="415">
        <f t="shared" si="7"/>
        <v>1.042604773853097E-4</v>
      </c>
    </row>
    <row r="244" spans="2:8">
      <c r="B244" s="9" t="s">
        <v>1185</v>
      </c>
      <c r="C244" s="67" t="s">
        <v>1186</v>
      </c>
      <c r="D244" s="412">
        <v>5.2693515880228E-4</v>
      </c>
      <c r="E244" s="413" t="s">
        <v>759</v>
      </c>
      <c r="F244" s="414" t="str">
        <f t="shared" si="6"/>
        <v>n/a</v>
      </c>
      <c r="G244" s="412">
        <v>7.0000000000000007E-2</v>
      </c>
      <c r="H244" s="415">
        <f t="shared" si="7"/>
        <v>3.6885461116159602E-5</v>
      </c>
    </row>
    <row r="245" spans="2:8">
      <c r="B245" s="9" t="s">
        <v>1187</v>
      </c>
      <c r="C245" s="67" t="s">
        <v>1188</v>
      </c>
      <c r="D245" s="412">
        <v>4.4768484491349526E-3</v>
      </c>
      <c r="E245" s="413">
        <v>1.7603557007395309E-2</v>
      </c>
      <c r="F245" s="414">
        <f t="shared" si="6"/>
        <v>7.8808456887816421E-5</v>
      </c>
      <c r="G245" s="412">
        <v>0.1</v>
      </c>
      <c r="H245" s="415">
        <f t="shared" si="7"/>
        <v>4.4768484491349529E-4</v>
      </c>
    </row>
    <row r="246" spans="2:8">
      <c r="B246" s="9" t="s">
        <v>1189</v>
      </c>
      <c r="C246" s="67" t="s">
        <v>1190</v>
      </c>
      <c r="D246" s="412">
        <v>8.0916608220026889E-4</v>
      </c>
      <c r="E246" s="413" t="s">
        <v>759</v>
      </c>
      <c r="F246" s="414" t="str">
        <f t="shared" si="6"/>
        <v>n/a</v>
      </c>
      <c r="G246" s="412">
        <v>0.17</v>
      </c>
      <c r="H246" s="415">
        <f t="shared" si="7"/>
        <v>1.3755823397404573E-4</v>
      </c>
    </row>
    <row r="247" spans="2:8">
      <c r="B247" s="9" t="s">
        <v>1191</v>
      </c>
      <c r="C247" s="67" t="s">
        <v>1192</v>
      </c>
      <c r="D247" s="412">
        <v>1.0665474782554873E-2</v>
      </c>
      <c r="E247" s="413">
        <v>1.3438331496761362E-2</v>
      </c>
      <c r="F247" s="414">
        <f t="shared" si="6"/>
        <v>1.4332618569832118E-4</v>
      </c>
      <c r="G247" s="412">
        <v>0.12</v>
      </c>
      <c r="H247" s="415">
        <f t="shared" si="7"/>
        <v>1.2798569739065847E-3</v>
      </c>
    </row>
    <row r="248" spans="2:8">
      <c r="B248" s="9" t="s">
        <v>1193</v>
      </c>
      <c r="C248" s="67" t="s">
        <v>1194</v>
      </c>
      <c r="D248" s="412">
        <v>1.7192834208655175E-4</v>
      </c>
      <c r="E248" s="413">
        <v>4.0962989579590374E-2</v>
      </c>
      <c r="F248" s="414">
        <f t="shared" si="6"/>
        <v>7.0426988853276684E-6</v>
      </c>
      <c r="G248" s="412">
        <v>3.5000000000000003E-2</v>
      </c>
      <c r="H248" s="415">
        <f t="shared" si="7"/>
        <v>6.0174919730293116E-6</v>
      </c>
    </row>
    <row r="249" spans="2:8">
      <c r="B249" s="9" t="s">
        <v>1195</v>
      </c>
      <c r="C249" s="67" t="s">
        <v>1196</v>
      </c>
      <c r="D249" s="412">
        <v>2.5554491241771828E-4</v>
      </c>
      <c r="E249" s="413">
        <v>1.1235955056179777E-2</v>
      </c>
      <c r="F249" s="414">
        <f t="shared" si="6"/>
        <v>2.8712911507608798E-6</v>
      </c>
      <c r="G249" s="412">
        <v>0.13</v>
      </c>
      <c r="H249" s="415">
        <f t="shared" si="7"/>
        <v>3.3220838614303377E-5</v>
      </c>
    </row>
    <row r="250" spans="2:8">
      <c r="B250" s="9" t="s">
        <v>1197</v>
      </c>
      <c r="C250" s="67" t="s">
        <v>1198</v>
      </c>
      <c r="D250" s="412">
        <v>4.9161238964211945E-4</v>
      </c>
      <c r="E250" s="413" t="s">
        <v>759</v>
      </c>
      <c r="F250" s="414" t="str">
        <f t="shared" si="6"/>
        <v>n/a</v>
      </c>
      <c r="G250" s="412">
        <v>0.14499999999999999</v>
      </c>
      <c r="H250" s="415">
        <f t="shared" si="7"/>
        <v>7.1283796498107312E-5</v>
      </c>
    </row>
    <row r="251" spans="2:8">
      <c r="B251" s="9" t="s">
        <v>1199</v>
      </c>
      <c r="C251" s="67" t="s">
        <v>1200</v>
      </c>
      <c r="D251" s="412">
        <v>4.2899379817683682E-4</v>
      </c>
      <c r="E251" s="413" t="s">
        <v>759</v>
      </c>
      <c r="F251" s="414" t="str">
        <f t="shared" si="6"/>
        <v>n/a</v>
      </c>
      <c r="G251" s="412">
        <v>0.115</v>
      </c>
      <c r="H251" s="415">
        <f t="shared" si="7"/>
        <v>4.9334286790336236E-5</v>
      </c>
    </row>
    <row r="252" spans="2:8">
      <c r="B252" s="9" t="s">
        <v>1201</v>
      </c>
      <c r="C252" s="67" t="s">
        <v>1202</v>
      </c>
      <c r="D252" s="412">
        <v>6.0599122159579451E-4</v>
      </c>
      <c r="E252" s="413">
        <v>3.3745781777277842E-2</v>
      </c>
      <c r="F252" s="414">
        <f t="shared" si="6"/>
        <v>2.0449647522917701E-5</v>
      </c>
      <c r="G252" s="412">
        <v>4.4999999999999998E-2</v>
      </c>
      <c r="H252" s="415">
        <f t="shared" si="7"/>
        <v>2.7269604971810751E-5</v>
      </c>
    </row>
    <row r="253" spans="2:8">
      <c r="B253" s="9" t="s">
        <v>1203</v>
      </c>
      <c r="C253" s="67" t="s">
        <v>1204</v>
      </c>
      <c r="D253" s="412">
        <v>9.4929615304256124E-4</v>
      </c>
      <c r="E253" s="413">
        <v>2.4524524524524527E-2</v>
      </c>
      <c r="F253" s="414">
        <f t="shared" si="6"/>
        <v>2.3281036786329082E-5</v>
      </c>
      <c r="G253" s="412">
        <v>0.06</v>
      </c>
      <c r="H253" s="415">
        <f t="shared" si="7"/>
        <v>5.6957769182553673E-5</v>
      </c>
    </row>
    <row r="254" spans="2:8">
      <c r="B254" s="9" t="s">
        <v>1205</v>
      </c>
      <c r="C254" s="67" t="s">
        <v>1206</v>
      </c>
      <c r="D254" s="412">
        <v>2.6337657721397313E-4</v>
      </c>
      <c r="E254" s="413">
        <v>4.6706322978629658E-2</v>
      </c>
      <c r="F254" s="414">
        <f t="shared" si="6"/>
        <v>1.2301351480361822E-5</v>
      </c>
      <c r="G254" s="412">
        <v>-0.185</v>
      </c>
      <c r="H254" s="415">
        <f t="shared" si="7"/>
        <v>-4.8724666784585028E-5</v>
      </c>
    </row>
    <row r="255" spans="2:8">
      <c r="B255" s="9" t="s">
        <v>1207</v>
      </c>
      <c r="C255" s="67" t="s">
        <v>1208</v>
      </c>
      <c r="D255" s="412">
        <v>6.7885031096118914E-4</v>
      </c>
      <c r="E255" s="413">
        <v>8.7703703703703711E-3</v>
      </c>
      <c r="F255" s="414">
        <f t="shared" si="6"/>
        <v>5.9537686531707256E-6</v>
      </c>
      <c r="G255" s="412">
        <v>0.1</v>
      </c>
      <c r="H255" s="415">
        <f t="shared" si="7"/>
        <v>6.7885031096118917E-5</v>
      </c>
    </row>
    <row r="256" spans="2:8">
      <c r="B256" s="9" t="s">
        <v>1209</v>
      </c>
      <c r="C256" s="67" t="s">
        <v>1210</v>
      </c>
      <c r="D256" s="412">
        <v>8.0722392633397538E-4</v>
      </c>
      <c r="E256" s="413">
        <v>1.9101123595505618E-2</v>
      </c>
      <c r="F256" s="414">
        <f t="shared" si="6"/>
        <v>1.5418883986154584E-5</v>
      </c>
      <c r="G256" s="412">
        <v>0.20500000000000002</v>
      </c>
      <c r="H256" s="415">
        <f t="shared" si="7"/>
        <v>1.6548090489846496E-4</v>
      </c>
    </row>
    <row r="257" spans="2:8">
      <c r="B257" s="9" t="s">
        <v>1211</v>
      </c>
      <c r="C257" s="67" t="s">
        <v>1212</v>
      </c>
      <c r="D257" s="412">
        <v>4.1942679609087164E-4</v>
      </c>
      <c r="E257" s="413">
        <v>2.2691173133651012E-2</v>
      </c>
      <c r="F257" s="414">
        <f t="shared" si="6"/>
        <v>9.5172860469905075E-6</v>
      </c>
      <c r="G257" s="412">
        <v>0.05</v>
      </c>
      <c r="H257" s="415">
        <f t="shared" si="7"/>
        <v>2.0971339804543583E-5</v>
      </c>
    </row>
    <row r="258" spans="2:8">
      <c r="B258" s="9" t="s">
        <v>1213</v>
      </c>
      <c r="C258" s="67" t="s">
        <v>1214</v>
      </c>
      <c r="D258" s="412">
        <v>8.7263298115585321E-4</v>
      </c>
      <c r="E258" s="413">
        <v>6.9227522161249472E-2</v>
      </c>
      <c r="F258" s="414">
        <f t="shared" si="6"/>
        <v>6.0410219041604021E-5</v>
      </c>
      <c r="G258" s="412">
        <v>0.12</v>
      </c>
      <c r="H258" s="415">
        <f t="shared" si="7"/>
        <v>1.0471595773870238E-4</v>
      </c>
    </row>
    <row r="259" spans="2:8">
      <c r="B259" s="9" t="s">
        <v>1215</v>
      </c>
      <c r="C259" s="67" t="s">
        <v>1216</v>
      </c>
      <c r="D259" s="412">
        <v>8.9519259152779913E-4</v>
      </c>
      <c r="E259" s="413">
        <v>2.8956085051821776E-2</v>
      </c>
      <c r="F259" s="414">
        <f t="shared" si="6"/>
        <v>2.5921272818039699E-5</v>
      </c>
      <c r="G259" s="412">
        <v>6.5000000000000002E-2</v>
      </c>
      <c r="H259" s="415">
        <f t="shared" si="7"/>
        <v>5.8187518449306947E-5</v>
      </c>
    </row>
    <row r="260" spans="2:8">
      <c r="B260" s="9" t="s">
        <v>1217</v>
      </c>
      <c r="C260" s="67" t="s">
        <v>1218</v>
      </c>
      <c r="D260" s="412">
        <v>6.9093932204391858E-3</v>
      </c>
      <c r="E260" s="413" t="s">
        <v>759</v>
      </c>
      <c r="F260" s="414" t="str">
        <f t="shared" si="6"/>
        <v>n/a</v>
      </c>
      <c r="G260" s="412">
        <v>0.14000000000000001</v>
      </c>
      <c r="H260" s="415">
        <f t="shared" si="7"/>
        <v>9.6731505086148609E-4</v>
      </c>
    </row>
    <row r="261" spans="2:8">
      <c r="B261" s="9" t="s">
        <v>1219</v>
      </c>
      <c r="C261" s="67" t="s">
        <v>1220</v>
      </c>
      <c r="D261" s="412">
        <v>5.5128400985405559E-4</v>
      </c>
      <c r="E261" s="413">
        <v>2.245430809399478E-2</v>
      </c>
      <c r="F261" s="414">
        <f t="shared" si="6"/>
        <v>1.2378701004555819E-5</v>
      </c>
      <c r="G261" s="412">
        <v>0.24</v>
      </c>
      <c r="H261" s="415">
        <f t="shared" si="7"/>
        <v>1.3230816236497333E-4</v>
      </c>
    </row>
    <row r="262" spans="2:8">
      <c r="B262" s="9" t="s">
        <v>1221</v>
      </c>
      <c r="C262" s="67" t="s">
        <v>1222</v>
      </c>
      <c r="D262" s="412">
        <v>4.3575923783302764E-3</v>
      </c>
      <c r="E262" s="413">
        <v>2.8294682689602509E-2</v>
      </c>
      <c r="F262" s="414">
        <f t="shared" si="6"/>
        <v>1.2329669363548551E-4</v>
      </c>
      <c r="G262" s="412">
        <v>0.06</v>
      </c>
      <c r="H262" s="415">
        <f t="shared" si="7"/>
        <v>2.6145554269981657E-4</v>
      </c>
    </row>
    <row r="263" spans="2:8">
      <c r="B263" s="9" t="s">
        <v>1223</v>
      </c>
      <c r="C263" s="67" t="s">
        <v>1224</v>
      </c>
      <c r="D263" s="412">
        <v>6.2183056803560767E-2</v>
      </c>
      <c r="E263" s="413">
        <v>6.7130577159230445E-3</v>
      </c>
      <c r="F263" s="414">
        <f t="shared" si="6"/>
        <v>4.174384492748246E-4</v>
      </c>
      <c r="G263" s="412">
        <v>0.14499999999999999</v>
      </c>
      <c r="H263" s="415">
        <f t="shared" si="7"/>
        <v>9.0165432365163101E-3</v>
      </c>
    </row>
    <row r="264" spans="2:8">
      <c r="B264" s="9" t="s">
        <v>1225</v>
      </c>
      <c r="C264" s="67" t="s">
        <v>1226</v>
      </c>
      <c r="D264" s="412">
        <v>0</v>
      </c>
      <c r="E264" s="413" t="s">
        <v>759</v>
      </c>
      <c r="F264" s="414" t="str">
        <f t="shared" si="6"/>
        <v>n/a</v>
      </c>
      <c r="G264" s="412" t="s">
        <v>759</v>
      </c>
      <c r="H264" s="415" t="str">
        <f t="shared" si="7"/>
        <v>n/a</v>
      </c>
    </row>
    <row r="265" spans="2:8">
      <c r="B265" s="9" t="s">
        <v>1227</v>
      </c>
      <c r="C265" s="67" t="s">
        <v>1228</v>
      </c>
      <c r="D265" s="412">
        <v>1.0871181419245901E-3</v>
      </c>
      <c r="E265" s="413">
        <v>8.7896633558934689E-3</v>
      </c>
      <c r="F265" s="414">
        <f t="shared" si="6"/>
        <v>9.5554024956015648E-6</v>
      </c>
      <c r="G265" s="412">
        <v>0.13500000000000001</v>
      </c>
      <c r="H265" s="415">
        <f t="shared" si="7"/>
        <v>1.4676094915981968E-4</v>
      </c>
    </row>
    <row r="266" spans="2:8">
      <c r="B266" s="9" t="s">
        <v>1229</v>
      </c>
      <c r="C266" s="67" t="s">
        <v>1230</v>
      </c>
      <c r="D266" s="412">
        <v>7.5004280461158437E-3</v>
      </c>
      <c r="E266" s="413">
        <v>1.8480872297172428E-2</v>
      </c>
      <c r="F266" s="414">
        <f t="shared" si="6"/>
        <v>1.3861445289439742E-4</v>
      </c>
      <c r="G266" s="412">
        <v>0.115</v>
      </c>
      <c r="H266" s="415">
        <f t="shared" si="7"/>
        <v>8.6254922530332211E-4</v>
      </c>
    </row>
    <row r="267" spans="2:8">
      <c r="B267" s="9" t="s">
        <v>1231</v>
      </c>
      <c r="C267" s="67" t="s">
        <v>1232</v>
      </c>
      <c r="D267" s="412">
        <v>3.1082206301060686E-4</v>
      </c>
      <c r="E267" s="413" t="s">
        <v>759</v>
      </c>
      <c r="F267" s="414" t="str">
        <f t="shared" si="6"/>
        <v>n/a</v>
      </c>
      <c r="G267" s="412">
        <v>5.5E-2</v>
      </c>
      <c r="H267" s="415">
        <f t="shared" si="7"/>
        <v>1.7095213465583376E-5</v>
      </c>
    </row>
    <row r="268" spans="2:8">
      <c r="B268" s="9" t="s">
        <v>1233</v>
      </c>
      <c r="C268" s="67" t="s">
        <v>1234</v>
      </c>
      <c r="D268" s="412">
        <v>1.5436518832498455E-3</v>
      </c>
      <c r="E268" s="413">
        <v>1.089588377723971E-2</v>
      </c>
      <c r="F268" s="414">
        <f t="shared" si="6"/>
        <v>1.6819451512407519E-5</v>
      </c>
      <c r="G268" s="412">
        <v>0.155</v>
      </c>
      <c r="H268" s="415">
        <f t="shared" si="7"/>
        <v>2.3926604190372604E-4</v>
      </c>
    </row>
    <row r="269" spans="2:8">
      <c r="B269" s="9" t="s">
        <v>1235</v>
      </c>
      <c r="C269" s="67" t="s">
        <v>1236</v>
      </c>
      <c r="D269" s="412">
        <v>1.4621970841177041E-3</v>
      </c>
      <c r="E269" s="413" t="s">
        <v>759</v>
      </c>
      <c r="F269" s="414" t="str">
        <f t="shared" si="6"/>
        <v>n/a</v>
      </c>
      <c r="G269" s="412">
        <v>0.04</v>
      </c>
      <c r="H269" s="415">
        <f t="shared" si="7"/>
        <v>5.8487883364708162E-5</v>
      </c>
    </row>
    <row r="270" spans="2:8">
      <c r="B270" s="9" t="s">
        <v>1237</v>
      </c>
      <c r="C270" s="67" t="s">
        <v>1238</v>
      </c>
      <c r="D270" s="412">
        <v>6.7321191119333634E-4</v>
      </c>
      <c r="E270" s="413">
        <v>1.5253476895468819E-2</v>
      </c>
      <c r="F270" s="414">
        <f t="shared" si="6"/>
        <v>1.0268822333141962E-5</v>
      </c>
      <c r="G270" s="412">
        <v>6.5000000000000002E-2</v>
      </c>
      <c r="H270" s="415">
        <f t="shared" si="7"/>
        <v>4.3758774227566861E-5</v>
      </c>
    </row>
    <row r="271" spans="2:8">
      <c r="B271" s="9" t="s">
        <v>1239</v>
      </c>
      <c r="C271" s="67" t="s">
        <v>1240</v>
      </c>
      <c r="D271" s="412">
        <v>9.7810337380168483E-4</v>
      </c>
      <c r="E271" s="413">
        <v>1.3775290572535515E-2</v>
      </c>
      <c r="F271" s="414">
        <f t="shared" si="6"/>
        <v>1.3473658184095529E-5</v>
      </c>
      <c r="G271" s="412">
        <v>3.5000000000000003E-2</v>
      </c>
      <c r="H271" s="415">
        <f t="shared" si="7"/>
        <v>3.4233618083058973E-5</v>
      </c>
    </row>
    <row r="272" spans="2:8">
      <c r="B272" s="9" t="s">
        <v>1241</v>
      </c>
      <c r="C272" s="67" t="s">
        <v>1242</v>
      </c>
      <c r="D272" s="412">
        <v>4.7299687900246631E-3</v>
      </c>
      <c r="E272" s="413">
        <v>7.9437131184748062E-3</v>
      </c>
      <c r="F272" s="414">
        <f t="shared" si="6"/>
        <v>3.757351512729532E-5</v>
      </c>
      <c r="G272" s="412">
        <v>0.11</v>
      </c>
      <c r="H272" s="415">
        <f t="shared" si="7"/>
        <v>5.2029656690271299E-4</v>
      </c>
    </row>
    <row r="273" spans="2:8">
      <c r="B273" s="9" t="s">
        <v>1243</v>
      </c>
      <c r="C273" s="67" t="s">
        <v>1244</v>
      </c>
      <c r="D273" s="412">
        <v>8.9120383860338359E-4</v>
      </c>
      <c r="E273" s="413">
        <v>4.7976011994003004E-3</v>
      </c>
      <c r="F273" s="414">
        <f t="shared" si="6"/>
        <v>4.2756406049937447E-6</v>
      </c>
      <c r="G273" s="412">
        <v>0.105</v>
      </c>
      <c r="H273" s="415">
        <f t="shared" si="7"/>
        <v>9.3576403053355272E-5</v>
      </c>
    </row>
    <row r="274" spans="2:8">
      <c r="B274" s="9" t="s">
        <v>1245</v>
      </c>
      <c r="C274" s="67" t="s">
        <v>1246</v>
      </c>
      <c r="D274" s="412">
        <v>2.7795970909212297E-3</v>
      </c>
      <c r="E274" s="413">
        <v>1.0345676984974135E-2</v>
      </c>
      <c r="F274" s="414">
        <f t="shared" si="6"/>
        <v>2.8756813651044825E-5</v>
      </c>
      <c r="G274" s="412">
        <v>0.11</v>
      </c>
      <c r="H274" s="415">
        <f t="shared" si="7"/>
        <v>3.0575568000133525E-4</v>
      </c>
    </row>
    <row r="275" spans="2:8">
      <c r="B275" s="9" t="s">
        <v>1247</v>
      </c>
      <c r="C275" s="67" t="s">
        <v>1248</v>
      </c>
      <c r="D275" s="412">
        <v>6.6401596530537936E-4</v>
      </c>
      <c r="E275" s="413">
        <v>2.3956931359353974E-2</v>
      </c>
      <c r="F275" s="414">
        <f t="shared" si="6"/>
        <v>1.5907784902336145E-5</v>
      </c>
      <c r="G275" s="412">
        <v>6.5000000000000002E-2</v>
      </c>
      <c r="H275" s="415">
        <f t="shared" si="7"/>
        <v>4.3161037744849661E-5</v>
      </c>
    </row>
    <row r="276" spans="2:8">
      <c r="B276" s="9" t="s">
        <v>1249</v>
      </c>
      <c r="C276" s="67" t="s">
        <v>1250</v>
      </c>
      <c r="D276" s="412">
        <v>3.4385419583915521E-4</v>
      </c>
      <c r="E276" s="413">
        <v>1.2132163138874549E-2</v>
      </c>
      <c r="F276" s="414">
        <f t="shared" si="6"/>
        <v>4.1716951999071488E-6</v>
      </c>
      <c r="G276" s="412">
        <v>0.04</v>
      </c>
      <c r="H276" s="415">
        <f t="shared" si="7"/>
        <v>1.3754167833566209E-5</v>
      </c>
    </row>
    <row r="277" spans="2:8">
      <c r="B277" s="9" t="s">
        <v>1251</v>
      </c>
      <c r="C277" s="67" t="s">
        <v>1252</v>
      </c>
      <c r="D277" s="412">
        <v>3.7176276113042713E-3</v>
      </c>
      <c r="E277" s="413">
        <v>7.18562874251497E-3</v>
      </c>
      <c r="F277" s="414">
        <f t="shared" si="6"/>
        <v>2.6713491817755243E-5</v>
      </c>
      <c r="G277" s="412">
        <v>0.09</v>
      </c>
      <c r="H277" s="415">
        <f t="shared" si="7"/>
        <v>3.3458648501738443E-4</v>
      </c>
    </row>
    <row r="278" spans="2:8">
      <c r="B278" s="9" t="s">
        <v>1253</v>
      </c>
      <c r="C278" s="67" t="s">
        <v>1254</v>
      </c>
      <c r="D278" s="412">
        <v>4.6482170943844226E-4</v>
      </c>
      <c r="E278" s="413" t="s">
        <v>759</v>
      </c>
      <c r="F278" s="414" t="str">
        <f t="shared" si="6"/>
        <v>n/a</v>
      </c>
      <c r="G278" s="412">
        <v>-6.5000000000000002E-2</v>
      </c>
      <c r="H278" s="415">
        <f t="shared" si="7"/>
        <v>-3.0213411113498747E-5</v>
      </c>
    </row>
    <row r="279" spans="2:8">
      <c r="B279" s="9" t="s">
        <v>1255</v>
      </c>
      <c r="C279" s="67" t="s">
        <v>1256</v>
      </c>
      <c r="D279" s="412">
        <v>5.4097856783276682E-4</v>
      </c>
      <c r="E279" s="413">
        <v>3.1993415637860081E-2</v>
      </c>
      <c r="F279" s="414">
        <f t="shared" si="6"/>
        <v>1.7307752171847992E-5</v>
      </c>
      <c r="G279" s="412">
        <v>0.11</v>
      </c>
      <c r="H279" s="415">
        <f t="shared" si="7"/>
        <v>5.9507642461604348E-5</v>
      </c>
    </row>
    <row r="280" spans="2:8">
      <c r="B280" s="9" t="s">
        <v>1257</v>
      </c>
      <c r="C280" s="67" t="s">
        <v>1258</v>
      </c>
      <c r="D280" s="412">
        <v>6.6761134768635782E-4</v>
      </c>
      <c r="E280" s="413">
        <v>1.2242626599888704E-2</v>
      </c>
      <c r="F280" s="414">
        <f t="shared" ref="F280:F343" si="8">IFERROR($E280*$D280, "n/a")</f>
        <v>8.1733164435725509E-6</v>
      </c>
      <c r="G280" s="412">
        <v>0.08</v>
      </c>
      <c r="H280" s="415">
        <f t="shared" ref="H280:H343" si="9">IFERROR($G280*$D280, "n/a")</f>
        <v>5.3408907814908628E-5</v>
      </c>
    </row>
    <row r="281" spans="2:8">
      <c r="B281" s="9" t="s">
        <v>1259</v>
      </c>
      <c r="C281" s="67" t="s">
        <v>1260</v>
      </c>
      <c r="D281" s="412">
        <v>5.0341650886639847E-4</v>
      </c>
      <c r="E281" s="413">
        <v>2.4444660005820157E-2</v>
      </c>
      <c r="F281" s="414">
        <f t="shared" si="8"/>
        <v>1.230584540055606E-5</v>
      </c>
      <c r="G281" s="412">
        <v>0.105</v>
      </c>
      <c r="H281" s="415">
        <f t="shared" si="9"/>
        <v>5.285873343097184E-5</v>
      </c>
    </row>
    <row r="282" spans="2:8">
      <c r="B282" s="9" t="s">
        <v>1261</v>
      </c>
      <c r="C282" s="67" t="s">
        <v>1262</v>
      </c>
      <c r="D282" s="412">
        <v>8.004531684476945E-4</v>
      </c>
      <c r="E282" s="413">
        <v>2.1286031042128603E-2</v>
      </c>
      <c r="F282" s="414">
        <f t="shared" si="8"/>
        <v>1.703847099134782E-5</v>
      </c>
      <c r="G282" s="412">
        <v>0.08</v>
      </c>
      <c r="H282" s="415">
        <f t="shared" si="9"/>
        <v>6.4036253475815568E-5</v>
      </c>
    </row>
    <row r="283" spans="2:8">
      <c r="B283" s="9" t="s">
        <v>1263</v>
      </c>
      <c r="C283" s="67" t="s">
        <v>1264</v>
      </c>
      <c r="D283" s="412">
        <v>9.8287438996415505E-4</v>
      </c>
      <c r="E283" s="413">
        <v>8.9766606822262122E-3</v>
      </c>
      <c r="F283" s="414">
        <f t="shared" si="8"/>
        <v>8.8229298919583034E-6</v>
      </c>
      <c r="G283" s="412">
        <v>0.105</v>
      </c>
      <c r="H283" s="415">
        <f t="shared" si="9"/>
        <v>1.0320181094623627E-4</v>
      </c>
    </row>
    <row r="284" spans="2:8">
      <c r="B284" s="9" t="s">
        <v>1265</v>
      </c>
      <c r="C284" s="67" t="s">
        <v>1266</v>
      </c>
      <c r="D284" s="412">
        <v>1.1806678096399747E-3</v>
      </c>
      <c r="E284" s="413">
        <v>5.0232695575090488E-3</v>
      </c>
      <c r="F284" s="414">
        <f t="shared" si="8"/>
        <v>5.9308126656953731E-6</v>
      </c>
      <c r="G284" s="412">
        <v>9.5000000000000001E-2</v>
      </c>
      <c r="H284" s="415">
        <f t="shared" si="9"/>
        <v>1.1216344191579759E-4</v>
      </c>
    </row>
    <row r="285" spans="2:8">
      <c r="B285" s="9" t="s">
        <v>1267</v>
      </c>
      <c r="C285" s="67" t="s">
        <v>1268</v>
      </c>
      <c r="D285" s="412">
        <v>5.5087386049239263E-4</v>
      </c>
      <c r="E285" s="413">
        <v>9.6573498003528647E-3</v>
      </c>
      <c r="F285" s="414">
        <f t="shared" si="8"/>
        <v>5.3199815666458196E-6</v>
      </c>
      <c r="G285" s="412">
        <v>5.5E-2</v>
      </c>
      <c r="H285" s="415">
        <f t="shared" si="9"/>
        <v>3.0298062327081596E-5</v>
      </c>
    </row>
    <row r="286" spans="2:8">
      <c r="B286" s="9" t="s">
        <v>1269</v>
      </c>
      <c r="C286" s="67" t="s">
        <v>1270</v>
      </c>
      <c r="D286" s="412">
        <v>8.7567356846897598E-4</v>
      </c>
      <c r="E286" s="413">
        <v>2.2275258552108195E-2</v>
      </c>
      <c r="F286" s="414">
        <f t="shared" si="8"/>
        <v>1.9505855144893659E-5</v>
      </c>
      <c r="G286" s="412">
        <v>0.08</v>
      </c>
      <c r="H286" s="415">
        <f t="shared" si="9"/>
        <v>7.0053885477518079E-5</v>
      </c>
    </row>
    <row r="287" spans="2:8">
      <c r="B287" s="9" t="s">
        <v>1271</v>
      </c>
      <c r="C287" s="67" t="s">
        <v>1272</v>
      </c>
      <c r="D287" s="412">
        <v>5.9137202252090078E-4</v>
      </c>
      <c r="E287" s="413">
        <v>2.9021832332959567E-2</v>
      </c>
      <c r="F287" s="414">
        <f t="shared" si="8"/>
        <v>1.7162699684004771E-5</v>
      </c>
      <c r="G287" s="412">
        <v>0.04</v>
      </c>
      <c r="H287" s="415">
        <f t="shared" si="9"/>
        <v>2.3654880900836031E-5</v>
      </c>
    </row>
    <row r="288" spans="2:8">
      <c r="B288" s="9" t="s">
        <v>1273</v>
      </c>
      <c r="C288" s="67" t="s">
        <v>81</v>
      </c>
      <c r="D288" s="412">
        <v>1.084333667126019E-3</v>
      </c>
      <c r="E288" s="413">
        <v>2.751465944970681E-2</v>
      </c>
      <c r="F288" s="414">
        <f t="shared" si="8"/>
        <v>2.9835071580824155E-5</v>
      </c>
      <c r="G288" s="412">
        <v>0.06</v>
      </c>
      <c r="H288" s="415">
        <f t="shared" si="9"/>
        <v>6.5060020027561129E-5</v>
      </c>
    </row>
    <row r="289" spans="2:8">
      <c r="B289" s="9" t="s">
        <v>1274</v>
      </c>
      <c r="C289" s="67" t="s">
        <v>1275</v>
      </c>
      <c r="D289" s="412">
        <v>2.4165439795381838E-3</v>
      </c>
      <c r="E289" s="413" t="s">
        <v>759</v>
      </c>
      <c r="F289" s="414" t="str">
        <f t="shared" si="8"/>
        <v>n/a</v>
      </c>
      <c r="G289" s="412">
        <v>0.14000000000000001</v>
      </c>
      <c r="H289" s="415">
        <f t="shared" si="9"/>
        <v>3.3831615713534577E-4</v>
      </c>
    </row>
    <row r="290" spans="2:8">
      <c r="B290" s="9" t="s">
        <v>1276</v>
      </c>
      <c r="C290" s="67" t="s">
        <v>1277</v>
      </c>
      <c r="D290" s="412">
        <v>8.074671059405457E-4</v>
      </c>
      <c r="E290" s="413">
        <v>2.8838451268357809E-2</v>
      </c>
      <c r="F290" s="414">
        <f t="shared" si="8"/>
        <v>2.328610078546834E-5</v>
      </c>
      <c r="G290" s="412">
        <v>0.04</v>
      </c>
      <c r="H290" s="415">
        <f t="shared" si="9"/>
        <v>3.2298684237621831E-5</v>
      </c>
    </row>
    <row r="291" spans="2:8">
      <c r="B291" s="9" t="s">
        <v>1278</v>
      </c>
      <c r="C291" s="67" t="s">
        <v>1279</v>
      </c>
      <c r="D291" s="412">
        <v>2.462689993728626E-3</v>
      </c>
      <c r="E291" s="413">
        <v>4.3942441590592608E-2</v>
      </c>
      <c r="F291" s="414">
        <f t="shared" si="8"/>
        <v>1.0821661120515702E-4</v>
      </c>
      <c r="G291" s="412">
        <v>3.5000000000000003E-2</v>
      </c>
      <c r="H291" s="415">
        <f t="shared" si="9"/>
        <v>8.619414978050192E-5</v>
      </c>
    </row>
    <row r="292" spans="2:8">
      <c r="B292" s="9" t="s">
        <v>1280</v>
      </c>
      <c r="C292" s="67" t="s">
        <v>1281</v>
      </c>
      <c r="D292" s="412">
        <v>4.0033715800960362E-4</v>
      </c>
      <c r="E292" s="413">
        <v>2.8297960882230543E-2</v>
      </c>
      <c r="F292" s="414">
        <f t="shared" si="8"/>
        <v>1.1328725237059111E-5</v>
      </c>
      <c r="G292" s="412">
        <v>0.09</v>
      </c>
      <c r="H292" s="415">
        <f t="shared" si="9"/>
        <v>3.6030344220864322E-5</v>
      </c>
    </row>
    <row r="293" spans="2:8">
      <c r="B293" s="9" t="s">
        <v>1282</v>
      </c>
      <c r="C293" s="67" t="s">
        <v>1283</v>
      </c>
      <c r="D293" s="412">
        <v>4.8735405912041105E-4</v>
      </c>
      <c r="E293" s="413">
        <v>3.8167938931297704E-2</v>
      </c>
      <c r="F293" s="414">
        <f t="shared" si="8"/>
        <v>1.8601299966427901E-5</v>
      </c>
      <c r="G293" s="412">
        <v>4.4999999999999998E-2</v>
      </c>
      <c r="H293" s="415">
        <f t="shared" si="9"/>
        <v>2.1930932660418495E-5</v>
      </c>
    </row>
    <row r="294" spans="2:8">
      <c r="B294" s="9" t="s">
        <v>1284</v>
      </c>
      <c r="C294" s="67" t="s">
        <v>1285</v>
      </c>
      <c r="D294" s="412">
        <v>9.0658151467558421E-4</v>
      </c>
      <c r="E294" s="413">
        <v>3.4063939690073992E-2</v>
      </c>
      <c r="F294" s="414">
        <f t="shared" si="8"/>
        <v>3.0881738040045031E-5</v>
      </c>
      <c r="G294" s="412">
        <v>3.5000000000000003E-2</v>
      </c>
      <c r="H294" s="415">
        <f t="shared" si="9"/>
        <v>3.1730353013645452E-5</v>
      </c>
    </row>
    <row r="295" spans="2:8">
      <c r="B295" s="9" t="s">
        <v>1286</v>
      </c>
      <c r="C295" s="67" t="s">
        <v>1287</v>
      </c>
      <c r="D295" s="412">
        <v>1.2922596830096326E-3</v>
      </c>
      <c r="E295" s="413" t="s">
        <v>759</v>
      </c>
      <c r="F295" s="414" t="str">
        <f t="shared" si="8"/>
        <v>n/a</v>
      </c>
      <c r="G295" s="412">
        <v>7.0000000000000007E-2</v>
      </c>
      <c r="H295" s="415">
        <f t="shared" si="9"/>
        <v>9.0458177810674286E-5</v>
      </c>
    </row>
    <row r="296" spans="2:8">
      <c r="B296" s="9" t="s">
        <v>1288</v>
      </c>
      <c r="C296" s="67" t="s">
        <v>1289</v>
      </c>
      <c r="D296" s="412">
        <v>6.6269117673582701E-4</v>
      </c>
      <c r="E296" s="413">
        <v>2.6638759394919609E-2</v>
      </c>
      <c r="F296" s="414">
        <f t="shared" si="8"/>
        <v>1.7653270810201844E-5</v>
      </c>
      <c r="G296" s="412">
        <v>5.5E-2</v>
      </c>
      <c r="H296" s="415">
        <f t="shared" si="9"/>
        <v>3.6448014720470483E-5</v>
      </c>
    </row>
    <row r="297" spans="2:8">
      <c r="B297" s="9" t="s">
        <v>1290</v>
      </c>
      <c r="C297" s="67" t="s">
        <v>1291</v>
      </c>
      <c r="D297" s="412">
        <v>3.8737857706873738E-4</v>
      </c>
      <c r="E297" s="413">
        <v>2.9744199881023201E-2</v>
      </c>
      <c r="F297" s="414">
        <f t="shared" si="8"/>
        <v>1.1522265825958875E-5</v>
      </c>
      <c r="G297" s="412">
        <v>0.05</v>
      </c>
      <c r="H297" s="415">
        <f t="shared" si="9"/>
        <v>1.9368928853436869E-5</v>
      </c>
    </row>
    <row r="298" spans="2:8">
      <c r="B298" s="9" t="s">
        <v>1292</v>
      </c>
      <c r="C298" s="67" t="s">
        <v>1293</v>
      </c>
      <c r="D298" s="412">
        <v>1.0719015683428505E-3</v>
      </c>
      <c r="E298" s="413">
        <v>2.5300958987961641E-2</v>
      </c>
      <c r="F298" s="414">
        <f t="shared" si="8"/>
        <v>2.7120137619774224E-5</v>
      </c>
      <c r="G298" s="412">
        <v>6.5000000000000002E-2</v>
      </c>
      <c r="H298" s="415">
        <f t="shared" si="9"/>
        <v>6.9673601942285291E-5</v>
      </c>
    </row>
    <row r="299" spans="2:8">
      <c r="B299" s="9" t="s">
        <v>1294</v>
      </c>
      <c r="C299" s="67" t="s">
        <v>1295</v>
      </c>
      <c r="D299" s="412">
        <v>2.3096983463361646E-4</v>
      </c>
      <c r="E299" s="413">
        <v>4.0223463687150844E-2</v>
      </c>
      <c r="F299" s="414">
        <f t="shared" si="8"/>
        <v>9.2904067562125074E-6</v>
      </c>
      <c r="G299" s="412">
        <v>2.5000000000000001E-2</v>
      </c>
      <c r="H299" s="415">
        <f t="shared" si="9"/>
        <v>5.7742458658404121E-6</v>
      </c>
    </row>
    <row r="300" spans="2:8">
      <c r="B300" s="9" t="s">
        <v>1296</v>
      </c>
      <c r="C300" s="67" t="s">
        <v>1297</v>
      </c>
      <c r="D300" s="412">
        <v>4.5673706210363069E-3</v>
      </c>
      <c r="E300" s="413">
        <v>1.9609321969982652E-2</v>
      </c>
      <c r="F300" s="414">
        <f t="shared" si="8"/>
        <v>8.9563041064140569E-5</v>
      </c>
      <c r="G300" s="412">
        <v>0.16500000000000001</v>
      </c>
      <c r="H300" s="415">
        <f t="shared" si="9"/>
        <v>7.5361615247099062E-4</v>
      </c>
    </row>
    <row r="301" spans="2:8">
      <c r="B301" s="9" t="s">
        <v>1298</v>
      </c>
      <c r="C301" s="67" t="s">
        <v>1299</v>
      </c>
      <c r="D301" s="412">
        <v>1.2834811828873677E-3</v>
      </c>
      <c r="E301" s="413">
        <v>5.5784201914017952E-3</v>
      </c>
      <c r="F301" s="414">
        <f t="shared" si="8"/>
        <v>7.1597973459031527E-6</v>
      </c>
      <c r="G301" s="412">
        <v>0.1</v>
      </c>
      <c r="H301" s="415">
        <f t="shared" si="9"/>
        <v>1.2834811828873677E-4</v>
      </c>
    </row>
    <row r="302" spans="2:8">
      <c r="B302" s="9" t="s">
        <v>1300</v>
      </c>
      <c r="C302" s="67" t="s">
        <v>1301</v>
      </c>
      <c r="D302" s="412">
        <v>1.2963435384443502E-3</v>
      </c>
      <c r="E302" s="413">
        <v>2.3767825869402052E-3</v>
      </c>
      <c r="F302" s="414">
        <f t="shared" si="8"/>
        <v>3.0811267488669823E-6</v>
      </c>
      <c r="G302" s="412">
        <v>7.4999999999999997E-2</v>
      </c>
      <c r="H302" s="415">
        <f t="shared" si="9"/>
        <v>9.7225765383326262E-5</v>
      </c>
    </row>
    <row r="303" spans="2:8">
      <c r="B303" s="9" t="s">
        <v>1302</v>
      </c>
      <c r="C303" s="67" t="s">
        <v>1303</v>
      </c>
      <c r="D303" s="412">
        <v>1.2675097680777633E-3</v>
      </c>
      <c r="E303" s="413" t="s">
        <v>759</v>
      </c>
      <c r="F303" s="414" t="str">
        <f t="shared" si="8"/>
        <v>n/a</v>
      </c>
      <c r="G303" s="412">
        <v>0.14000000000000001</v>
      </c>
      <c r="H303" s="415">
        <f t="shared" si="9"/>
        <v>1.7745136753088687E-4</v>
      </c>
    </row>
    <row r="304" spans="2:8">
      <c r="B304" s="9" t="s">
        <v>1304</v>
      </c>
      <c r="C304" s="67" t="s">
        <v>1305</v>
      </c>
      <c r="D304" s="412">
        <v>3.9009037893115803E-3</v>
      </c>
      <c r="E304" s="413">
        <v>1.6472956895762791E-2</v>
      </c>
      <c r="F304" s="414">
        <f t="shared" si="8"/>
        <v>6.4259419975847402E-5</v>
      </c>
      <c r="G304" s="412">
        <v>0.16</v>
      </c>
      <c r="H304" s="415">
        <f t="shared" si="9"/>
        <v>6.2414460628985283E-4</v>
      </c>
    </row>
    <row r="305" spans="2:8">
      <c r="B305" s="9" t="s">
        <v>1306</v>
      </c>
      <c r="C305" s="67" t="s">
        <v>1307</v>
      </c>
      <c r="D305" s="412">
        <v>5.8166182175891615E-4</v>
      </c>
      <c r="E305" s="413">
        <v>3.7037037037037035E-2</v>
      </c>
      <c r="F305" s="414">
        <f t="shared" si="8"/>
        <v>2.1543030435515413E-5</v>
      </c>
      <c r="G305" s="412">
        <v>4.4999999999999998E-2</v>
      </c>
      <c r="H305" s="415">
        <f t="shared" si="9"/>
        <v>2.6174781979151226E-5</v>
      </c>
    </row>
    <row r="306" spans="2:8">
      <c r="B306" s="9" t="s">
        <v>1308</v>
      </c>
      <c r="C306" s="67" t="s">
        <v>1309</v>
      </c>
      <c r="D306" s="412">
        <v>0</v>
      </c>
      <c r="E306" s="413">
        <v>1.2738853503184716E-2</v>
      </c>
      <c r="F306" s="414">
        <f t="shared" si="8"/>
        <v>0</v>
      </c>
      <c r="G306" s="412" t="s">
        <v>759</v>
      </c>
      <c r="H306" s="415" t="str">
        <f t="shared" si="9"/>
        <v>n/a</v>
      </c>
    </row>
    <row r="307" spans="2:8">
      <c r="B307" s="9" t="s">
        <v>1308</v>
      </c>
      <c r="C307" s="67" t="s">
        <v>1310</v>
      </c>
      <c r="D307" s="412">
        <v>0</v>
      </c>
      <c r="E307" s="413">
        <v>1.3169195533924994E-2</v>
      </c>
      <c r="F307" s="414">
        <f t="shared" si="8"/>
        <v>0</v>
      </c>
      <c r="G307" s="412" t="s">
        <v>759</v>
      </c>
      <c r="H307" s="415" t="str">
        <f t="shared" si="9"/>
        <v>n/a</v>
      </c>
    </row>
    <row r="308" spans="2:8">
      <c r="B308" s="9" t="s">
        <v>1311</v>
      </c>
      <c r="C308" s="67" t="s">
        <v>1312</v>
      </c>
      <c r="D308" s="412">
        <v>8.9616233856919605E-4</v>
      </c>
      <c r="E308" s="413">
        <v>2.4758957266992027E-2</v>
      </c>
      <c r="F308" s="414">
        <f t="shared" si="8"/>
        <v>2.2188045044922367E-5</v>
      </c>
      <c r="G308" s="412">
        <v>0.05</v>
      </c>
      <c r="H308" s="415">
        <f t="shared" si="9"/>
        <v>4.4808116928459803E-5</v>
      </c>
    </row>
    <row r="309" spans="2:8">
      <c r="B309" s="9" t="s">
        <v>1313</v>
      </c>
      <c r="C309" s="67" t="s">
        <v>1314</v>
      </c>
      <c r="D309" s="412">
        <v>3.094653360713933E-4</v>
      </c>
      <c r="E309" s="413" t="s">
        <v>759</v>
      </c>
      <c r="F309" s="414" t="str">
        <f t="shared" si="8"/>
        <v>n/a</v>
      </c>
      <c r="G309" s="412">
        <v>-4.4999999999999998E-2</v>
      </c>
      <c r="H309" s="415">
        <f t="shared" si="9"/>
        <v>-1.3925940123212698E-5</v>
      </c>
    </row>
    <row r="310" spans="2:8">
      <c r="B310" s="9" t="s">
        <v>1315</v>
      </c>
      <c r="C310" s="67" t="s">
        <v>1316</v>
      </c>
      <c r="D310" s="412">
        <v>2.5200936509828212E-3</v>
      </c>
      <c r="E310" s="413">
        <v>3.0374254203579826E-2</v>
      </c>
      <c r="F310" s="414">
        <f t="shared" si="8"/>
        <v>7.6545965171779786E-5</v>
      </c>
      <c r="G310" s="412">
        <v>0.03</v>
      </c>
      <c r="H310" s="415">
        <f t="shared" si="9"/>
        <v>7.5602809529484637E-5</v>
      </c>
    </row>
    <row r="311" spans="2:8">
      <c r="B311" s="9" t="s">
        <v>1317</v>
      </c>
      <c r="C311" s="67" t="s">
        <v>1318</v>
      </c>
      <c r="D311" s="412">
        <v>2.7787479856236392E-4</v>
      </c>
      <c r="E311" s="413">
        <v>1.5382339890548736E-2</v>
      </c>
      <c r="F311" s="414">
        <f t="shared" si="8"/>
        <v>4.2743645985040445E-6</v>
      </c>
      <c r="G311" s="412">
        <v>0.05</v>
      </c>
      <c r="H311" s="415">
        <f t="shared" si="9"/>
        <v>1.3893739928118197E-5</v>
      </c>
    </row>
    <row r="312" spans="2:8">
      <c r="B312" s="9" t="s">
        <v>1319</v>
      </c>
      <c r="C312" s="67" t="s">
        <v>1320</v>
      </c>
      <c r="D312" s="412">
        <v>3.7513666723479902E-4</v>
      </c>
      <c r="E312" s="413">
        <v>2.3518344308560681E-2</v>
      </c>
      <c r="F312" s="414">
        <f t="shared" si="8"/>
        <v>8.8225933027939567E-6</v>
      </c>
      <c r="G312" s="412">
        <v>6.5000000000000002E-2</v>
      </c>
      <c r="H312" s="415">
        <f t="shared" si="9"/>
        <v>2.4383883370261936E-5</v>
      </c>
    </row>
    <row r="313" spans="2:8">
      <c r="B313" s="9" t="s">
        <v>1321</v>
      </c>
      <c r="C313" s="67" t="s">
        <v>1322</v>
      </c>
      <c r="D313" s="412">
        <v>1.1835486241414523E-3</v>
      </c>
      <c r="E313" s="413">
        <v>2.5174825174825177E-2</v>
      </c>
      <c r="F313" s="414">
        <f t="shared" si="8"/>
        <v>2.9795629698665934E-5</v>
      </c>
      <c r="G313" s="412">
        <v>0.08</v>
      </c>
      <c r="H313" s="415">
        <f t="shared" si="9"/>
        <v>9.4683889931316181E-5</v>
      </c>
    </row>
    <row r="314" spans="2:8">
      <c r="B314" s="9" t="s">
        <v>1323</v>
      </c>
      <c r="C314" s="67" t="s">
        <v>1324</v>
      </c>
      <c r="D314" s="412">
        <v>1.6511587601171953E-3</v>
      </c>
      <c r="E314" s="413">
        <v>1.7826693535885906E-2</v>
      </c>
      <c r="F314" s="414">
        <f t="shared" si="8"/>
        <v>2.9434701195702592E-5</v>
      </c>
      <c r="G314" s="412">
        <v>7.4999999999999997E-2</v>
      </c>
      <c r="H314" s="415">
        <f t="shared" si="9"/>
        <v>1.2383690700878963E-4</v>
      </c>
    </row>
    <row r="315" spans="2:8">
      <c r="B315" s="9" t="s">
        <v>1325</v>
      </c>
      <c r="C315" s="67" t="s">
        <v>1326</v>
      </c>
      <c r="D315" s="412">
        <v>1.1755334718559062E-3</v>
      </c>
      <c r="E315" s="413">
        <v>1.3157894736842105E-2</v>
      </c>
      <c r="F315" s="414">
        <f t="shared" si="8"/>
        <v>1.5467545682314553E-5</v>
      </c>
      <c r="G315" s="412">
        <v>7.4999999999999997E-2</v>
      </c>
      <c r="H315" s="415">
        <f t="shared" si="9"/>
        <v>8.8165010389192958E-5</v>
      </c>
    </row>
    <row r="316" spans="2:8">
      <c r="B316" s="9" t="s">
        <v>1327</v>
      </c>
      <c r="C316" s="67" t="s">
        <v>1328</v>
      </c>
      <c r="D316" s="412">
        <v>9.233620616355627E-4</v>
      </c>
      <c r="E316" s="413" t="s">
        <v>759</v>
      </c>
      <c r="F316" s="414" t="str">
        <f t="shared" si="8"/>
        <v>n/a</v>
      </c>
      <c r="G316" s="412">
        <v>7.4999999999999997E-2</v>
      </c>
      <c r="H316" s="415">
        <f t="shared" si="9"/>
        <v>6.9252154622667203E-5</v>
      </c>
    </row>
    <row r="317" spans="2:8">
      <c r="B317" s="9" t="s">
        <v>1329</v>
      </c>
      <c r="C317" s="67" t="s">
        <v>1330</v>
      </c>
      <c r="D317" s="412">
        <v>4.238431697804476E-4</v>
      </c>
      <c r="E317" s="413">
        <v>6.2686099357467488E-3</v>
      </c>
      <c r="F317" s="414">
        <f t="shared" si="8"/>
        <v>2.65690750528411E-6</v>
      </c>
      <c r="G317" s="412">
        <v>5.5E-2</v>
      </c>
      <c r="H317" s="415">
        <f t="shared" si="9"/>
        <v>2.3311374337924618E-5</v>
      </c>
    </row>
    <row r="318" spans="2:8">
      <c r="B318" s="9" t="s">
        <v>1331</v>
      </c>
      <c r="C318" s="67" t="s">
        <v>1332</v>
      </c>
      <c r="D318" s="412">
        <v>2.727077139881728E-4</v>
      </c>
      <c r="E318" s="413">
        <v>2.4745269286754003E-2</v>
      </c>
      <c r="F318" s="414">
        <f t="shared" si="8"/>
        <v>6.7482258192124272E-6</v>
      </c>
      <c r="G318" s="412">
        <v>6.5000000000000002E-2</v>
      </c>
      <c r="H318" s="415">
        <f t="shared" si="9"/>
        <v>1.7726001409231231E-5</v>
      </c>
    </row>
    <row r="319" spans="2:8">
      <c r="B319" s="9" t="s">
        <v>1333</v>
      </c>
      <c r="C319" s="67" t="s">
        <v>1334</v>
      </c>
      <c r="D319" s="412">
        <v>2.6105257276683505E-4</v>
      </c>
      <c r="E319" s="413" t="s">
        <v>759</v>
      </c>
      <c r="F319" s="414" t="str">
        <f t="shared" si="8"/>
        <v>n/a</v>
      </c>
      <c r="G319" s="412">
        <v>5.0000000000000001E-3</v>
      </c>
      <c r="H319" s="415">
        <f t="shared" si="9"/>
        <v>1.3052628638341753E-6</v>
      </c>
    </row>
    <row r="320" spans="2:8">
      <c r="B320" s="9" t="s">
        <v>1335</v>
      </c>
      <c r="C320" s="67" t="s">
        <v>1336</v>
      </c>
      <c r="D320" s="412">
        <v>3.5102553061255843E-4</v>
      </c>
      <c r="E320" s="413">
        <v>2.4583663758921494E-2</v>
      </c>
      <c r="F320" s="414">
        <f t="shared" si="8"/>
        <v>8.6294936153761398E-6</v>
      </c>
      <c r="G320" s="412">
        <v>2.5000000000000001E-2</v>
      </c>
      <c r="H320" s="415">
        <f t="shared" si="9"/>
        <v>8.7756382653139618E-6</v>
      </c>
    </row>
    <row r="321" spans="2:8">
      <c r="B321" s="9" t="s">
        <v>1337</v>
      </c>
      <c r="C321" s="67" t="s">
        <v>1338</v>
      </c>
      <c r="D321" s="412">
        <v>0</v>
      </c>
      <c r="E321" s="413">
        <v>1.5135289498108091E-2</v>
      </c>
      <c r="F321" s="414">
        <f t="shared" si="8"/>
        <v>0</v>
      </c>
      <c r="G321" s="412" t="s">
        <v>759</v>
      </c>
      <c r="H321" s="415" t="str">
        <f t="shared" si="9"/>
        <v>n/a</v>
      </c>
    </row>
    <row r="322" spans="2:8">
      <c r="B322" s="9" t="s">
        <v>1339</v>
      </c>
      <c r="C322" s="67" t="s">
        <v>1340</v>
      </c>
      <c r="D322" s="412">
        <v>3.1808328103963058E-3</v>
      </c>
      <c r="E322" s="413">
        <v>6.1609147392053462E-3</v>
      </c>
      <c r="F322" s="414">
        <f t="shared" si="8"/>
        <v>1.9596839744518564E-5</v>
      </c>
      <c r="G322" s="412">
        <v>0.155</v>
      </c>
      <c r="H322" s="415">
        <f t="shared" si="9"/>
        <v>4.9302908561142742E-4</v>
      </c>
    </row>
    <row r="323" spans="2:8">
      <c r="B323" s="9" t="s">
        <v>1341</v>
      </c>
      <c r="C323" s="67" t="s">
        <v>413</v>
      </c>
      <c r="D323" s="412">
        <v>4.4321195277857986E-3</v>
      </c>
      <c r="E323" s="413">
        <v>1.8027298480556269E-2</v>
      </c>
      <c r="F323" s="414">
        <f t="shared" si="8"/>
        <v>7.9899141628896696E-5</v>
      </c>
      <c r="G323" s="412">
        <v>7.4999999999999997E-2</v>
      </c>
      <c r="H323" s="415">
        <f t="shared" si="9"/>
        <v>3.3240896458393488E-4</v>
      </c>
    </row>
    <row r="324" spans="2:8">
      <c r="B324" s="9" t="s">
        <v>1342</v>
      </c>
      <c r="C324" s="67" t="s">
        <v>1343</v>
      </c>
      <c r="D324" s="412">
        <v>1.2673597154153639E-3</v>
      </c>
      <c r="E324" s="413">
        <v>1.0050251256281407E-2</v>
      </c>
      <c r="F324" s="414">
        <f t="shared" si="8"/>
        <v>1.2737283572013709E-5</v>
      </c>
      <c r="G324" s="412">
        <v>0.09</v>
      </c>
      <c r="H324" s="415">
        <f t="shared" si="9"/>
        <v>1.1406237438738274E-4</v>
      </c>
    </row>
    <row r="325" spans="2:8">
      <c r="B325" s="9" t="s">
        <v>1344</v>
      </c>
      <c r="C325" s="67" t="s">
        <v>1345</v>
      </c>
      <c r="D325" s="412">
        <v>2.1560836563291252E-3</v>
      </c>
      <c r="E325" s="413">
        <v>1.9750585554219158E-2</v>
      </c>
      <c r="F325" s="414">
        <f t="shared" si="8"/>
        <v>4.2583914716382041E-5</v>
      </c>
      <c r="G325" s="412">
        <v>9.5000000000000001E-2</v>
      </c>
      <c r="H325" s="415">
        <f t="shared" si="9"/>
        <v>2.0482794735126689E-4</v>
      </c>
    </row>
    <row r="326" spans="2:8">
      <c r="B326" s="9" t="s">
        <v>1346</v>
      </c>
      <c r="C326" s="67" t="s">
        <v>1347</v>
      </c>
      <c r="D326" s="412">
        <v>5.8114392141197504E-4</v>
      </c>
      <c r="E326" s="413" t="s">
        <v>759</v>
      </c>
      <c r="F326" s="414" t="str">
        <f t="shared" si="8"/>
        <v>n/a</v>
      </c>
      <c r="G326" s="412">
        <v>0.255</v>
      </c>
      <c r="H326" s="415">
        <f t="shared" si="9"/>
        <v>1.4819169996005364E-4</v>
      </c>
    </row>
    <row r="327" spans="2:8">
      <c r="B327" s="9" t="s">
        <v>1348</v>
      </c>
      <c r="C327" s="67" t="s">
        <v>1349</v>
      </c>
      <c r="D327" s="412">
        <v>5.6912163388513808E-4</v>
      </c>
      <c r="E327" s="413">
        <v>3.5334088335220844E-2</v>
      </c>
      <c r="F327" s="414">
        <f t="shared" si="8"/>
        <v>2.0109394085182686E-5</v>
      </c>
      <c r="G327" s="412">
        <v>0.12</v>
      </c>
      <c r="H327" s="415">
        <f t="shared" si="9"/>
        <v>6.8294596066216561E-5</v>
      </c>
    </row>
    <row r="328" spans="2:8">
      <c r="B328" s="9" t="s">
        <v>1350</v>
      </c>
      <c r="C328" s="67" t="s">
        <v>1351</v>
      </c>
      <c r="D328" s="412">
        <v>1.0752911843674266E-3</v>
      </c>
      <c r="E328" s="413" t="s">
        <v>759</v>
      </c>
      <c r="F328" s="414" t="str">
        <f t="shared" si="8"/>
        <v>n/a</v>
      </c>
      <c r="G328" s="412">
        <v>0.14000000000000001</v>
      </c>
      <c r="H328" s="415">
        <f t="shared" si="9"/>
        <v>1.5054076581143974E-4</v>
      </c>
    </row>
    <row r="329" spans="2:8">
      <c r="B329" s="9" t="s">
        <v>1352</v>
      </c>
      <c r="C329" s="67" t="s">
        <v>1353</v>
      </c>
      <c r="D329" s="412">
        <v>1.0552557810711047E-3</v>
      </c>
      <c r="E329" s="413">
        <v>2.8198433420365536E-2</v>
      </c>
      <c r="F329" s="414">
        <f t="shared" si="8"/>
        <v>2.9756559883989374E-5</v>
      </c>
      <c r="G329" s="412">
        <v>8.5000000000000006E-2</v>
      </c>
      <c r="H329" s="415">
        <f t="shared" si="9"/>
        <v>8.9696741391043897E-5</v>
      </c>
    </row>
    <row r="330" spans="2:8">
      <c r="B330" s="9" t="s">
        <v>1354</v>
      </c>
      <c r="C330" s="67" t="s">
        <v>1355</v>
      </c>
      <c r="D330" s="412">
        <v>2.2472663204832431E-4</v>
      </c>
      <c r="E330" s="413">
        <v>1.2041792102001063E-2</v>
      </c>
      <c r="F330" s="414">
        <f t="shared" si="8"/>
        <v>2.7061113829088107E-6</v>
      </c>
      <c r="G330" s="412">
        <v>0.08</v>
      </c>
      <c r="H330" s="415">
        <f t="shared" si="9"/>
        <v>1.7978130563865945E-5</v>
      </c>
    </row>
    <row r="331" spans="2:8">
      <c r="B331" s="9" t="s">
        <v>1356</v>
      </c>
      <c r="C331" s="67" t="s">
        <v>1357</v>
      </c>
      <c r="D331" s="412">
        <v>8.0944692765049669E-4</v>
      </c>
      <c r="E331" s="413">
        <v>3.364512075945833E-2</v>
      </c>
      <c r="F331" s="414">
        <f t="shared" si="8"/>
        <v>2.7233939629173492E-5</v>
      </c>
      <c r="G331" s="412">
        <v>0.02</v>
      </c>
      <c r="H331" s="415">
        <f t="shared" si="9"/>
        <v>1.6188938553009933E-5</v>
      </c>
    </row>
    <row r="332" spans="2:8">
      <c r="B332" s="9" t="s">
        <v>1358</v>
      </c>
      <c r="C332" s="67" t="s">
        <v>1359</v>
      </c>
      <c r="D332" s="412">
        <v>3.3601343191582426E-4</v>
      </c>
      <c r="E332" s="413">
        <v>1.4667817083692841E-2</v>
      </c>
      <c r="F332" s="414">
        <f t="shared" si="8"/>
        <v>4.9285835570051882E-6</v>
      </c>
      <c r="G332" s="412">
        <v>5.5E-2</v>
      </c>
      <c r="H332" s="415">
        <f t="shared" si="9"/>
        <v>1.8480738755370333E-5</v>
      </c>
    </row>
    <row r="333" spans="2:8">
      <c r="B333" s="9" t="s">
        <v>1360</v>
      </c>
      <c r="C333" s="67" t="s">
        <v>1361</v>
      </c>
      <c r="D333" s="412">
        <v>3.6040512955528735E-4</v>
      </c>
      <c r="E333" s="413" t="s">
        <v>759</v>
      </c>
      <c r="F333" s="414" t="str">
        <f t="shared" si="8"/>
        <v>n/a</v>
      </c>
      <c r="G333" s="412">
        <v>0.08</v>
      </c>
      <c r="H333" s="415">
        <f t="shared" si="9"/>
        <v>2.8832410364422989E-5</v>
      </c>
    </row>
    <row r="334" spans="2:8">
      <c r="B334" s="9" t="s">
        <v>1362</v>
      </c>
      <c r="C334" s="67" t="s">
        <v>1363</v>
      </c>
      <c r="D334" s="412">
        <v>0</v>
      </c>
      <c r="E334" s="413" t="s">
        <v>759</v>
      </c>
      <c r="F334" s="414" t="str">
        <f t="shared" si="8"/>
        <v>n/a</v>
      </c>
      <c r="G334" s="412" t="s">
        <v>759</v>
      </c>
      <c r="H334" s="415" t="str">
        <f t="shared" si="9"/>
        <v>n/a</v>
      </c>
    </row>
    <row r="335" spans="2:8">
      <c r="B335" s="9" t="s">
        <v>1364</v>
      </c>
      <c r="C335" s="67" t="s">
        <v>1365</v>
      </c>
      <c r="D335" s="412">
        <v>1.1321874698443876E-3</v>
      </c>
      <c r="E335" s="413">
        <v>4.5706249450646046E-2</v>
      </c>
      <c r="F335" s="414">
        <f t="shared" si="8"/>
        <v>5.1748042921603378E-5</v>
      </c>
      <c r="G335" s="412">
        <v>-5.0000000000000001E-3</v>
      </c>
      <c r="H335" s="415">
        <f t="shared" si="9"/>
        <v>-5.660937349221938E-6</v>
      </c>
    </row>
    <row r="336" spans="2:8">
      <c r="B336" s="9" t="s">
        <v>1366</v>
      </c>
      <c r="C336" s="67" t="s">
        <v>1367</v>
      </c>
      <c r="D336" s="412">
        <v>4.5585519606717667E-4</v>
      </c>
      <c r="E336" s="413">
        <v>2.5063567017798764E-2</v>
      </c>
      <c r="F336" s="414">
        <f t="shared" si="8"/>
        <v>1.1425357257041479E-5</v>
      </c>
      <c r="G336" s="412">
        <v>0.05</v>
      </c>
      <c r="H336" s="415">
        <f t="shared" si="9"/>
        <v>2.2792759803358835E-5</v>
      </c>
    </row>
    <row r="337" spans="2:8">
      <c r="B337" s="9" t="s">
        <v>1368</v>
      </c>
      <c r="C337" s="67" t="s">
        <v>1369</v>
      </c>
      <c r="D337" s="412">
        <v>1.5400140445426707E-3</v>
      </c>
      <c r="E337" s="413" t="s">
        <v>759</v>
      </c>
      <c r="F337" s="414" t="str">
        <f t="shared" si="8"/>
        <v>n/a</v>
      </c>
      <c r="G337" s="412">
        <v>0.28999999999999998</v>
      </c>
      <c r="H337" s="415">
        <f t="shared" si="9"/>
        <v>4.4660407291737447E-4</v>
      </c>
    </row>
    <row r="338" spans="2:8">
      <c r="B338" s="9" t="s">
        <v>1370</v>
      </c>
      <c r="C338" s="67" t="s">
        <v>1371</v>
      </c>
      <c r="D338" s="412">
        <v>7.8064811858814679E-4</v>
      </c>
      <c r="E338" s="413">
        <v>3.4469676440301342E-2</v>
      </c>
      <c r="F338" s="414">
        <f t="shared" si="8"/>
        <v>2.690868806146341E-5</v>
      </c>
      <c r="G338" s="412">
        <v>0.01</v>
      </c>
      <c r="H338" s="415">
        <f t="shared" si="9"/>
        <v>7.8064811858814686E-6</v>
      </c>
    </row>
    <row r="339" spans="2:8">
      <c r="B339" s="9" t="s">
        <v>1372</v>
      </c>
      <c r="C339" s="67" t="s">
        <v>1373</v>
      </c>
      <c r="D339" s="412">
        <v>1.092319703235915E-3</v>
      </c>
      <c r="E339" s="413">
        <v>5.0493962678375408E-2</v>
      </c>
      <c r="F339" s="414">
        <f t="shared" si="8"/>
        <v>5.5155550328048394E-5</v>
      </c>
      <c r="G339" s="412">
        <v>4.4999999999999998E-2</v>
      </c>
      <c r="H339" s="415">
        <f t="shared" si="9"/>
        <v>4.9154386645616176E-5</v>
      </c>
    </row>
    <row r="340" spans="2:8">
      <c r="B340" s="9" t="s">
        <v>1374</v>
      </c>
      <c r="C340" s="67" t="s">
        <v>1375</v>
      </c>
      <c r="D340" s="412">
        <v>3.7187615844442219E-3</v>
      </c>
      <c r="E340" s="413">
        <v>2.4001411847755751E-2</v>
      </c>
      <c r="F340" s="414">
        <f t="shared" si="8"/>
        <v>8.9255528351858492E-5</v>
      </c>
      <c r="G340" s="412">
        <v>0.08</v>
      </c>
      <c r="H340" s="415">
        <f t="shared" si="9"/>
        <v>2.9750092675553773E-4</v>
      </c>
    </row>
    <row r="341" spans="2:8">
      <c r="B341" s="9" t="s">
        <v>1376</v>
      </c>
      <c r="C341" s="67" t="s">
        <v>1377</v>
      </c>
      <c r="D341" s="412">
        <v>1.4384154858748997E-3</v>
      </c>
      <c r="E341" s="413">
        <v>3.406193078324226E-2</v>
      </c>
      <c r="F341" s="414">
        <f t="shared" si="8"/>
        <v>4.8995208717414623E-5</v>
      </c>
      <c r="G341" s="412">
        <v>0.06</v>
      </c>
      <c r="H341" s="415">
        <f t="shared" si="9"/>
        <v>8.6304929152493978E-5</v>
      </c>
    </row>
    <row r="342" spans="2:8">
      <c r="B342" s="9" t="s">
        <v>1378</v>
      </c>
      <c r="C342" s="67" t="s">
        <v>1379</v>
      </c>
      <c r="D342" s="412">
        <v>4.9299819000106211E-4</v>
      </c>
      <c r="E342" s="413">
        <v>8.3998320033599333E-3</v>
      </c>
      <c r="F342" s="414">
        <f t="shared" si="8"/>
        <v>4.1411019739694422E-6</v>
      </c>
      <c r="G342" s="412">
        <v>0.1</v>
      </c>
      <c r="H342" s="415">
        <f t="shared" si="9"/>
        <v>4.9299819000106215E-5</v>
      </c>
    </row>
    <row r="343" spans="2:8">
      <c r="B343" s="9" t="s">
        <v>1380</v>
      </c>
      <c r="C343" s="67" t="s">
        <v>1381</v>
      </c>
      <c r="D343" s="412">
        <v>9.4135594794427619E-4</v>
      </c>
      <c r="E343" s="413">
        <v>8.6136177194421661E-3</v>
      </c>
      <c r="F343" s="414">
        <f t="shared" si="8"/>
        <v>8.1084802735150946E-6</v>
      </c>
      <c r="G343" s="412">
        <v>0.09</v>
      </c>
      <c r="H343" s="415">
        <f t="shared" si="9"/>
        <v>8.4722035314984857E-5</v>
      </c>
    </row>
    <row r="344" spans="2:8">
      <c r="B344" s="9" t="s">
        <v>1382</v>
      </c>
      <c r="C344" s="67" t="s">
        <v>1383</v>
      </c>
      <c r="D344" s="412">
        <v>3.1228222319355709E-3</v>
      </c>
      <c r="E344" s="413">
        <v>2.8146143437077133E-2</v>
      </c>
      <c r="F344" s="414">
        <f t="shared" ref="F344:F407" si="10">IFERROR($E344*$D344, "n/a")</f>
        <v>8.7895402468551932E-5</v>
      </c>
      <c r="G344" s="412">
        <v>7.4999999999999997E-2</v>
      </c>
      <c r="H344" s="415">
        <f t="shared" ref="H344:H407" si="11">IFERROR($G344*$D344, "n/a")</f>
        <v>2.3421166739516781E-4</v>
      </c>
    </row>
    <row r="345" spans="2:8">
      <c r="B345" s="9" t="s">
        <v>1384</v>
      </c>
      <c r="C345" s="67" t="s">
        <v>1385</v>
      </c>
      <c r="D345" s="412">
        <v>7.3290432988652775E-4</v>
      </c>
      <c r="E345" s="413">
        <v>1.4906411450834251E-2</v>
      </c>
      <c r="F345" s="414">
        <f t="shared" si="10"/>
        <v>1.0924973495386541E-5</v>
      </c>
      <c r="G345" s="412">
        <v>7.0000000000000007E-2</v>
      </c>
      <c r="H345" s="415">
        <f t="shared" si="11"/>
        <v>5.1303303092056946E-5</v>
      </c>
    </row>
    <row r="346" spans="2:8">
      <c r="B346" s="9" t="s">
        <v>1386</v>
      </c>
      <c r="C346" s="67" t="s">
        <v>1387</v>
      </c>
      <c r="D346" s="412">
        <v>1.7616966151318757E-3</v>
      </c>
      <c r="E346" s="413">
        <v>1.2575650396918965E-2</v>
      </c>
      <c r="F346" s="414">
        <f t="shared" si="10"/>
        <v>2.2154480737333969E-5</v>
      </c>
      <c r="G346" s="412">
        <v>5.5E-2</v>
      </c>
      <c r="H346" s="415">
        <f t="shared" si="11"/>
        <v>9.6893313832253163E-5</v>
      </c>
    </row>
    <row r="347" spans="2:8">
      <c r="B347" s="9" t="s">
        <v>1388</v>
      </c>
      <c r="C347" s="67" t="s">
        <v>1389</v>
      </c>
      <c r="D347" s="412">
        <v>5.3585588149198738E-4</v>
      </c>
      <c r="E347" s="413" t="s">
        <v>759</v>
      </c>
      <c r="F347" s="414" t="str">
        <f t="shared" si="10"/>
        <v>n/a</v>
      </c>
      <c r="G347" s="412">
        <v>0.06</v>
      </c>
      <c r="H347" s="415">
        <f t="shared" si="11"/>
        <v>3.215135288951924E-5</v>
      </c>
    </row>
    <row r="348" spans="2:8">
      <c r="B348" s="9" t="s">
        <v>1390</v>
      </c>
      <c r="C348" s="67" t="s">
        <v>1391</v>
      </c>
      <c r="D348" s="412">
        <v>8.1016004091898736E-4</v>
      </c>
      <c r="E348" s="413" t="s">
        <v>759</v>
      </c>
      <c r="F348" s="414" t="str">
        <f t="shared" si="10"/>
        <v>n/a</v>
      </c>
      <c r="G348" s="412">
        <v>8.5000000000000006E-2</v>
      </c>
      <c r="H348" s="415">
        <f t="shared" si="11"/>
        <v>6.8863603478113924E-5</v>
      </c>
    </row>
    <row r="349" spans="2:8">
      <c r="B349" s="9" t="s">
        <v>1392</v>
      </c>
      <c r="C349" s="67" t="s">
        <v>1393</v>
      </c>
      <c r="D349" s="412">
        <v>5.6118134691381311E-4</v>
      </c>
      <c r="E349" s="413">
        <v>2.4788732394366197E-2</v>
      </c>
      <c r="F349" s="414">
        <f t="shared" si="10"/>
        <v>1.3910974233356494E-5</v>
      </c>
      <c r="G349" s="412">
        <v>7.4999999999999997E-2</v>
      </c>
      <c r="H349" s="415">
        <f t="shared" si="11"/>
        <v>4.2088601018535979E-5</v>
      </c>
    </row>
    <row r="350" spans="2:8">
      <c r="B350" s="9" t="s">
        <v>1394</v>
      </c>
      <c r="C350" s="67" t="s">
        <v>1395</v>
      </c>
      <c r="D350" s="412">
        <v>4.3272181943107877E-4</v>
      </c>
      <c r="E350" s="413">
        <v>1.0223225210038336E-2</v>
      </c>
      <c r="F350" s="414">
        <f t="shared" si="10"/>
        <v>4.4238126133414617E-6</v>
      </c>
      <c r="G350" s="412">
        <v>0.15</v>
      </c>
      <c r="H350" s="415">
        <f t="shared" si="11"/>
        <v>6.4908272914661813E-5</v>
      </c>
    </row>
    <row r="351" spans="2:8">
      <c r="B351" s="9" t="s">
        <v>1396</v>
      </c>
      <c r="C351" s="67" t="s">
        <v>1397</v>
      </c>
      <c r="D351" s="412">
        <v>5.2512090257316921E-4</v>
      </c>
      <c r="E351" s="413" t="s">
        <v>759</v>
      </c>
      <c r="F351" s="414" t="str">
        <f t="shared" si="10"/>
        <v>n/a</v>
      </c>
      <c r="G351" s="412">
        <v>0.08</v>
      </c>
      <c r="H351" s="415">
        <f t="shared" si="11"/>
        <v>4.2009672205853538E-5</v>
      </c>
    </row>
    <row r="352" spans="2:8">
      <c r="B352" s="9" t="s">
        <v>1398</v>
      </c>
      <c r="C352" s="67" t="s">
        <v>1399</v>
      </c>
      <c r="D352" s="412">
        <v>4.9052305368356441E-4</v>
      </c>
      <c r="E352" s="413">
        <v>2.6420806385028209E-2</v>
      </c>
      <c r="F352" s="414">
        <f t="shared" si="10"/>
        <v>1.2960014628766253E-5</v>
      </c>
      <c r="G352" s="412">
        <v>0.06</v>
      </c>
      <c r="H352" s="415">
        <f t="shared" si="11"/>
        <v>2.9431383221013865E-5</v>
      </c>
    </row>
    <row r="353" spans="2:8">
      <c r="B353" s="9" t="s">
        <v>1400</v>
      </c>
      <c r="C353" s="67" t="s">
        <v>1401</v>
      </c>
      <c r="D353" s="412">
        <v>5.2335755014857991E-4</v>
      </c>
      <c r="E353" s="413">
        <v>1.0544314619549728E-2</v>
      </c>
      <c r="F353" s="414">
        <f t="shared" si="10"/>
        <v>5.5184466672834015E-6</v>
      </c>
      <c r="G353" s="412">
        <v>0.09</v>
      </c>
      <c r="H353" s="415">
        <f t="shared" si="11"/>
        <v>4.7102179513372189E-5</v>
      </c>
    </row>
    <row r="354" spans="2:8">
      <c r="B354" s="9" t="s">
        <v>1402</v>
      </c>
      <c r="C354" s="67" t="s">
        <v>1403</v>
      </c>
      <c r="D354" s="412">
        <v>2.4133165443023286E-4</v>
      </c>
      <c r="E354" s="413" t="s">
        <v>759</v>
      </c>
      <c r="F354" s="414" t="str">
        <f t="shared" si="10"/>
        <v>n/a</v>
      </c>
      <c r="G354" s="412">
        <v>2.5000000000000001E-2</v>
      </c>
      <c r="H354" s="415">
        <f t="shared" si="11"/>
        <v>6.0332913607558222E-6</v>
      </c>
    </row>
    <row r="355" spans="2:8">
      <c r="B355" s="9" t="s">
        <v>1404</v>
      </c>
      <c r="C355" s="67" t="s">
        <v>1405</v>
      </c>
      <c r="D355" s="412">
        <v>8.5247495448492468E-4</v>
      </c>
      <c r="E355" s="413">
        <v>3.3276486003078077E-3</v>
      </c>
      <c r="F355" s="414">
        <f t="shared" si="10"/>
        <v>2.8367370890892218E-6</v>
      </c>
      <c r="G355" s="412">
        <v>0.09</v>
      </c>
      <c r="H355" s="415">
        <f t="shared" si="11"/>
        <v>7.6722745903643215E-5</v>
      </c>
    </row>
    <row r="356" spans="2:8">
      <c r="B356" s="9" t="s">
        <v>1406</v>
      </c>
      <c r="C356" s="67" t="s">
        <v>1407</v>
      </c>
      <c r="D356" s="412">
        <v>3.5751342684919347E-4</v>
      </c>
      <c r="E356" s="413" t="s">
        <v>759</v>
      </c>
      <c r="F356" s="414" t="str">
        <f t="shared" si="10"/>
        <v>n/a</v>
      </c>
      <c r="G356" s="412">
        <v>0.15</v>
      </c>
      <c r="H356" s="415">
        <f t="shared" si="11"/>
        <v>5.3627014027379017E-5</v>
      </c>
    </row>
    <row r="357" spans="2:8">
      <c r="B357" s="9" t="s">
        <v>1408</v>
      </c>
      <c r="C357" s="67" t="s">
        <v>1409</v>
      </c>
      <c r="D357" s="412">
        <v>7.2361410810273914E-4</v>
      </c>
      <c r="E357" s="413">
        <v>2.0961221739781401E-2</v>
      </c>
      <c r="F357" s="414">
        <f t="shared" si="10"/>
        <v>1.5167835773975664E-5</v>
      </c>
      <c r="G357" s="412">
        <v>8.5000000000000006E-2</v>
      </c>
      <c r="H357" s="415">
        <f t="shared" si="11"/>
        <v>6.1507199188732829E-5</v>
      </c>
    </row>
    <row r="358" spans="2:8">
      <c r="B358" s="9" t="s">
        <v>1410</v>
      </c>
      <c r="C358" s="67" t="s">
        <v>1411</v>
      </c>
      <c r="D358" s="412">
        <v>3.2368540346993692E-4</v>
      </c>
      <c r="E358" s="413">
        <v>6.6846798162658747E-2</v>
      </c>
      <c r="F358" s="414">
        <f t="shared" si="10"/>
        <v>2.1637332833953635E-5</v>
      </c>
      <c r="G358" s="412">
        <v>8.5000000000000006E-2</v>
      </c>
      <c r="H358" s="415">
        <f t="shared" si="11"/>
        <v>2.7513259294944639E-5</v>
      </c>
    </row>
    <row r="359" spans="2:8">
      <c r="B359" s="9" t="s">
        <v>1412</v>
      </c>
      <c r="C359" s="67" t="s">
        <v>1413</v>
      </c>
      <c r="D359" s="412">
        <v>2.026167175357506E-3</v>
      </c>
      <c r="E359" s="413">
        <v>7.28898057417913E-3</v>
      </c>
      <c r="F359" s="414">
        <f t="shared" si="10"/>
        <v>1.476869318122026E-5</v>
      </c>
      <c r="G359" s="412">
        <v>0.11</v>
      </c>
      <c r="H359" s="415">
        <f t="shared" si="11"/>
        <v>2.2287838928932566E-4</v>
      </c>
    </row>
    <row r="360" spans="2:8">
      <c r="B360" s="9" t="s">
        <v>1414</v>
      </c>
      <c r="C360" s="67" t="s">
        <v>1415</v>
      </c>
      <c r="D360" s="412">
        <v>1.1592596674636878E-3</v>
      </c>
      <c r="E360" s="413" t="s">
        <v>759</v>
      </c>
      <c r="F360" s="414" t="str">
        <f t="shared" si="10"/>
        <v>n/a</v>
      </c>
      <c r="G360" s="412">
        <v>0.13</v>
      </c>
      <c r="H360" s="415">
        <f t="shared" si="11"/>
        <v>1.5070375677027941E-4</v>
      </c>
    </row>
    <row r="361" spans="2:8">
      <c r="B361" s="9" t="s">
        <v>1416</v>
      </c>
      <c r="C361" s="67" t="s">
        <v>1417</v>
      </c>
      <c r="D361" s="412">
        <v>5.2235465908119971E-4</v>
      </c>
      <c r="E361" s="413" t="s">
        <v>759</v>
      </c>
      <c r="F361" s="414" t="str">
        <f t="shared" si="10"/>
        <v>n/a</v>
      </c>
      <c r="G361" s="412">
        <v>0.105</v>
      </c>
      <c r="H361" s="415">
        <f t="shared" si="11"/>
        <v>5.484723920352597E-5</v>
      </c>
    </row>
    <row r="362" spans="2:8">
      <c r="B362" s="9" t="s">
        <v>1418</v>
      </c>
      <c r="C362" s="67" t="s">
        <v>1419</v>
      </c>
      <c r="D362" s="412">
        <v>3.1483754232760545E-4</v>
      </c>
      <c r="E362" s="413">
        <v>5.9974510832896026E-3</v>
      </c>
      <c r="F362" s="414">
        <f t="shared" si="10"/>
        <v>1.8882227592929335E-6</v>
      </c>
      <c r="G362" s="412">
        <v>0.1</v>
      </c>
      <c r="H362" s="415">
        <f t="shared" si="11"/>
        <v>3.1483754232760547E-5</v>
      </c>
    </row>
    <row r="363" spans="2:8">
      <c r="B363" s="9" t="s">
        <v>1420</v>
      </c>
      <c r="C363" s="67" t="s">
        <v>1421</v>
      </c>
      <c r="D363" s="412">
        <v>9.1850471429447318E-4</v>
      </c>
      <c r="E363" s="413">
        <v>1.0900370612600829E-2</v>
      </c>
      <c r="F363" s="414">
        <f t="shared" si="10"/>
        <v>1.0012041795230796E-5</v>
      </c>
      <c r="G363" s="412">
        <v>0.115</v>
      </c>
      <c r="H363" s="415">
        <f t="shared" si="11"/>
        <v>1.0562804214386442E-4</v>
      </c>
    </row>
    <row r="364" spans="2:8">
      <c r="B364" s="9" t="s">
        <v>1422</v>
      </c>
      <c r="C364" s="67" t="s">
        <v>1423</v>
      </c>
      <c r="D364" s="412">
        <v>0</v>
      </c>
      <c r="E364" s="413" t="s">
        <v>759</v>
      </c>
      <c r="F364" s="414" t="str">
        <f t="shared" si="10"/>
        <v>n/a</v>
      </c>
      <c r="G364" s="412" t="s">
        <v>759</v>
      </c>
      <c r="H364" s="415" t="str">
        <f t="shared" si="11"/>
        <v>n/a</v>
      </c>
    </row>
    <row r="365" spans="2:8">
      <c r="B365" s="9" t="s">
        <v>1424</v>
      </c>
      <c r="C365" s="67" t="s">
        <v>1425</v>
      </c>
      <c r="D365" s="412">
        <v>5.193666233433362E-4</v>
      </c>
      <c r="E365" s="413">
        <v>1.932367149758454E-2</v>
      </c>
      <c r="F365" s="414">
        <f t="shared" si="10"/>
        <v>1.0036070016296351E-5</v>
      </c>
      <c r="G365" s="412">
        <v>0.11</v>
      </c>
      <c r="H365" s="415">
        <f t="shared" si="11"/>
        <v>5.7130328567766985E-5</v>
      </c>
    </row>
    <row r="366" spans="2:8">
      <c r="B366" s="9" t="s">
        <v>1426</v>
      </c>
      <c r="C366" s="67" t="s">
        <v>1427</v>
      </c>
      <c r="D366" s="412">
        <v>2.184861579578977E-3</v>
      </c>
      <c r="E366" s="413">
        <v>5.0537634408602148E-3</v>
      </c>
      <c r="F366" s="414">
        <f t="shared" si="10"/>
        <v>1.1041773574216335E-5</v>
      </c>
      <c r="G366" s="412">
        <v>0.14499999999999999</v>
      </c>
      <c r="H366" s="415">
        <f t="shared" si="11"/>
        <v>3.1680492903895163E-4</v>
      </c>
    </row>
    <row r="367" spans="2:8">
      <c r="B367" s="9" t="s">
        <v>1428</v>
      </c>
      <c r="C367" s="67" t="s">
        <v>1429</v>
      </c>
      <c r="D367" s="412">
        <v>9.3493502506727553E-4</v>
      </c>
      <c r="E367" s="413">
        <v>1.6124171187462327E-2</v>
      </c>
      <c r="F367" s="414">
        <f t="shared" si="10"/>
        <v>1.5075052393339132E-5</v>
      </c>
      <c r="G367" s="412">
        <v>6.5000000000000002E-2</v>
      </c>
      <c r="H367" s="415">
        <f t="shared" si="11"/>
        <v>6.0770776629372909E-5</v>
      </c>
    </row>
    <row r="368" spans="2:8">
      <c r="B368" s="9" t="s">
        <v>1430</v>
      </c>
      <c r="C368" s="67" t="s">
        <v>1431</v>
      </c>
      <c r="D368" s="412">
        <v>1.4835588913083336E-3</v>
      </c>
      <c r="E368" s="413">
        <v>0.04</v>
      </c>
      <c r="F368" s="414">
        <f t="shared" si="10"/>
        <v>5.9342355652333344E-5</v>
      </c>
      <c r="G368" s="412">
        <v>-5.0000000000000001E-3</v>
      </c>
      <c r="H368" s="415">
        <f t="shared" si="11"/>
        <v>-7.417794456541668E-6</v>
      </c>
    </row>
    <row r="369" spans="2:8">
      <c r="B369" s="9" t="s">
        <v>1432</v>
      </c>
      <c r="C369" s="67" t="s">
        <v>1433</v>
      </c>
      <c r="D369" s="412">
        <v>3.2213838793897138E-3</v>
      </c>
      <c r="E369" s="413">
        <v>2.0747929390111268E-2</v>
      </c>
      <c r="F369" s="414">
        <f t="shared" si="10"/>
        <v>6.683704526802049E-5</v>
      </c>
      <c r="G369" s="412">
        <v>0.1</v>
      </c>
      <c r="H369" s="415">
        <f t="shared" si="11"/>
        <v>3.2213838793897139E-4</v>
      </c>
    </row>
    <row r="370" spans="2:8">
      <c r="B370" s="9" t="s">
        <v>1434</v>
      </c>
      <c r="C370" s="67" t="s">
        <v>1435</v>
      </c>
      <c r="D370" s="412">
        <v>0</v>
      </c>
      <c r="E370" s="413">
        <v>3.9128004471771935E-2</v>
      </c>
      <c r="F370" s="414">
        <f t="shared" si="10"/>
        <v>0</v>
      </c>
      <c r="G370" s="412" t="s">
        <v>759</v>
      </c>
      <c r="H370" s="415" t="str">
        <f t="shared" si="11"/>
        <v>n/a</v>
      </c>
    </row>
    <row r="371" spans="2:8">
      <c r="B371" s="9" t="s">
        <v>1436</v>
      </c>
      <c r="C371" s="67" t="s">
        <v>1437</v>
      </c>
      <c r="D371" s="412">
        <v>1.5105150930239965E-3</v>
      </c>
      <c r="E371" s="413" t="s">
        <v>759</v>
      </c>
      <c r="F371" s="414" t="str">
        <f t="shared" si="10"/>
        <v>n/a</v>
      </c>
      <c r="G371" s="412">
        <v>0.125</v>
      </c>
      <c r="H371" s="415">
        <f t="shared" si="11"/>
        <v>1.8881438662799957E-4</v>
      </c>
    </row>
    <row r="372" spans="2:8">
      <c r="B372" s="9" t="s">
        <v>1438</v>
      </c>
      <c r="C372" s="67" t="s">
        <v>1439</v>
      </c>
      <c r="D372" s="412">
        <v>4.7245911019135743E-2</v>
      </c>
      <c r="E372" s="413" t="s">
        <v>759</v>
      </c>
      <c r="F372" s="414" t="str">
        <f t="shared" si="10"/>
        <v>n/a</v>
      </c>
      <c r="G372" s="412">
        <v>0.35499999999999998</v>
      </c>
      <c r="H372" s="415">
        <f t="shared" si="11"/>
        <v>1.6772298411793188E-2</v>
      </c>
    </row>
    <row r="373" spans="2:8">
      <c r="B373" s="9" t="s">
        <v>1440</v>
      </c>
      <c r="C373" s="67" t="s">
        <v>1441</v>
      </c>
      <c r="D373" s="412">
        <v>3.5000428755165101E-4</v>
      </c>
      <c r="E373" s="413">
        <v>1.2127603480094911E-2</v>
      </c>
      <c r="F373" s="414">
        <f t="shared" si="10"/>
        <v>4.2447132157595425E-6</v>
      </c>
      <c r="G373" s="412">
        <v>0.105</v>
      </c>
      <c r="H373" s="415">
        <f t="shared" si="11"/>
        <v>3.6750450192923351E-5</v>
      </c>
    </row>
    <row r="374" spans="2:8">
      <c r="B374" s="9" t="s">
        <v>1442</v>
      </c>
      <c r="C374" s="67" t="s">
        <v>1443</v>
      </c>
      <c r="D374" s="412">
        <v>1.801470365109143E-4</v>
      </c>
      <c r="E374" s="413" t="s">
        <v>759</v>
      </c>
      <c r="F374" s="414" t="str">
        <f t="shared" si="10"/>
        <v>n/a</v>
      </c>
      <c r="G374" s="412">
        <v>6.5000000000000002E-2</v>
      </c>
      <c r="H374" s="415">
        <f t="shared" si="11"/>
        <v>1.170955737320943E-5</v>
      </c>
    </row>
    <row r="375" spans="2:8">
      <c r="B375" s="9" t="s">
        <v>1444</v>
      </c>
      <c r="C375" s="67" t="s">
        <v>1445</v>
      </c>
      <c r="D375" s="412">
        <v>4.7840890308970696E-4</v>
      </c>
      <c r="E375" s="413">
        <v>3.8712225952992292E-2</v>
      </c>
      <c r="F375" s="414">
        <f t="shared" si="10"/>
        <v>1.8520273554331929E-5</v>
      </c>
      <c r="G375" s="412">
        <v>1.4999999999999999E-2</v>
      </c>
      <c r="H375" s="415">
        <f t="shared" si="11"/>
        <v>7.176133546345604E-6</v>
      </c>
    </row>
    <row r="376" spans="2:8">
      <c r="B376" s="9" t="s">
        <v>1446</v>
      </c>
      <c r="C376" s="67" t="s">
        <v>1447</v>
      </c>
      <c r="D376" s="412">
        <v>1.1985644007570823E-3</v>
      </c>
      <c r="E376" s="413">
        <v>8.7918750947400329E-3</v>
      </c>
      <c r="F376" s="414">
        <f t="shared" si="10"/>
        <v>1.0537628504458204E-5</v>
      </c>
      <c r="G376" s="412">
        <v>0.11</v>
      </c>
      <c r="H376" s="415">
        <f t="shared" si="11"/>
        <v>1.3184208408327907E-4</v>
      </c>
    </row>
    <row r="377" spans="2:8">
      <c r="B377" s="9" t="s">
        <v>1448</v>
      </c>
      <c r="C377" s="67" t="s">
        <v>1449</v>
      </c>
      <c r="D377" s="412">
        <v>4.224664009275148E-4</v>
      </c>
      <c r="E377" s="413" t="s">
        <v>759</v>
      </c>
      <c r="F377" s="414" t="str">
        <f t="shared" si="10"/>
        <v>n/a</v>
      </c>
      <c r="G377" s="412">
        <v>0.12</v>
      </c>
      <c r="H377" s="415">
        <f t="shared" si="11"/>
        <v>5.0695968111301772E-5</v>
      </c>
    </row>
    <row r="378" spans="2:8">
      <c r="B378" s="9" t="s">
        <v>1450</v>
      </c>
      <c r="C378" s="67" t="s">
        <v>1451</v>
      </c>
      <c r="D378" s="412">
        <v>1.0430393501272069E-3</v>
      </c>
      <c r="E378" s="413">
        <v>1.4104017126306512E-2</v>
      </c>
      <c r="F378" s="414">
        <f t="shared" si="10"/>
        <v>1.471104485760574E-5</v>
      </c>
      <c r="G378" s="412">
        <v>0.105</v>
      </c>
      <c r="H378" s="415">
        <f t="shared" si="11"/>
        <v>1.0951913176335672E-4</v>
      </c>
    </row>
    <row r="379" spans="2:8">
      <c r="B379" s="9" t="s">
        <v>1452</v>
      </c>
      <c r="C379" s="67" t="s">
        <v>1453</v>
      </c>
      <c r="D379" s="412">
        <v>8.8747780868341398E-4</v>
      </c>
      <c r="E379" s="413">
        <v>5.4748603351955312E-2</v>
      </c>
      <c r="F379" s="414">
        <f t="shared" si="10"/>
        <v>4.8588170531270714E-5</v>
      </c>
      <c r="G379" s="412">
        <v>2.5000000000000001E-2</v>
      </c>
      <c r="H379" s="415">
        <f t="shared" si="11"/>
        <v>2.2186945217085351E-5</v>
      </c>
    </row>
    <row r="380" spans="2:8">
      <c r="B380" s="9" t="s">
        <v>1454</v>
      </c>
      <c r="C380" s="67" t="s">
        <v>1455</v>
      </c>
      <c r="D380" s="412">
        <v>1.1448574613583781E-3</v>
      </c>
      <c r="E380" s="413" t="s">
        <v>759</v>
      </c>
      <c r="F380" s="414" t="str">
        <f t="shared" si="10"/>
        <v>n/a</v>
      </c>
      <c r="G380" s="412">
        <v>0.13500000000000001</v>
      </c>
      <c r="H380" s="415">
        <f t="shared" si="11"/>
        <v>1.5455575728338106E-4</v>
      </c>
    </row>
    <row r="381" spans="2:8">
      <c r="B381" s="9" t="s">
        <v>1456</v>
      </c>
      <c r="C381" s="67" t="s">
        <v>1457</v>
      </c>
      <c r="D381" s="412">
        <v>3.0727669110831374E-4</v>
      </c>
      <c r="E381" s="413">
        <v>3.8118410381184104E-2</v>
      </c>
      <c r="F381" s="414">
        <f t="shared" si="10"/>
        <v>1.1712899012239048E-5</v>
      </c>
      <c r="G381" s="412">
        <v>0.06</v>
      </c>
      <c r="H381" s="415">
        <f t="shared" si="11"/>
        <v>1.8436601466498823E-5</v>
      </c>
    </row>
    <row r="382" spans="2:8">
      <c r="B382" s="9" t="s">
        <v>1458</v>
      </c>
      <c r="C382" s="67" t="s">
        <v>1459</v>
      </c>
      <c r="D382" s="412">
        <v>7.708286621963495E-4</v>
      </c>
      <c r="E382" s="413" t="s">
        <v>759</v>
      </c>
      <c r="F382" s="414" t="str">
        <f t="shared" si="10"/>
        <v>n/a</v>
      </c>
      <c r="G382" s="412">
        <v>0.32</v>
      </c>
      <c r="H382" s="415">
        <f t="shared" si="11"/>
        <v>2.4666517190283184E-4</v>
      </c>
    </row>
    <row r="383" spans="2:8">
      <c r="B383" s="9" t="s">
        <v>1460</v>
      </c>
      <c r="C383" s="67" t="s">
        <v>1461</v>
      </c>
      <c r="D383" s="412">
        <v>3.7949309530390545E-4</v>
      </c>
      <c r="E383" s="413">
        <v>2.1376925495127316E-2</v>
      </c>
      <c r="F383" s="414">
        <f t="shared" si="10"/>
        <v>8.1123956242268361E-6</v>
      </c>
      <c r="G383" s="412">
        <v>7.0000000000000007E-2</v>
      </c>
      <c r="H383" s="415">
        <f t="shared" si="11"/>
        <v>2.6564516671273384E-5</v>
      </c>
    </row>
    <row r="384" spans="2:8">
      <c r="B384" s="9" t="s">
        <v>1462</v>
      </c>
      <c r="C384" s="67" t="s">
        <v>1463</v>
      </c>
      <c r="D384" s="412">
        <v>5.3247036321306231E-3</v>
      </c>
      <c r="E384" s="413">
        <v>1.27420814479638E-2</v>
      </c>
      <c r="F384" s="414">
        <f t="shared" si="10"/>
        <v>6.7847807366877078E-5</v>
      </c>
      <c r="G384" s="412">
        <v>0.08</v>
      </c>
      <c r="H384" s="415">
        <f t="shared" si="11"/>
        <v>4.2597629057044986E-4</v>
      </c>
    </row>
    <row r="385" spans="2:8">
      <c r="B385" s="9" t="s">
        <v>1464</v>
      </c>
      <c r="C385" s="67" t="s">
        <v>1465</v>
      </c>
      <c r="D385" s="412">
        <v>9.7497924050946917E-4</v>
      </c>
      <c r="E385" s="413" t="s">
        <v>759</v>
      </c>
      <c r="F385" s="414" t="str">
        <f t="shared" si="10"/>
        <v>n/a</v>
      </c>
      <c r="G385" s="412">
        <v>9.5000000000000001E-2</v>
      </c>
      <c r="H385" s="415">
        <f t="shared" si="11"/>
        <v>9.2623027848399568E-5</v>
      </c>
    </row>
    <row r="386" spans="2:8">
      <c r="B386" s="9" t="s">
        <v>1466</v>
      </c>
      <c r="C386" s="67" t="s">
        <v>1467</v>
      </c>
      <c r="D386" s="412">
        <v>9.8429436140088223E-4</v>
      </c>
      <c r="E386" s="413">
        <v>1.8487705675725642E-2</v>
      </c>
      <c r="F386" s="414">
        <f t="shared" si="10"/>
        <v>1.8197344451855838E-5</v>
      </c>
      <c r="G386" s="412">
        <v>9.5000000000000001E-2</v>
      </c>
      <c r="H386" s="415">
        <f t="shared" si="11"/>
        <v>9.3507964333083816E-5</v>
      </c>
    </row>
    <row r="387" spans="2:8">
      <c r="B387" s="9" t="s">
        <v>1468</v>
      </c>
      <c r="C387" s="67" t="s">
        <v>1469</v>
      </c>
      <c r="D387" s="412">
        <v>2.3777437879439404E-3</v>
      </c>
      <c r="E387" s="413">
        <v>2.3773584905660377E-2</v>
      </c>
      <c r="F387" s="414">
        <f t="shared" si="10"/>
        <v>5.652749382659179E-5</v>
      </c>
      <c r="G387" s="412">
        <v>8.5000000000000006E-2</v>
      </c>
      <c r="H387" s="415">
        <f t="shared" si="11"/>
        <v>2.0210822197523496E-4</v>
      </c>
    </row>
    <row r="388" spans="2:8">
      <c r="B388" s="9" t="s">
        <v>1470</v>
      </c>
      <c r="C388" s="67" t="s">
        <v>1471</v>
      </c>
      <c r="D388" s="412">
        <v>5.7225018256007616E-4</v>
      </c>
      <c r="E388" s="413">
        <v>4.496973191121361E-2</v>
      </c>
      <c r="F388" s="414">
        <f t="shared" si="10"/>
        <v>2.5733937295869671E-5</v>
      </c>
      <c r="G388" s="412">
        <v>8.5000000000000006E-2</v>
      </c>
      <c r="H388" s="415">
        <f t="shared" si="11"/>
        <v>4.8641265517606475E-5</v>
      </c>
    </row>
    <row r="389" spans="2:8">
      <c r="B389" s="9" t="s">
        <v>1472</v>
      </c>
      <c r="C389" s="67" t="s">
        <v>1473</v>
      </c>
      <c r="D389" s="412">
        <v>6.8163133193040724E-4</v>
      </c>
      <c r="E389" s="413" t="s">
        <v>759</v>
      </c>
      <c r="F389" s="414" t="str">
        <f t="shared" si="10"/>
        <v>n/a</v>
      </c>
      <c r="G389" s="412">
        <v>9.5000000000000001E-2</v>
      </c>
      <c r="H389" s="415">
        <f t="shared" si="11"/>
        <v>6.4754976533388682E-5</v>
      </c>
    </row>
    <row r="390" spans="2:8">
      <c r="B390" s="9" t="s">
        <v>1474</v>
      </c>
      <c r="C390" s="67" t="s">
        <v>1475</v>
      </c>
      <c r="D390" s="412">
        <v>3.6913681194419238E-4</v>
      </c>
      <c r="E390" s="413">
        <v>2.7278927028870194E-3</v>
      </c>
      <c r="F390" s="414">
        <f t="shared" si="10"/>
        <v>1.0069656156695403E-6</v>
      </c>
      <c r="G390" s="412">
        <v>0.125</v>
      </c>
      <c r="H390" s="415">
        <f t="shared" si="11"/>
        <v>4.6142101493024047E-5</v>
      </c>
    </row>
    <row r="391" spans="2:8">
      <c r="B391" s="9" t="s">
        <v>1476</v>
      </c>
      <c r="C391" s="67" t="s">
        <v>1477</v>
      </c>
      <c r="D391" s="412">
        <v>2.9870427452467313E-4</v>
      </c>
      <c r="E391" s="413" t="s">
        <v>759</v>
      </c>
      <c r="F391" s="414" t="str">
        <f t="shared" si="10"/>
        <v>n/a</v>
      </c>
      <c r="G391" s="412">
        <v>4.4999999999999998E-2</v>
      </c>
      <c r="H391" s="415">
        <f t="shared" si="11"/>
        <v>1.3441692353610291E-5</v>
      </c>
    </row>
    <row r="392" spans="2:8">
      <c r="B392" s="9" t="s">
        <v>1478</v>
      </c>
      <c r="C392" s="67" t="s">
        <v>51</v>
      </c>
      <c r="D392" s="412">
        <v>6.3012395329364596E-4</v>
      </c>
      <c r="E392" s="413">
        <v>2.7040314650934122E-2</v>
      </c>
      <c r="F392" s="414">
        <f t="shared" si="10"/>
        <v>1.7038749966150703E-5</v>
      </c>
      <c r="G392" s="412">
        <v>0.06</v>
      </c>
      <c r="H392" s="415">
        <f t="shared" si="11"/>
        <v>3.7807437197618758E-5</v>
      </c>
    </row>
    <row r="393" spans="2:8">
      <c r="B393" s="9" t="s">
        <v>1479</v>
      </c>
      <c r="C393" s="67" t="s">
        <v>1480</v>
      </c>
      <c r="D393" s="412">
        <v>8.9719390066547527E-4</v>
      </c>
      <c r="E393" s="413" t="s">
        <v>759</v>
      </c>
      <c r="F393" s="414" t="str">
        <f t="shared" si="10"/>
        <v>n/a</v>
      </c>
      <c r="G393" s="412">
        <v>0.1</v>
      </c>
      <c r="H393" s="415">
        <f t="shared" si="11"/>
        <v>8.9719390066547529E-5</v>
      </c>
    </row>
    <row r="394" spans="2:8">
      <c r="B394" s="9" t="s">
        <v>1481</v>
      </c>
      <c r="C394" s="67" t="s">
        <v>1482</v>
      </c>
      <c r="D394" s="412">
        <v>1.0038138068639449E-2</v>
      </c>
      <c r="E394" s="413">
        <v>1.1986590002434777E-3</v>
      </c>
      <c r="F394" s="414">
        <f t="shared" si="10"/>
        <v>1.2032304541661355E-5</v>
      </c>
      <c r="G394" s="412">
        <v>0.14499999999999999</v>
      </c>
      <c r="H394" s="415">
        <f t="shared" si="11"/>
        <v>1.4555300199527198E-3</v>
      </c>
    </row>
    <row r="395" spans="2:8">
      <c r="B395" s="9" t="s">
        <v>1483</v>
      </c>
      <c r="C395" s="67" t="s">
        <v>1484</v>
      </c>
      <c r="D395" s="412">
        <v>2.1524690813914089E-4</v>
      </c>
      <c r="E395" s="413">
        <v>1.3967699694456569E-2</v>
      </c>
      <c r="F395" s="414">
        <f t="shared" si="10"/>
        <v>3.0065041730477995E-6</v>
      </c>
      <c r="G395" s="412">
        <v>0.13500000000000001</v>
      </c>
      <c r="H395" s="415">
        <f t="shared" si="11"/>
        <v>2.9058332598784023E-5</v>
      </c>
    </row>
    <row r="396" spans="2:8">
      <c r="B396" s="9" t="s">
        <v>1485</v>
      </c>
      <c r="C396" s="67" t="s">
        <v>1486</v>
      </c>
      <c r="D396" s="412">
        <v>1.2569502570323539E-3</v>
      </c>
      <c r="E396" s="413">
        <v>1.2288786482334868E-2</v>
      </c>
      <c r="F396" s="414">
        <f t="shared" si="10"/>
        <v>1.5446393327586529E-5</v>
      </c>
      <c r="G396" s="412">
        <v>0.05</v>
      </c>
      <c r="H396" s="415">
        <f t="shared" si="11"/>
        <v>6.2847512851617703E-5</v>
      </c>
    </row>
    <row r="397" spans="2:8">
      <c r="B397" s="9" t="s">
        <v>1487</v>
      </c>
      <c r="C397" s="67" t="s">
        <v>1488</v>
      </c>
      <c r="D397" s="412">
        <v>8.0667232279851137E-4</v>
      </c>
      <c r="E397" s="413" t="s">
        <v>759</v>
      </c>
      <c r="F397" s="414" t="str">
        <f t="shared" si="10"/>
        <v>n/a</v>
      </c>
      <c r="G397" s="412">
        <v>0.19500000000000001</v>
      </c>
      <c r="H397" s="415">
        <f t="shared" si="11"/>
        <v>1.5730110294570973E-4</v>
      </c>
    </row>
    <row r="398" spans="2:8">
      <c r="B398" s="9" t="s">
        <v>1489</v>
      </c>
      <c r="C398" s="67" t="s">
        <v>1490</v>
      </c>
      <c r="D398" s="412">
        <v>2.6525118121179646E-3</v>
      </c>
      <c r="E398" s="413" t="s">
        <v>759</v>
      </c>
      <c r="F398" s="414" t="str">
        <f t="shared" si="10"/>
        <v>n/a</v>
      </c>
      <c r="G398" s="412">
        <v>0.13</v>
      </c>
      <c r="H398" s="415">
        <f t="shared" si="11"/>
        <v>3.4482653557533539E-4</v>
      </c>
    </row>
    <row r="399" spans="2:8">
      <c r="B399" s="9" t="s">
        <v>1491</v>
      </c>
      <c r="C399" s="67" t="s">
        <v>1492</v>
      </c>
      <c r="D399" s="412">
        <v>6.1713934400367087E-4</v>
      </c>
      <c r="E399" s="413" t="s">
        <v>759</v>
      </c>
      <c r="F399" s="414" t="str">
        <f t="shared" si="10"/>
        <v>n/a</v>
      </c>
      <c r="G399" s="412">
        <v>0.16500000000000001</v>
      </c>
      <c r="H399" s="415">
        <f t="shared" si="11"/>
        <v>1.018279917606057E-4</v>
      </c>
    </row>
    <row r="400" spans="2:8">
      <c r="B400" s="9" t="s">
        <v>1493</v>
      </c>
      <c r="C400" s="67" t="s">
        <v>1494</v>
      </c>
      <c r="D400" s="412">
        <v>9.6071997169291815E-4</v>
      </c>
      <c r="E400" s="413">
        <v>1.7111222949169603E-2</v>
      </c>
      <c r="F400" s="414">
        <f t="shared" si="10"/>
        <v>1.6439093627357433E-5</v>
      </c>
      <c r="G400" s="412">
        <v>8.5000000000000006E-2</v>
      </c>
      <c r="H400" s="415">
        <f t="shared" si="11"/>
        <v>8.1661197593898047E-5</v>
      </c>
    </row>
    <row r="401" spans="2:8">
      <c r="B401" s="9" t="s">
        <v>1495</v>
      </c>
      <c r="C401" s="67" t="s">
        <v>1496</v>
      </c>
      <c r="D401" s="412">
        <v>1.2635894740538074E-3</v>
      </c>
      <c r="E401" s="413">
        <v>1.1757021554539516E-2</v>
      </c>
      <c r="F401" s="414">
        <f t="shared" si="10"/>
        <v>1.4856048682539863E-5</v>
      </c>
      <c r="G401" s="412">
        <v>0.185</v>
      </c>
      <c r="H401" s="415">
        <f t="shared" si="11"/>
        <v>2.3376405269995437E-4</v>
      </c>
    </row>
    <row r="402" spans="2:8">
      <c r="B402" s="9" t="s">
        <v>1497</v>
      </c>
      <c r="C402" s="67" t="s">
        <v>1498</v>
      </c>
      <c r="D402" s="412">
        <v>3.4001054771642309E-3</v>
      </c>
      <c r="E402" s="413">
        <v>1.5290519877675841E-2</v>
      </c>
      <c r="F402" s="414">
        <f t="shared" si="10"/>
        <v>5.1989380384774175E-5</v>
      </c>
      <c r="G402" s="412">
        <v>6.5000000000000002E-2</v>
      </c>
      <c r="H402" s="415">
        <f t="shared" si="11"/>
        <v>2.2100685601567503E-4</v>
      </c>
    </row>
    <row r="403" spans="2:8">
      <c r="B403" s="9" t="s">
        <v>1499</v>
      </c>
      <c r="C403" s="67" t="s">
        <v>1500</v>
      </c>
      <c r="D403" s="412">
        <v>9.2009759855929505E-4</v>
      </c>
      <c r="E403" s="413">
        <v>8.358854260493603E-3</v>
      </c>
      <c r="F403" s="414">
        <f t="shared" si="10"/>
        <v>7.6909617317872959E-6</v>
      </c>
      <c r="G403" s="412">
        <v>0.30499999999999999</v>
      </c>
      <c r="H403" s="415">
        <f t="shared" si="11"/>
        <v>2.8062976756058498E-4</v>
      </c>
    </row>
    <row r="404" spans="2:8">
      <c r="B404" s="9" t="s">
        <v>1501</v>
      </c>
      <c r="C404" s="67" t="s">
        <v>1502</v>
      </c>
      <c r="D404" s="412">
        <v>1.2169596981482257E-3</v>
      </c>
      <c r="E404" s="413">
        <v>3.3187509428269722E-2</v>
      </c>
      <c r="F404" s="414">
        <f t="shared" si="10"/>
        <v>4.0387861456118514E-5</v>
      </c>
      <c r="G404" s="412">
        <v>0.11</v>
      </c>
      <c r="H404" s="415">
        <f t="shared" si="11"/>
        <v>1.3386556679630484E-4</v>
      </c>
    </row>
    <row r="405" spans="2:8">
      <c r="B405" s="9" t="s">
        <v>1503</v>
      </c>
      <c r="C405" s="67" t="s">
        <v>1504</v>
      </c>
      <c r="D405" s="412">
        <v>1.6946161109792487E-3</v>
      </c>
      <c r="E405" s="413">
        <v>8.3051471819430029E-3</v>
      </c>
      <c r="F405" s="414">
        <f t="shared" si="10"/>
        <v>1.4074036218574519E-5</v>
      </c>
      <c r="G405" s="412">
        <v>0.09</v>
      </c>
      <c r="H405" s="415">
        <f t="shared" si="11"/>
        <v>1.5251544998813238E-4</v>
      </c>
    </row>
    <row r="406" spans="2:8">
      <c r="B406" s="9" t="s">
        <v>1505</v>
      </c>
      <c r="C406" s="67" t="s">
        <v>1506</v>
      </c>
      <c r="D406" s="412">
        <v>2.8939058817021397E-3</v>
      </c>
      <c r="E406" s="413" t="s">
        <v>759</v>
      </c>
      <c r="F406" s="414" t="str">
        <f t="shared" si="10"/>
        <v>n/a</v>
      </c>
      <c r="G406" s="412">
        <v>7.0000000000000007E-2</v>
      </c>
      <c r="H406" s="415">
        <f t="shared" si="11"/>
        <v>2.0257341171914979E-4</v>
      </c>
    </row>
    <row r="407" spans="2:8">
      <c r="B407" s="9" t="s">
        <v>1507</v>
      </c>
      <c r="C407" s="67" t="s">
        <v>1508</v>
      </c>
      <c r="D407" s="412">
        <v>3.900077332522714E-4</v>
      </c>
      <c r="E407" s="413" t="s">
        <v>759</v>
      </c>
      <c r="F407" s="414" t="str">
        <f t="shared" si="10"/>
        <v>n/a</v>
      </c>
      <c r="G407" s="412">
        <v>7.0000000000000007E-2</v>
      </c>
      <c r="H407" s="415">
        <f t="shared" si="11"/>
        <v>2.7300541327659001E-5</v>
      </c>
    </row>
    <row r="408" spans="2:8">
      <c r="B408" s="9" t="s">
        <v>1509</v>
      </c>
      <c r="C408" s="67" t="s">
        <v>1510</v>
      </c>
      <c r="D408" s="412">
        <v>5.0434150440737801E-4</v>
      </c>
      <c r="E408" s="413" t="s">
        <v>759</v>
      </c>
      <c r="F408" s="414" t="str">
        <f t="shared" ref="F408:F471" si="12">IFERROR($E408*$D408, "n/a")</f>
        <v>n/a</v>
      </c>
      <c r="G408" s="412">
        <v>0.15</v>
      </c>
      <c r="H408" s="415">
        <f t="shared" ref="H408:H471" si="13">IFERROR($G408*$D408, "n/a")</f>
        <v>7.5651225661106701E-5</v>
      </c>
    </row>
    <row r="409" spans="2:8">
      <c r="B409" s="9" t="s">
        <v>1511</v>
      </c>
      <c r="C409" s="67" t="s">
        <v>1512</v>
      </c>
      <c r="D409" s="412">
        <v>5.7368646280313328E-4</v>
      </c>
      <c r="E409" s="413">
        <v>5.3020565552699232E-3</v>
      </c>
      <c r="F409" s="414">
        <f t="shared" si="12"/>
        <v>3.041718070774968E-6</v>
      </c>
      <c r="G409" s="412">
        <v>0.17</v>
      </c>
      <c r="H409" s="415">
        <f t="shared" si="13"/>
        <v>9.7526698676532659E-5</v>
      </c>
    </row>
    <row r="410" spans="2:8">
      <c r="B410" s="9" t="s">
        <v>1513</v>
      </c>
      <c r="C410" s="67" t="s">
        <v>1514</v>
      </c>
      <c r="D410" s="412">
        <v>4.4597260707102029E-4</v>
      </c>
      <c r="E410" s="413">
        <v>2.0137299771167051E-2</v>
      </c>
      <c r="F410" s="414">
        <f t="shared" si="12"/>
        <v>8.9806840783180298E-6</v>
      </c>
      <c r="G410" s="412">
        <v>5.5E-2</v>
      </c>
      <c r="H410" s="415">
        <f t="shared" si="13"/>
        <v>2.4528493388906116E-5</v>
      </c>
    </row>
    <row r="411" spans="2:8">
      <c r="B411" s="9" t="s">
        <v>1515</v>
      </c>
      <c r="C411" s="67" t="s">
        <v>1516</v>
      </c>
      <c r="D411" s="412">
        <v>0</v>
      </c>
      <c r="E411" s="413" t="s">
        <v>759</v>
      </c>
      <c r="F411" s="414" t="str">
        <f t="shared" si="12"/>
        <v>n/a</v>
      </c>
      <c r="G411" s="412" t="s">
        <v>759</v>
      </c>
      <c r="H411" s="415" t="str">
        <f t="shared" si="13"/>
        <v>n/a</v>
      </c>
    </row>
    <row r="412" spans="2:8">
      <c r="B412" s="9" t="s">
        <v>1517</v>
      </c>
      <c r="C412" s="67" t="s">
        <v>1518</v>
      </c>
      <c r="D412" s="412">
        <v>5.8893776541226307E-4</v>
      </c>
      <c r="E412" s="413">
        <v>3.2734799980744236E-3</v>
      </c>
      <c r="F412" s="414">
        <f t="shared" si="12"/>
        <v>1.9278759951876903E-6</v>
      </c>
      <c r="G412" s="412">
        <v>0.15</v>
      </c>
      <c r="H412" s="415">
        <f t="shared" si="13"/>
        <v>8.8340664811839461E-5</v>
      </c>
    </row>
    <row r="413" spans="2:8">
      <c r="B413" s="9" t="s">
        <v>1519</v>
      </c>
      <c r="C413" s="67" t="s">
        <v>1520</v>
      </c>
      <c r="D413" s="412">
        <v>7.0059247209483377E-3</v>
      </c>
      <c r="E413" s="413" t="s">
        <v>759</v>
      </c>
      <c r="F413" s="414" t="str">
        <f t="shared" si="12"/>
        <v>n/a</v>
      </c>
      <c r="G413" s="412">
        <v>0.24</v>
      </c>
      <c r="H413" s="415">
        <f t="shared" si="13"/>
        <v>1.6814219330276009E-3</v>
      </c>
    </row>
    <row r="414" spans="2:8">
      <c r="B414" s="9" t="s">
        <v>1521</v>
      </c>
      <c r="C414" s="67" t="s">
        <v>1522</v>
      </c>
      <c r="D414" s="412">
        <v>3.4561805769599339E-4</v>
      </c>
      <c r="E414" s="413">
        <v>1.1463142811654194E-2</v>
      </c>
      <c r="F414" s="414">
        <f t="shared" si="12"/>
        <v>3.9618691536557114E-6</v>
      </c>
      <c r="G414" s="412">
        <v>0.09</v>
      </c>
      <c r="H414" s="415">
        <f t="shared" si="13"/>
        <v>3.1105625192639406E-5</v>
      </c>
    </row>
    <row r="415" spans="2:8">
      <c r="B415" s="9" t="s">
        <v>1523</v>
      </c>
      <c r="C415" s="67" t="s">
        <v>1524</v>
      </c>
      <c r="D415" s="412">
        <v>1.1747053933743815E-3</v>
      </c>
      <c r="E415" s="413">
        <v>6.1035079439987414E-3</v>
      </c>
      <c r="F415" s="414">
        <f t="shared" si="12"/>
        <v>7.1698237003187041E-6</v>
      </c>
      <c r="G415" s="412">
        <v>0.105</v>
      </c>
      <c r="H415" s="415">
        <f t="shared" si="13"/>
        <v>1.2334406630431005E-4</v>
      </c>
    </row>
    <row r="416" spans="2:8">
      <c r="B416" s="9" t="s">
        <v>1525</v>
      </c>
      <c r="C416" s="67" t="s">
        <v>1526</v>
      </c>
      <c r="D416" s="412">
        <v>2.6656954753879981E-3</v>
      </c>
      <c r="E416" s="413">
        <v>1.2592283047778241E-2</v>
      </c>
      <c r="F416" s="414">
        <f t="shared" si="12"/>
        <v>3.3567191945267446E-5</v>
      </c>
      <c r="G416" s="412">
        <v>0.125</v>
      </c>
      <c r="H416" s="415">
        <f t="shared" si="13"/>
        <v>3.3321193442349976E-4</v>
      </c>
    </row>
    <row r="417" spans="2:8">
      <c r="B417" s="9" t="s">
        <v>1527</v>
      </c>
      <c r="C417" s="67" t="s">
        <v>1528</v>
      </c>
      <c r="D417" s="412">
        <v>5.9288125285551047E-4</v>
      </c>
      <c r="E417" s="413" t="s">
        <v>759</v>
      </c>
      <c r="F417" s="414" t="str">
        <f t="shared" si="12"/>
        <v>n/a</v>
      </c>
      <c r="G417" s="412">
        <v>0.14499999999999999</v>
      </c>
      <c r="H417" s="415">
        <f t="shared" si="13"/>
        <v>8.5967781664049011E-5</v>
      </c>
    </row>
    <row r="418" spans="2:8">
      <c r="B418" s="9" t="s">
        <v>1529</v>
      </c>
      <c r="C418" s="67" t="s">
        <v>1530</v>
      </c>
      <c r="D418" s="412">
        <v>2.2235927488649513E-3</v>
      </c>
      <c r="E418" s="413">
        <v>1.762718503647848E-2</v>
      </c>
      <c r="F418" s="414">
        <f t="shared" si="12"/>
        <v>3.9195680830014321E-5</v>
      </c>
      <c r="G418" s="412">
        <v>2.5000000000000001E-2</v>
      </c>
      <c r="H418" s="415">
        <f t="shared" si="13"/>
        <v>5.5589818721623787E-5</v>
      </c>
    </row>
    <row r="419" spans="2:8">
      <c r="B419" s="9" t="s">
        <v>1531</v>
      </c>
      <c r="C419" s="67" t="s">
        <v>1532</v>
      </c>
      <c r="D419" s="412">
        <v>2.520657654948273E-4</v>
      </c>
      <c r="E419" s="413">
        <v>3.1583103039873668E-2</v>
      </c>
      <c r="F419" s="414">
        <f t="shared" si="12"/>
        <v>7.9610190444477634E-6</v>
      </c>
      <c r="G419" s="412">
        <v>5.5E-2</v>
      </c>
      <c r="H419" s="415">
        <f t="shared" si="13"/>
        <v>1.3863617102215501E-5</v>
      </c>
    </row>
    <row r="420" spans="2:8">
      <c r="B420" s="9" t="s">
        <v>1533</v>
      </c>
      <c r="C420" s="67" t="s">
        <v>1534</v>
      </c>
      <c r="D420" s="412">
        <v>3.48960880063948E-3</v>
      </c>
      <c r="E420" s="413">
        <v>2.1910976709639766E-2</v>
      </c>
      <c r="F420" s="414">
        <f t="shared" si="12"/>
        <v>7.6460737156565603E-5</v>
      </c>
      <c r="G420" s="412">
        <v>9.5000000000000001E-2</v>
      </c>
      <c r="H420" s="415">
        <f t="shared" si="13"/>
        <v>3.3151283606075059E-4</v>
      </c>
    </row>
    <row r="421" spans="2:8">
      <c r="B421" s="9" t="s">
        <v>1535</v>
      </c>
      <c r="C421" s="67" t="s">
        <v>1536</v>
      </c>
      <c r="D421" s="412">
        <v>7.8212444141888867E-4</v>
      </c>
      <c r="E421" s="413">
        <v>3.2597266035751846E-2</v>
      </c>
      <c r="F421" s="414">
        <f t="shared" si="12"/>
        <v>2.5495118489995324E-5</v>
      </c>
      <c r="G421" s="412">
        <v>0.06</v>
      </c>
      <c r="H421" s="415">
        <f t="shared" si="13"/>
        <v>4.6927466485133317E-5</v>
      </c>
    </row>
    <row r="422" spans="2:8">
      <c r="B422" s="9" t="s">
        <v>1537</v>
      </c>
      <c r="C422" s="67" t="s">
        <v>1538</v>
      </c>
      <c r="D422" s="412">
        <v>7.3688216913471449E-4</v>
      </c>
      <c r="E422" s="413">
        <v>1.3291740132917401E-2</v>
      </c>
      <c r="F422" s="414">
        <f t="shared" si="12"/>
        <v>9.7944463007191119E-6</v>
      </c>
      <c r="G422" s="412">
        <v>7.0000000000000007E-2</v>
      </c>
      <c r="H422" s="415">
        <f t="shared" si="13"/>
        <v>5.1581751839430021E-5</v>
      </c>
    </row>
    <row r="423" spans="2:8">
      <c r="B423" s="9" t="s">
        <v>1539</v>
      </c>
      <c r="C423" s="67" t="s">
        <v>1540</v>
      </c>
      <c r="D423" s="412">
        <v>5.1866742909810839E-4</v>
      </c>
      <c r="E423" s="413">
        <v>1.815633135304719E-2</v>
      </c>
      <c r="F423" s="414">
        <f t="shared" si="12"/>
        <v>9.4170977047383664E-6</v>
      </c>
      <c r="G423" s="412">
        <v>5.5E-2</v>
      </c>
      <c r="H423" s="415">
        <f t="shared" si="13"/>
        <v>2.8526708600395961E-5</v>
      </c>
    </row>
    <row r="424" spans="2:8">
      <c r="B424" s="9" t="s">
        <v>1541</v>
      </c>
      <c r="C424" s="67" t="s">
        <v>1542</v>
      </c>
      <c r="D424" s="412">
        <v>4.1937931464006784E-3</v>
      </c>
      <c r="E424" s="413">
        <v>5.4090601757944556E-2</v>
      </c>
      <c r="F424" s="414">
        <f t="shared" si="12"/>
        <v>2.2684479493715636E-4</v>
      </c>
      <c r="G424" s="412">
        <v>0.05</v>
      </c>
      <c r="H424" s="415">
        <f t="shared" si="13"/>
        <v>2.0968965732003392E-4</v>
      </c>
    </row>
    <row r="425" spans="2:8">
      <c r="B425" s="9" t="s">
        <v>1543</v>
      </c>
      <c r="C425" s="67" t="s">
        <v>1544</v>
      </c>
      <c r="D425" s="412">
        <v>5.9170637564155493E-3</v>
      </c>
      <c r="E425" s="413" t="s">
        <v>759</v>
      </c>
      <c r="F425" s="414" t="str">
        <f t="shared" si="12"/>
        <v>n/a</v>
      </c>
      <c r="G425" s="412">
        <v>0.46500000000000002</v>
      </c>
      <c r="H425" s="415">
        <f t="shared" si="13"/>
        <v>2.7514346467332304E-3</v>
      </c>
    </row>
    <row r="426" spans="2:8">
      <c r="B426" s="9" t="s">
        <v>1545</v>
      </c>
      <c r="C426" s="67" t="s">
        <v>1546</v>
      </c>
      <c r="D426" s="412">
        <v>0</v>
      </c>
      <c r="E426" s="413" t="s">
        <v>759</v>
      </c>
      <c r="F426" s="414" t="str">
        <f t="shared" si="12"/>
        <v>n/a</v>
      </c>
      <c r="G426" s="412" t="s">
        <v>759</v>
      </c>
      <c r="H426" s="415" t="str">
        <f t="shared" si="13"/>
        <v>n/a</v>
      </c>
    </row>
    <row r="427" spans="2:8">
      <c r="B427" s="9" t="s">
        <v>1547</v>
      </c>
      <c r="C427" s="67" t="s">
        <v>1548</v>
      </c>
      <c r="D427" s="412">
        <v>2.5155506694306929E-4</v>
      </c>
      <c r="E427" s="413">
        <v>2.2152052465387422E-2</v>
      </c>
      <c r="F427" s="414">
        <f t="shared" si="12"/>
        <v>5.5724610408569158E-6</v>
      </c>
      <c r="G427" s="412">
        <v>7.0000000000000007E-2</v>
      </c>
      <c r="H427" s="415">
        <f t="shared" si="13"/>
        <v>1.7608854686014851E-5</v>
      </c>
    </row>
    <row r="428" spans="2:8">
      <c r="B428" s="9" t="s">
        <v>1549</v>
      </c>
      <c r="C428" s="67" t="s">
        <v>1550</v>
      </c>
      <c r="D428" s="412">
        <v>1.6302624978903094E-3</v>
      </c>
      <c r="E428" s="413">
        <v>3.0268136206612929E-2</v>
      </c>
      <c r="F428" s="414">
        <f t="shared" si="12"/>
        <v>4.934500733867691E-5</v>
      </c>
      <c r="G428" s="412">
        <v>6.5000000000000002E-2</v>
      </c>
      <c r="H428" s="415">
        <f t="shared" si="13"/>
        <v>1.0596706236287011E-4</v>
      </c>
    </row>
    <row r="429" spans="2:8">
      <c r="B429" s="9" t="s">
        <v>842</v>
      </c>
      <c r="C429" s="67" t="s">
        <v>1551</v>
      </c>
      <c r="D429" s="412">
        <v>0</v>
      </c>
      <c r="E429" s="413" t="s">
        <v>759</v>
      </c>
      <c r="F429" s="414" t="str">
        <f t="shared" si="12"/>
        <v>n/a</v>
      </c>
      <c r="G429" s="412" t="s">
        <v>759</v>
      </c>
      <c r="H429" s="415" t="str">
        <f t="shared" si="13"/>
        <v>n/a</v>
      </c>
    </row>
    <row r="430" spans="2:8">
      <c r="B430" s="9" t="s">
        <v>1552</v>
      </c>
      <c r="C430" s="67" t="s">
        <v>1553</v>
      </c>
      <c r="D430" s="412">
        <v>3.4719335987709707E-4</v>
      </c>
      <c r="E430" s="413" t="s">
        <v>759</v>
      </c>
      <c r="F430" s="414" t="str">
        <f t="shared" si="12"/>
        <v>n/a</v>
      </c>
      <c r="G430" s="412">
        <v>0.04</v>
      </c>
      <c r="H430" s="415">
        <f t="shared" si="13"/>
        <v>1.3887734395083884E-5</v>
      </c>
    </row>
    <row r="431" spans="2:8">
      <c r="B431" s="9" t="s">
        <v>1554</v>
      </c>
      <c r="C431" s="67" t="s">
        <v>1555</v>
      </c>
      <c r="D431" s="412">
        <v>2.2205971092443084E-3</v>
      </c>
      <c r="E431" s="413">
        <v>1.161584733457789E-2</v>
      </c>
      <c r="F431" s="414">
        <f t="shared" si="12"/>
        <v>2.5794117012586866E-5</v>
      </c>
      <c r="G431" s="412">
        <v>8.5000000000000006E-2</v>
      </c>
      <c r="H431" s="415">
        <f t="shared" si="13"/>
        <v>1.8875075428576623E-4</v>
      </c>
    </row>
    <row r="432" spans="2:8">
      <c r="B432" s="9" t="s">
        <v>1556</v>
      </c>
      <c r="C432" s="67" t="s">
        <v>1557</v>
      </c>
      <c r="D432" s="412">
        <v>1.5776355942792863E-3</v>
      </c>
      <c r="E432" s="413" t="s">
        <v>759</v>
      </c>
      <c r="F432" s="414" t="str">
        <f t="shared" si="12"/>
        <v>n/a</v>
      </c>
      <c r="G432" s="412">
        <v>0.13</v>
      </c>
      <c r="H432" s="415">
        <f t="shared" si="13"/>
        <v>2.0509262725630723E-4</v>
      </c>
    </row>
    <row r="433" spans="2:8">
      <c r="B433" s="9" t="s">
        <v>1558</v>
      </c>
      <c r="C433" s="67" t="s">
        <v>1559</v>
      </c>
      <c r="D433" s="412">
        <v>8.2186697259954613E-4</v>
      </c>
      <c r="E433" s="413">
        <v>1.7896321789632179E-2</v>
      </c>
      <c r="F433" s="414">
        <f t="shared" si="12"/>
        <v>1.470839580991229E-5</v>
      </c>
      <c r="G433" s="412">
        <v>0.12</v>
      </c>
      <c r="H433" s="415">
        <f t="shared" si="13"/>
        <v>9.8624036711945532E-5</v>
      </c>
    </row>
    <row r="434" spans="2:8">
      <c r="B434" s="9" t="s">
        <v>1560</v>
      </c>
      <c r="C434" s="67" t="s">
        <v>1561</v>
      </c>
      <c r="D434" s="412">
        <v>7.8662158437856847E-4</v>
      </c>
      <c r="E434" s="413" t="s">
        <v>759</v>
      </c>
      <c r="F434" s="414" t="str">
        <f t="shared" si="12"/>
        <v>n/a</v>
      </c>
      <c r="G434" s="412">
        <v>0.1</v>
      </c>
      <c r="H434" s="415">
        <f t="shared" si="13"/>
        <v>7.8662158437856856E-5</v>
      </c>
    </row>
    <row r="435" spans="2:8">
      <c r="B435" s="9" t="s">
        <v>1562</v>
      </c>
      <c r="C435" s="67" t="s">
        <v>1563</v>
      </c>
      <c r="D435" s="412">
        <v>1.0108354595262633E-3</v>
      </c>
      <c r="E435" s="413">
        <v>5.9970014992503737E-3</v>
      </c>
      <c r="F435" s="414">
        <f t="shared" si="12"/>
        <v>6.0619817662744411E-6</v>
      </c>
      <c r="G435" s="412">
        <v>0.06</v>
      </c>
      <c r="H435" s="415">
        <f t="shared" si="13"/>
        <v>6.0650127571575791E-5</v>
      </c>
    </row>
    <row r="436" spans="2:8">
      <c r="B436" s="9" t="s">
        <v>1564</v>
      </c>
      <c r="C436" s="67" t="s">
        <v>1565</v>
      </c>
      <c r="D436" s="412">
        <v>8.0505695528721171E-4</v>
      </c>
      <c r="E436" s="413" t="s">
        <v>759</v>
      </c>
      <c r="F436" s="414" t="str">
        <f t="shared" si="12"/>
        <v>n/a</v>
      </c>
      <c r="G436" s="412">
        <v>6.5000000000000002E-2</v>
      </c>
      <c r="H436" s="415">
        <f t="shared" si="13"/>
        <v>5.2328702093668764E-5</v>
      </c>
    </row>
    <row r="437" spans="2:8">
      <c r="B437" s="9" t="s">
        <v>1566</v>
      </c>
      <c r="C437" s="67" t="s">
        <v>1567</v>
      </c>
      <c r="D437" s="412">
        <v>1.0636265787742844E-2</v>
      </c>
      <c r="E437" s="413">
        <v>4.9431259654542899E-3</v>
      </c>
      <c r="F437" s="414">
        <f t="shared" si="12"/>
        <v>5.2576401590864776E-5</v>
      </c>
      <c r="G437" s="412">
        <v>0.12</v>
      </c>
      <c r="H437" s="415">
        <f t="shared" si="13"/>
        <v>1.2763518945291413E-3</v>
      </c>
    </row>
    <row r="438" spans="2:8">
      <c r="B438" s="9" t="s">
        <v>1568</v>
      </c>
      <c r="C438" s="67" t="s">
        <v>1569</v>
      </c>
      <c r="D438" s="412">
        <v>6.5385292718515527E-4</v>
      </c>
      <c r="E438" s="413" t="s">
        <v>759</v>
      </c>
      <c r="F438" s="414" t="str">
        <f t="shared" si="12"/>
        <v>n/a</v>
      </c>
      <c r="G438" s="412">
        <v>8.5000000000000006E-2</v>
      </c>
      <c r="H438" s="415">
        <f t="shared" si="13"/>
        <v>5.5577498810738204E-5</v>
      </c>
    </row>
    <row r="439" spans="2:8">
      <c r="B439" s="9" t="s">
        <v>1570</v>
      </c>
      <c r="C439" s="67" t="s">
        <v>1571</v>
      </c>
      <c r="D439" s="412">
        <v>1.9056306705510673E-3</v>
      </c>
      <c r="E439" s="413">
        <v>1.181948424068768E-2</v>
      </c>
      <c r="F439" s="414">
        <f t="shared" si="12"/>
        <v>2.2523571679149434E-5</v>
      </c>
      <c r="G439" s="412">
        <v>9.5000000000000001E-2</v>
      </c>
      <c r="H439" s="415">
        <f t="shared" si="13"/>
        <v>1.8103491370235138E-4</v>
      </c>
    </row>
    <row r="440" spans="2:8">
      <c r="B440" s="9" t="s">
        <v>1572</v>
      </c>
      <c r="C440" s="67" t="s">
        <v>1573</v>
      </c>
      <c r="D440" s="412">
        <v>2.6483487005482154E-3</v>
      </c>
      <c r="E440" s="413">
        <v>1.1094516748453168E-2</v>
      </c>
      <c r="F440" s="414">
        <f t="shared" si="12"/>
        <v>2.9382149013976361E-5</v>
      </c>
      <c r="G440" s="412">
        <v>0.28000000000000003</v>
      </c>
      <c r="H440" s="415">
        <f t="shared" si="13"/>
        <v>7.4153763615350033E-4</v>
      </c>
    </row>
    <row r="441" spans="2:8">
      <c r="B441" s="9" t="s">
        <v>1574</v>
      </c>
      <c r="C441" s="67" t="s">
        <v>1575</v>
      </c>
      <c r="D441" s="412">
        <v>1.2125566448990201E-3</v>
      </c>
      <c r="E441" s="413" t="s">
        <v>759</v>
      </c>
      <c r="F441" s="414" t="str">
        <f t="shared" si="12"/>
        <v>n/a</v>
      </c>
      <c r="G441" s="412">
        <v>0.18</v>
      </c>
      <c r="H441" s="415">
        <f t="shared" si="13"/>
        <v>2.1826019608182362E-4</v>
      </c>
    </row>
    <row r="442" spans="2:8">
      <c r="B442" s="9" t="s">
        <v>1576</v>
      </c>
      <c r="C442" s="67" t="s">
        <v>1577</v>
      </c>
      <c r="D442" s="412">
        <v>4.3962143638527732E-4</v>
      </c>
      <c r="E442" s="413" t="s">
        <v>759</v>
      </c>
      <c r="F442" s="414" t="str">
        <f t="shared" si="12"/>
        <v>n/a</v>
      </c>
      <c r="G442" s="412">
        <v>0.27</v>
      </c>
      <c r="H442" s="415">
        <f t="shared" si="13"/>
        <v>1.1869778782402488E-4</v>
      </c>
    </row>
    <row r="443" spans="2:8">
      <c r="B443" s="9" t="s">
        <v>1578</v>
      </c>
      <c r="C443" s="67" t="s">
        <v>1579</v>
      </c>
      <c r="D443" s="412">
        <v>0</v>
      </c>
      <c r="E443" s="413" t="s">
        <v>759</v>
      </c>
      <c r="F443" s="414" t="str">
        <f t="shared" si="12"/>
        <v>n/a</v>
      </c>
      <c r="G443" s="412" t="s">
        <v>759</v>
      </c>
      <c r="H443" s="415" t="str">
        <f t="shared" si="13"/>
        <v>n/a</v>
      </c>
    </row>
    <row r="444" spans="2:8">
      <c r="B444" s="9" t="s">
        <v>1580</v>
      </c>
      <c r="C444" s="67" t="s">
        <v>1581</v>
      </c>
      <c r="D444" s="412">
        <v>2.4892158452745626E-4</v>
      </c>
      <c r="E444" s="413">
        <v>1.8621711222402481E-2</v>
      </c>
      <c r="F444" s="414">
        <f t="shared" si="12"/>
        <v>4.6353458640931404E-6</v>
      </c>
      <c r="G444" s="412">
        <v>0.115</v>
      </c>
      <c r="H444" s="415">
        <f t="shared" si="13"/>
        <v>2.8625982220657471E-5</v>
      </c>
    </row>
    <row r="445" spans="2:8">
      <c r="B445" s="9" t="s">
        <v>1582</v>
      </c>
      <c r="C445" s="67" t="s">
        <v>1583</v>
      </c>
      <c r="D445" s="412">
        <v>2.7994752252047622E-4</v>
      </c>
      <c r="E445" s="413">
        <v>3.445534057778956E-2</v>
      </c>
      <c r="F445" s="414">
        <f t="shared" si="12"/>
        <v>9.6456872323514214E-6</v>
      </c>
      <c r="G445" s="412">
        <v>-1.4999999999999999E-2</v>
      </c>
      <c r="H445" s="415">
        <f t="shared" si="13"/>
        <v>-4.199212837807143E-6</v>
      </c>
    </row>
    <row r="446" spans="2:8">
      <c r="B446" s="9" t="s">
        <v>1584</v>
      </c>
      <c r="C446" s="67" t="s">
        <v>1585</v>
      </c>
      <c r="D446" s="412">
        <v>6.0184340542607999E-4</v>
      </c>
      <c r="E446" s="413">
        <v>3.0009680542110357E-2</v>
      </c>
      <c r="F446" s="414">
        <f t="shared" si="12"/>
        <v>1.8061128333212467E-5</v>
      </c>
      <c r="G446" s="412">
        <v>8.5000000000000006E-2</v>
      </c>
      <c r="H446" s="415">
        <f t="shared" si="13"/>
        <v>5.11566894612168E-5</v>
      </c>
    </row>
    <row r="447" spans="2:8">
      <c r="B447" s="9" t="s">
        <v>1586</v>
      </c>
      <c r="C447" s="67" t="s">
        <v>1587</v>
      </c>
      <c r="D447" s="412">
        <v>1.458795611967239E-3</v>
      </c>
      <c r="E447" s="413" t="s">
        <v>759</v>
      </c>
      <c r="F447" s="414" t="str">
        <f t="shared" si="12"/>
        <v>n/a</v>
      </c>
      <c r="G447" s="412">
        <v>0.125</v>
      </c>
      <c r="H447" s="415">
        <f t="shared" si="13"/>
        <v>1.8234945149590487E-4</v>
      </c>
    </row>
    <row r="448" spans="2:8">
      <c r="B448" s="9" t="s">
        <v>1588</v>
      </c>
      <c r="C448" s="67" t="s">
        <v>1589</v>
      </c>
      <c r="D448" s="412">
        <v>3.6336861460079694E-4</v>
      </c>
      <c r="E448" s="413">
        <v>6.3271116735210391E-3</v>
      </c>
      <c r="F448" s="414">
        <f t="shared" si="12"/>
        <v>2.2990738032318699E-6</v>
      </c>
      <c r="G448" s="412">
        <v>0.3</v>
      </c>
      <c r="H448" s="415">
        <f t="shared" si="13"/>
        <v>1.0901058438023908E-4</v>
      </c>
    </row>
    <row r="449" spans="2:8">
      <c r="B449" s="9" t="s">
        <v>1590</v>
      </c>
      <c r="C449" s="67" t="s">
        <v>1591</v>
      </c>
      <c r="D449" s="412">
        <v>7.2203691192531056E-4</v>
      </c>
      <c r="E449" s="413" t="s">
        <v>759</v>
      </c>
      <c r="F449" s="414" t="str">
        <f t="shared" si="12"/>
        <v>n/a</v>
      </c>
      <c r="G449" s="412">
        <v>0.12</v>
      </c>
      <c r="H449" s="415">
        <f t="shared" si="13"/>
        <v>8.6644429431037258E-5</v>
      </c>
    </row>
    <row r="450" spans="2:8">
      <c r="B450" s="9" t="s">
        <v>1592</v>
      </c>
      <c r="C450" s="67" t="s">
        <v>62</v>
      </c>
      <c r="D450" s="412">
        <v>4.0975616760144216E-4</v>
      </c>
      <c r="E450" s="413">
        <v>3.5948261380816394E-2</v>
      </c>
      <c r="F450" s="414">
        <f t="shared" si="12"/>
        <v>1.4730021815338254E-5</v>
      </c>
      <c r="G450" s="412">
        <v>0.08</v>
      </c>
      <c r="H450" s="415">
        <f t="shared" si="13"/>
        <v>3.2780493408115371E-5</v>
      </c>
    </row>
    <row r="451" spans="2:8">
      <c r="B451" s="9" t="s">
        <v>1593</v>
      </c>
      <c r="C451" s="67" t="s">
        <v>1594</v>
      </c>
      <c r="D451" s="412">
        <v>2.1413920472215095E-4</v>
      </c>
      <c r="E451" s="413" t="s">
        <v>759</v>
      </c>
      <c r="F451" s="414" t="str">
        <f t="shared" si="12"/>
        <v>n/a</v>
      </c>
      <c r="G451" s="412">
        <v>0.155</v>
      </c>
      <c r="H451" s="415">
        <f t="shared" si="13"/>
        <v>3.3191576731933398E-5</v>
      </c>
    </row>
    <row r="452" spans="2:8">
      <c r="B452" s="9" t="s">
        <v>1595</v>
      </c>
      <c r="C452" s="67" t="s">
        <v>1596</v>
      </c>
      <c r="D452" s="412">
        <v>2.9510997893249203E-4</v>
      </c>
      <c r="E452" s="413">
        <v>2.6443367122080209E-2</v>
      </c>
      <c r="F452" s="414">
        <f t="shared" si="12"/>
        <v>7.8037015143012436E-6</v>
      </c>
      <c r="G452" s="412">
        <v>0.14499999999999999</v>
      </c>
      <c r="H452" s="415">
        <f t="shared" si="13"/>
        <v>4.279094694521134E-5</v>
      </c>
    </row>
    <row r="453" spans="2:8">
      <c r="B453" s="9" t="s">
        <v>1597</v>
      </c>
      <c r="C453" s="67" t="s">
        <v>1598</v>
      </c>
      <c r="D453" s="412">
        <v>4.1266416425542521E-4</v>
      </c>
      <c r="E453" s="413">
        <v>1.4125467386788533E-2</v>
      </c>
      <c r="F453" s="414">
        <f t="shared" si="12"/>
        <v>5.8290741938863553E-6</v>
      </c>
      <c r="G453" s="412">
        <v>0.105</v>
      </c>
      <c r="H453" s="415">
        <f t="shared" si="13"/>
        <v>4.3329737246819649E-5</v>
      </c>
    </row>
    <row r="454" spans="2:8">
      <c r="B454" s="9" t="s">
        <v>1599</v>
      </c>
      <c r="C454" s="67" t="s">
        <v>1600</v>
      </c>
      <c r="D454" s="412">
        <v>2.0509839065740662E-4</v>
      </c>
      <c r="E454" s="413">
        <v>5.5865921787709508E-3</v>
      </c>
      <c r="F454" s="414">
        <f t="shared" si="12"/>
        <v>1.1458010651251769E-6</v>
      </c>
      <c r="G454" s="412">
        <v>8.5000000000000006E-2</v>
      </c>
      <c r="H454" s="415">
        <f t="shared" si="13"/>
        <v>1.7433363205879564E-5</v>
      </c>
    </row>
    <row r="455" spans="2:8">
      <c r="B455" s="9" t="s">
        <v>1515</v>
      </c>
      <c r="C455" s="67" t="s">
        <v>1601</v>
      </c>
      <c r="D455" s="412">
        <v>2.0546863215195589E-2</v>
      </c>
      <c r="E455" s="413" t="s">
        <v>759</v>
      </c>
      <c r="F455" s="414" t="str">
        <f t="shared" si="12"/>
        <v>n/a</v>
      </c>
      <c r="G455" s="412">
        <v>0.14499999999999999</v>
      </c>
      <c r="H455" s="415">
        <f t="shared" si="13"/>
        <v>2.9792951662033604E-3</v>
      </c>
    </row>
    <row r="456" spans="2:8">
      <c r="B456" s="9" t="s">
        <v>1602</v>
      </c>
      <c r="C456" s="67" t="s">
        <v>1603</v>
      </c>
      <c r="D456" s="412">
        <v>5.7245652566656046E-4</v>
      </c>
      <c r="E456" s="413">
        <v>1.5621338748730767E-4</v>
      </c>
      <c r="F456" s="414">
        <f t="shared" si="12"/>
        <v>8.9425373063588297E-8</v>
      </c>
      <c r="G456" s="412">
        <v>0.14499999999999999</v>
      </c>
      <c r="H456" s="415">
        <f t="shared" si="13"/>
        <v>8.3006196221651257E-5</v>
      </c>
    </row>
    <row r="457" spans="2:8">
      <c r="B457" s="9" t="s">
        <v>1604</v>
      </c>
      <c r="C457" s="67" t="s">
        <v>1605</v>
      </c>
      <c r="D457" s="412">
        <v>1.2953795892271178E-3</v>
      </c>
      <c r="E457" s="413">
        <v>1.5490666873208893E-2</v>
      </c>
      <c r="F457" s="414">
        <f t="shared" si="12"/>
        <v>2.0066293691071456E-5</v>
      </c>
      <c r="G457" s="412">
        <v>0.08</v>
      </c>
      <c r="H457" s="415">
        <f t="shared" si="13"/>
        <v>1.0363036713816943E-4</v>
      </c>
    </row>
    <row r="458" spans="2:8">
      <c r="B458" s="9" t="s">
        <v>1606</v>
      </c>
      <c r="C458" s="67" t="s">
        <v>1607</v>
      </c>
      <c r="D458" s="412">
        <v>8.8340018803230729E-4</v>
      </c>
      <c r="E458" s="413">
        <v>1.8528266133277189E-2</v>
      </c>
      <c r="F458" s="414">
        <f t="shared" si="12"/>
        <v>1.6367873786049701E-5</v>
      </c>
      <c r="G458" s="412">
        <v>5.5E-2</v>
      </c>
      <c r="H458" s="415">
        <f t="shared" si="13"/>
        <v>4.8587010341776901E-5</v>
      </c>
    </row>
    <row r="459" spans="2:8">
      <c r="B459" s="9" t="s">
        <v>1608</v>
      </c>
      <c r="C459" s="67" t="s">
        <v>1609</v>
      </c>
      <c r="D459" s="412">
        <v>1.088966672391516E-2</v>
      </c>
      <c r="E459" s="413">
        <v>6.0454352241061738E-3</v>
      </c>
      <c r="F459" s="414">
        <f t="shared" si="12"/>
        <v>6.5832774791533587E-5</v>
      </c>
      <c r="G459" s="412">
        <v>0.155</v>
      </c>
      <c r="H459" s="415">
        <f t="shared" si="13"/>
        <v>1.6878983422068498E-3</v>
      </c>
    </row>
    <row r="460" spans="2:8">
      <c r="B460" s="9" t="s">
        <v>1610</v>
      </c>
      <c r="C460" s="67" t="s">
        <v>1611</v>
      </c>
      <c r="D460" s="412">
        <v>5.0073539241289404E-4</v>
      </c>
      <c r="E460" s="413">
        <v>2.84012191742865E-2</v>
      </c>
      <c r="F460" s="414">
        <f t="shared" si="12"/>
        <v>1.4221495628240961E-5</v>
      </c>
      <c r="G460" s="412">
        <v>5.0000000000000001E-3</v>
      </c>
      <c r="H460" s="415">
        <f t="shared" si="13"/>
        <v>2.5036769620644701E-6</v>
      </c>
    </row>
    <row r="461" spans="2:8">
      <c r="B461" s="9" t="s">
        <v>1612</v>
      </c>
      <c r="C461" s="67" t="s">
        <v>1613</v>
      </c>
      <c r="D461" s="412">
        <v>5.7410013513138321E-4</v>
      </c>
      <c r="E461" s="413">
        <v>1.0648412245674085E-2</v>
      </c>
      <c r="F461" s="414">
        <f t="shared" si="12"/>
        <v>6.1132549091761678E-6</v>
      </c>
      <c r="G461" s="412">
        <v>8.5000000000000006E-2</v>
      </c>
      <c r="H461" s="415">
        <f t="shared" si="13"/>
        <v>4.8798511486167578E-5</v>
      </c>
    </row>
    <row r="462" spans="2:8">
      <c r="B462" s="9" t="s">
        <v>1614</v>
      </c>
      <c r="C462" s="67" t="s">
        <v>1615</v>
      </c>
      <c r="D462" s="412">
        <v>1.0563653745423842E-3</v>
      </c>
      <c r="E462" s="413">
        <v>4.3372593008038883E-2</v>
      </c>
      <c r="F462" s="414">
        <f t="shared" si="12"/>
        <v>4.5817305457811387E-5</v>
      </c>
      <c r="G462" s="412">
        <v>3.5000000000000003E-2</v>
      </c>
      <c r="H462" s="415">
        <f t="shared" si="13"/>
        <v>3.6972788108983447E-5</v>
      </c>
    </row>
    <row r="463" spans="2:8">
      <c r="B463" s="9" t="s">
        <v>1616</v>
      </c>
      <c r="C463" s="67" t="s">
        <v>1617</v>
      </c>
      <c r="D463" s="412">
        <v>6.2395968602236217E-4</v>
      </c>
      <c r="E463" s="413">
        <v>1.1746103456065056E-2</v>
      </c>
      <c r="F463" s="414">
        <f t="shared" si="12"/>
        <v>7.3290950244325361E-6</v>
      </c>
      <c r="G463" s="412">
        <v>9.5000000000000001E-2</v>
      </c>
      <c r="H463" s="415">
        <f t="shared" si="13"/>
        <v>5.9276170172124404E-5</v>
      </c>
    </row>
    <row r="464" spans="2:8">
      <c r="B464" s="9" t="s">
        <v>1618</v>
      </c>
      <c r="C464" s="67" t="s">
        <v>1619</v>
      </c>
      <c r="D464" s="412">
        <v>2.8845550532488919E-3</v>
      </c>
      <c r="E464" s="413" t="s">
        <v>759</v>
      </c>
      <c r="F464" s="414" t="str">
        <f t="shared" si="12"/>
        <v>n/a</v>
      </c>
      <c r="G464" s="412">
        <v>0.24</v>
      </c>
      <c r="H464" s="415">
        <f t="shared" si="13"/>
        <v>6.9229321277973401E-4</v>
      </c>
    </row>
    <row r="465" spans="2:8">
      <c r="B465" s="9" t="s">
        <v>1620</v>
      </c>
      <c r="C465" s="67" t="s">
        <v>1621</v>
      </c>
      <c r="D465" s="412">
        <v>8.5607833889424353E-4</v>
      </c>
      <c r="E465" s="413">
        <v>8.0404082053396556E-3</v>
      </c>
      <c r="F465" s="414">
        <f t="shared" si="12"/>
        <v>6.883219300458818E-6</v>
      </c>
      <c r="G465" s="412">
        <v>8.5000000000000006E-2</v>
      </c>
      <c r="H465" s="415">
        <f t="shared" si="13"/>
        <v>7.2766658806010709E-5</v>
      </c>
    </row>
    <row r="466" spans="2:8">
      <c r="B466" s="9" t="s">
        <v>1622</v>
      </c>
      <c r="C466" s="67" t="s">
        <v>1623</v>
      </c>
      <c r="D466" s="412">
        <v>8.1727022411236564E-4</v>
      </c>
      <c r="E466" s="413" t="s">
        <v>759</v>
      </c>
      <c r="F466" s="414" t="str">
        <f t="shared" si="12"/>
        <v>n/a</v>
      </c>
      <c r="G466" s="412">
        <v>0.11</v>
      </c>
      <c r="H466" s="415">
        <f t="shared" si="13"/>
        <v>8.9899724652360227E-5</v>
      </c>
    </row>
    <row r="467" spans="2:8">
      <c r="B467" s="9" t="s">
        <v>1624</v>
      </c>
      <c r="C467" s="67" t="s">
        <v>1625</v>
      </c>
      <c r="D467" s="412">
        <v>7.7829086034450544E-4</v>
      </c>
      <c r="E467" s="413" t="s">
        <v>759</v>
      </c>
      <c r="F467" s="414" t="str">
        <f t="shared" si="12"/>
        <v>n/a</v>
      </c>
      <c r="G467" s="412">
        <v>0.12</v>
      </c>
      <c r="H467" s="415">
        <f t="shared" si="13"/>
        <v>9.3394903241340643E-5</v>
      </c>
    </row>
    <row r="468" spans="2:8">
      <c r="B468" s="9" t="s">
        <v>1626</v>
      </c>
      <c r="C468" s="67" t="s">
        <v>1627</v>
      </c>
      <c r="D468" s="412">
        <v>5.1712428088567116E-4</v>
      </c>
      <c r="E468" s="413">
        <v>1.0676887276709329E-2</v>
      </c>
      <c r="F468" s="414">
        <f t="shared" si="12"/>
        <v>5.5212776550656831E-6</v>
      </c>
      <c r="G468" s="412">
        <v>0.04</v>
      </c>
      <c r="H468" s="415">
        <f t="shared" si="13"/>
        <v>2.0684971235426848E-5</v>
      </c>
    </row>
    <row r="469" spans="2:8">
      <c r="B469" s="9" t="s">
        <v>1628</v>
      </c>
      <c r="C469" s="67" t="s">
        <v>1629</v>
      </c>
      <c r="D469" s="412">
        <v>9.1260191009252009E-4</v>
      </c>
      <c r="E469" s="413" t="s">
        <v>759</v>
      </c>
      <c r="F469" s="414" t="str">
        <f t="shared" si="12"/>
        <v>n/a</v>
      </c>
      <c r="G469" s="412">
        <v>0.21</v>
      </c>
      <c r="H469" s="415">
        <f t="shared" si="13"/>
        <v>1.9164640111942922E-4</v>
      </c>
    </row>
    <row r="470" spans="2:8">
      <c r="B470" s="9" t="s">
        <v>1630</v>
      </c>
      <c r="C470" s="67" t="s">
        <v>1631</v>
      </c>
      <c r="D470" s="412">
        <v>5.3576021678681065E-4</v>
      </c>
      <c r="E470" s="413">
        <v>3.0753384343731611E-2</v>
      </c>
      <c r="F470" s="414">
        <f t="shared" si="12"/>
        <v>1.6476439862925756E-5</v>
      </c>
      <c r="G470" s="412">
        <v>0.01</v>
      </c>
      <c r="H470" s="415">
        <f t="shared" si="13"/>
        <v>5.3576021678681064E-6</v>
      </c>
    </row>
    <row r="471" spans="2:8">
      <c r="B471" s="9" t="s">
        <v>1632</v>
      </c>
      <c r="C471" s="67" t="s">
        <v>1633</v>
      </c>
      <c r="D471" s="412">
        <v>7.1897654560189686E-4</v>
      </c>
      <c r="E471" s="413">
        <v>4.4409448818897627E-2</v>
      </c>
      <c r="F471" s="414">
        <f t="shared" si="12"/>
        <v>3.1929352103895254E-5</v>
      </c>
      <c r="G471" s="412">
        <v>0.06</v>
      </c>
      <c r="H471" s="415">
        <f t="shared" si="13"/>
        <v>4.3138592736113812E-5</v>
      </c>
    </row>
    <row r="472" spans="2:8">
      <c r="B472" s="9" t="s">
        <v>1634</v>
      </c>
      <c r="C472" s="67" t="s">
        <v>1635</v>
      </c>
      <c r="D472" s="412">
        <v>5.3733559659568562E-4</v>
      </c>
      <c r="E472" s="413">
        <v>3.4918566775244304E-2</v>
      </c>
      <c r="F472" s="414">
        <f t="shared" ref="F472:F527" si="14">IFERROR($E472*$D472, "n/a")</f>
        <v>1.8762988910442183E-5</v>
      </c>
      <c r="G472" s="412">
        <v>0.04</v>
      </c>
      <c r="H472" s="415">
        <f t="shared" ref="H472:H527" si="15">IFERROR($G472*$D472, "n/a")</f>
        <v>2.1493423863827425E-5</v>
      </c>
    </row>
    <row r="473" spans="2:8">
      <c r="B473" s="9" t="s">
        <v>1636</v>
      </c>
      <c r="C473" s="67" t="s">
        <v>1637</v>
      </c>
      <c r="D473" s="412">
        <v>4.1591685793057956E-4</v>
      </c>
      <c r="E473" s="413">
        <v>1.5369836695485112E-2</v>
      </c>
      <c r="F473" s="414">
        <f t="shared" si="14"/>
        <v>6.3925741852922893E-6</v>
      </c>
      <c r="G473" s="412">
        <v>6.5000000000000002E-2</v>
      </c>
      <c r="H473" s="415">
        <f t="shared" si="15"/>
        <v>2.7034595765487673E-5</v>
      </c>
    </row>
    <row r="474" spans="2:8">
      <c r="B474" s="9" t="s">
        <v>1638</v>
      </c>
      <c r="C474" s="67" t="s">
        <v>1639</v>
      </c>
      <c r="D474" s="412">
        <v>1.2435588187873371E-3</v>
      </c>
      <c r="E474" s="413">
        <v>8.2661706964248811E-3</v>
      </c>
      <c r="F474" s="414">
        <f t="shared" si="14"/>
        <v>1.0279469467140624E-5</v>
      </c>
      <c r="G474" s="412">
        <v>0.12</v>
      </c>
      <c r="H474" s="415">
        <f t="shared" si="15"/>
        <v>1.4922705825448044E-4</v>
      </c>
    </row>
    <row r="475" spans="2:8">
      <c r="B475" s="9" t="s">
        <v>1640</v>
      </c>
      <c r="C475" s="67" t="s">
        <v>1641</v>
      </c>
      <c r="D475" s="412">
        <v>4.5342524790630961E-4</v>
      </c>
      <c r="E475" s="413">
        <v>6.0636685194542699E-3</v>
      </c>
      <c r="F475" s="414">
        <f t="shared" si="14"/>
        <v>2.7494204016552377E-6</v>
      </c>
      <c r="G475" s="412">
        <v>0.105</v>
      </c>
      <c r="H475" s="415">
        <f t="shared" si="15"/>
        <v>4.760965103016251E-5</v>
      </c>
    </row>
    <row r="476" spans="2:8">
      <c r="B476" s="9" t="s">
        <v>1642</v>
      </c>
      <c r="C476" s="67" t="s">
        <v>1643</v>
      </c>
      <c r="D476" s="412">
        <v>4.2038644636703857E-4</v>
      </c>
      <c r="E476" s="413">
        <v>6.7199629243424857E-3</v>
      </c>
      <c r="F476" s="414">
        <f t="shared" si="14"/>
        <v>2.8249813334825898E-6</v>
      </c>
      <c r="G476" s="412">
        <v>0.17500000000000002</v>
      </c>
      <c r="H476" s="415">
        <f t="shared" si="15"/>
        <v>7.3567628114231751E-5</v>
      </c>
    </row>
    <row r="477" spans="2:8">
      <c r="B477" s="9" t="s">
        <v>1644</v>
      </c>
      <c r="C477" s="67" t="s">
        <v>1645</v>
      </c>
      <c r="D477" s="412">
        <v>6.1956588351697354E-4</v>
      </c>
      <c r="E477" s="413" t="s">
        <v>759</v>
      </c>
      <c r="F477" s="414" t="str">
        <f t="shared" si="14"/>
        <v>n/a</v>
      </c>
      <c r="G477" s="412">
        <v>0.01</v>
      </c>
      <c r="H477" s="415">
        <f t="shared" si="15"/>
        <v>6.1956588351697358E-6</v>
      </c>
    </row>
    <row r="478" spans="2:8">
      <c r="B478" s="9" t="s">
        <v>1646</v>
      </c>
      <c r="C478" s="67" t="s">
        <v>1647</v>
      </c>
      <c r="D478" s="412">
        <v>5.9193537635376867E-3</v>
      </c>
      <c r="E478" s="413">
        <v>2.8914810887239312E-2</v>
      </c>
      <c r="F478" s="414">
        <f t="shared" si="14"/>
        <v>1.7115699464736051E-4</v>
      </c>
      <c r="G478" s="412">
        <v>0.06</v>
      </c>
      <c r="H478" s="415">
        <f t="shared" si="15"/>
        <v>3.5516122581226119E-4</v>
      </c>
    </row>
    <row r="479" spans="2:8">
      <c r="B479" s="9" t="s">
        <v>1648</v>
      </c>
      <c r="C479" s="67" t="s">
        <v>1649</v>
      </c>
      <c r="D479" s="412">
        <v>4.0295956724817664E-4</v>
      </c>
      <c r="E479" s="413">
        <v>2.1771669614913596E-2</v>
      </c>
      <c r="F479" s="414">
        <f t="shared" si="14"/>
        <v>8.7731025662958586E-6</v>
      </c>
      <c r="G479" s="412">
        <v>5.0000000000000001E-3</v>
      </c>
      <c r="H479" s="415">
        <f t="shared" si="15"/>
        <v>2.0147978362408834E-6</v>
      </c>
    </row>
    <row r="480" spans="2:8">
      <c r="B480" s="9" t="s">
        <v>1650</v>
      </c>
      <c r="C480" s="67" t="s">
        <v>1651</v>
      </c>
      <c r="D480" s="412">
        <v>7.4264627403904516E-4</v>
      </c>
      <c r="E480" s="413" t="s">
        <v>759</v>
      </c>
      <c r="F480" s="414" t="str">
        <f t="shared" si="14"/>
        <v>n/a</v>
      </c>
      <c r="G480" s="412">
        <v>0.08</v>
      </c>
      <c r="H480" s="415">
        <f t="shared" si="15"/>
        <v>5.9411701923123613E-5</v>
      </c>
    </row>
    <row r="481" spans="2:8">
      <c r="B481" s="9" t="s">
        <v>1652</v>
      </c>
      <c r="C481" s="67" t="s">
        <v>1653</v>
      </c>
      <c r="D481" s="412">
        <v>2.9738583899978932E-3</v>
      </c>
      <c r="E481" s="413" t="s">
        <v>759</v>
      </c>
      <c r="F481" s="414" t="str">
        <f t="shared" si="14"/>
        <v>n/a</v>
      </c>
      <c r="G481" s="412">
        <v>0.46</v>
      </c>
      <c r="H481" s="415">
        <f t="shared" si="15"/>
        <v>1.367974859399031E-3</v>
      </c>
    </row>
    <row r="482" spans="2:8">
      <c r="B482" s="9" t="s">
        <v>1654</v>
      </c>
      <c r="C482" s="67" t="s">
        <v>1655</v>
      </c>
      <c r="D482" s="412">
        <v>6.4917548220390646E-4</v>
      </c>
      <c r="E482" s="413">
        <v>1.1562678878076705E-2</v>
      </c>
      <c r="F482" s="414">
        <f t="shared" si="14"/>
        <v>7.5062076362443694E-6</v>
      </c>
      <c r="G482" s="412">
        <v>0.08</v>
      </c>
      <c r="H482" s="415">
        <f t="shared" si="15"/>
        <v>5.1934038576312515E-5</v>
      </c>
    </row>
    <row r="483" spans="2:8">
      <c r="B483" s="9" t="s">
        <v>1656</v>
      </c>
      <c r="C483" s="67" t="s">
        <v>1657</v>
      </c>
      <c r="D483" s="412">
        <v>4.7522776614825817E-4</v>
      </c>
      <c r="E483" s="413">
        <v>2.4326258049129502E-2</v>
      </c>
      <c r="F483" s="414">
        <f t="shared" si="14"/>
        <v>1.1560513271433898E-5</v>
      </c>
      <c r="G483" s="412">
        <v>-2.5000000000000001E-2</v>
      </c>
      <c r="H483" s="415">
        <f t="shared" si="15"/>
        <v>-1.1880694153706454E-5</v>
      </c>
    </row>
    <row r="484" spans="2:8">
      <c r="B484" s="9" t="s">
        <v>1658</v>
      </c>
      <c r="C484" s="67" t="s">
        <v>1659</v>
      </c>
      <c r="D484" s="412">
        <v>2.3904725288223167E-4</v>
      </c>
      <c r="E484" s="413">
        <v>4.179398718580582E-2</v>
      </c>
      <c r="F484" s="414">
        <f t="shared" si="14"/>
        <v>9.9907378237620743E-6</v>
      </c>
      <c r="G484" s="412">
        <v>-0.02</v>
      </c>
      <c r="H484" s="415">
        <f t="shared" si="15"/>
        <v>-4.7809450576446333E-6</v>
      </c>
    </row>
    <row r="485" spans="2:8">
      <c r="B485" s="9" t="s">
        <v>1660</v>
      </c>
      <c r="C485" s="67" t="s">
        <v>1661</v>
      </c>
      <c r="D485" s="412">
        <v>5.7023668586231617E-4</v>
      </c>
      <c r="E485" s="413">
        <v>2.6322716504343247E-4</v>
      </c>
      <c r="F485" s="414">
        <f t="shared" si="14"/>
        <v>1.5010178622329985E-7</v>
      </c>
      <c r="G485" s="412">
        <v>0.25</v>
      </c>
      <c r="H485" s="415">
        <f t="shared" si="15"/>
        <v>1.4255917146557904E-4</v>
      </c>
    </row>
    <row r="486" spans="2:8">
      <c r="B486" s="9" t="s">
        <v>1662</v>
      </c>
      <c r="C486" s="67" t="s">
        <v>54</v>
      </c>
      <c r="D486" s="412">
        <v>1.275620515931252E-3</v>
      </c>
      <c r="E486" s="413">
        <v>3.4946871310507673E-2</v>
      </c>
      <c r="F486" s="414">
        <f t="shared" si="14"/>
        <v>4.4578946011292867E-5</v>
      </c>
      <c r="G486" s="412">
        <v>6.5000000000000002E-2</v>
      </c>
      <c r="H486" s="415">
        <f t="shared" si="15"/>
        <v>8.2915333535531389E-5</v>
      </c>
    </row>
    <row r="487" spans="2:8">
      <c r="B487" s="9" t="s">
        <v>1663</v>
      </c>
      <c r="C487" s="67" t="s">
        <v>1664</v>
      </c>
      <c r="D487" s="412">
        <v>5.3871973159634828E-4</v>
      </c>
      <c r="E487" s="413">
        <v>6.6638900458142452E-3</v>
      </c>
      <c r="F487" s="414">
        <f t="shared" si="14"/>
        <v>3.5899690568686271E-6</v>
      </c>
      <c r="G487" s="412">
        <v>6.5000000000000002E-2</v>
      </c>
      <c r="H487" s="415">
        <f t="shared" si="15"/>
        <v>3.501678255376264E-5</v>
      </c>
    </row>
    <row r="488" spans="2:8">
      <c r="B488" s="9" t="s">
        <v>1665</v>
      </c>
      <c r="C488" s="67" t="s">
        <v>1666</v>
      </c>
      <c r="D488" s="412">
        <v>2.5794422041210468E-3</v>
      </c>
      <c r="E488" s="413">
        <v>8.7359720448894566E-3</v>
      </c>
      <c r="F488" s="414">
        <f t="shared" si="14"/>
        <v>2.2533934986609507E-5</v>
      </c>
      <c r="G488" s="412">
        <v>0.125</v>
      </c>
      <c r="H488" s="415">
        <f t="shared" si="15"/>
        <v>3.2243027551513085E-4</v>
      </c>
    </row>
    <row r="489" spans="2:8">
      <c r="B489" s="9" t="s">
        <v>1667</v>
      </c>
      <c r="C489" s="67" t="s">
        <v>1668</v>
      </c>
      <c r="D489" s="412">
        <v>4.0952173082260744E-4</v>
      </c>
      <c r="E489" s="413" t="s">
        <v>759</v>
      </c>
      <c r="F489" s="414" t="str">
        <f t="shared" si="14"/>
        <v>n/a</v>
      </c>
      <c r="G489" s="412">
        <v>6.5000000000000002E-2</v>
      </c>
      <c r="H489" s="415">
        <f t="shared" si="15"/>
        <v>2.6618912503469485E-5</v>
      </c>
    </row>
    <row r="490" spans="2:8">
      <c r="B490" s="9" t="s">
        <v>1669</v>
      </c>
      <c r="C490" s="67" t="s">
        <v>1670</v>
      </c>
      <c r="D490" s="412">
        <v>3.1402371248413807E-4</v>
      </c>
      <c r="E490" s="413">
        <v>1.2836970474967908E-2</v>
      </c>
      <c r="F490" s="414">
        <f t="shared" si="14"/>
        <v>4.0311131255986917E-6</v>
      </c>
      <c r="G490" s="412">
        <v>5.5E-2</v>
      </c>
      <c r="H490" s="415">
        <f t="shared" si="15"/>
        <v>1.7271304186627595E-5</v>
      </c>
    </row>
    <row r="491" spans="2:8">
      <c r="B491" s="9" t="s">
        <v>1671</v>
      </c>
      <c r="C491" s="67" t="s">
        <v>1672</v>
      </c>
      <c r="D491" s="412">
        <v>1.6939472658570058E-3</v>
      </c>
      <c r="E491" s="413" t="s">
        <v>759</v>
      </c>
      <c r="F491" s="414" t="str">
        <f t="shared" si="14"/>
        <v>n/a</v>
      </c>
      <c r="G491" s="412">
        <v>0.28500000000000003</v>
      </c>
      <c r="H491" s="415">
        <f t="shared" si="15"/>
        <v>4.8277497076924672E-4</v>
      </c>
    </row>
    <row r="492" spans="2:8">
      <c r="B492" s="9" t="s">
        <v>1673</v>
      </c>
      <c r="C492" s="67" t="s">
        <v>1674</v>
      </c>
      <c r="D492" s="412">
        <v>0</v>
      </c>
      <c r="E492" s="413">
        <v>4.0239726027397262E-2</v>
      </c>
      <c r="F492" s="414">
        <f t="shared" si="14"/>
        <v>0</v>
      </c>
      <c r="G492" s="412" t="s">
        <v>759</v>
      </c>
      <c r="H492" s="415" t="str">
        <f t="shared" si="15"/>
        <v>n/a</v>
      </c>
    </row>
    <row r="493" spans="2:8">
      <c r="B493" s="9" t="s">
        <v>1675</v>
      </c>
      <c r="C493" s="67" t="s">
        <v>1676</v>
      </c>
      <c r="D493" s="412">
        <v>2.1483382573343507E-2</v>
      </c>
      <c r="E493" s="413" t="s">
        <v>759</v>
      </c>
      <c r="F493" s="414" t="str">
        <f t="shared" si="14"/>
        <v>n/a</v>
      </c>
      <c r="G493" s="412">
        <v>0.155</v>
      </c>
      <c r="H493" s="415">
        <f t="shared" si="15"/>
        <v>3.3299242988682437E-3</v>
      </c>
    </row>
    <row r="494" spans="2:8">
      <c r="B494" s="9" t="s">
        <v>1677</v>
      </c>
      <c r="C494" s="67" t="s">
        <v>1678</v>
      </c>
      <c r="D494" s="412">
        <v>4.7216762288339346E-3</v>
      </c>
      <c r="E494" s="413" t="s">
        <v>759</v>
      </c>
      <c r="F494" s="414" t="str">
        <f t="shared" si="14"/>
        <v>n/a</v>
      </c>
      <c r="G494" s="412">
        <v>8.5000000000000006E-2</v>
      </c>
      <c r="H494" s="415">
        <f t="shared" si="15"/>
        <v>4.0134247945088449E-4</v>
      </c>
    </row>
    <row r="495" spans="2:8">
      <c r="B495" s="9" t="s">
        <v>1679</v>
      </c>
      <c r="C495" s="67" t="s">
        <v>1680</v>
      </c>
      <c r="D495" s="412">
        <v>7.2227159583943251E-4</v>
      </c>
      <c r="E495" s="413" t="s">
        <v>759</v>
      </c>
      <c r="F495" s="414" t="str">
        <f t="shared" si="14"/>
        <v>n/a</v>
      </c>
      <c r="G495" s="412">
        <v>7.0000000000000007E-2</v>
      </c>
      <c r="H495" s="415">
        <f t="shared" si="15"/>
        <v>5.0559011708760279E-5</v>
      </c>
    </row>
    <row r="496" spans="2:8">
      <c r="B496" s="9" t="s">
        <v>1681</v>
      </c>
      <c r="C496" s="67" t="s">
        <v>1682</v>
      </c>
      <c r="D496" s="412">
        <v>4.3715583979310436E-4</v>
      </c>
      <c r="E496" s="413" t="s">
        <v>759</v>
      </c>
      <c r="F496" s="414" t="str">
        <f t="shared" si="14"/>
        <v>n/a</v>
      </c>
      <c r="G496" s="412">
        <v>0.1</v>
      </c>
      <c r="H496" s="415">
        <f t="shared" si="15"/>
        <v>4.3715583979310436E-5</v>
      </c>
    </row>
    <row r="497" spans="2:8">
      <c r="B497" s="9" t="s">
        <v>1683</v>
      </c>
      <c r="C497" s="67" t="s">
        <v>1684</v>
      </c>
      <c r="D497" s="412">
        <v>6.8102176288910733E-4</v>
      </c>
      <c r="E497" s="413">
        <v>2.6536822884966529E-2</v>
      </c>
      <c r="F497" s="414">
        <f t="shared" si="14"/>
        <v>1.8072153902595911E-5</v>
      </c>
      <c r="G497" s="412">
        <v>0.13</v>
      </c>
      <c r="H497" s="415">
        <f t="shared" si="15"/>
        <v>8.853282917558396E-5</v>
      </c>
    </row>
    <row r="498" spans="2:8">
      <c r="B498" s="9" t="s">
        <v>1685</v>
      </c>
      <c r="C498" s="67" t="s">
        <v>1686</v>
      </c>
      <c r="D498" s="412">
        <v>9.3425438598200778E-4</v>
      </c>
      <c r="E498" s="413" t="s">
        <v>759</v>
      </c>
      <c r="F498" s="414" t="str">
        <f t="shared" si="14"/>
        <v>n/a</v>
      </c>
      <c r="G498" s="412">
        <v>0.05</v>
      </c>
      <c r="H498" s="415">
        <f t="shared" si="15"/>
        <v>4.6712719299100394E-5</v>
      </c>
    </row>
    <row r="499" spans="2:8">
      <c r="B499" s="9" t="s">
        <v>1687</v>
      </c>
      <c r="C499" s="67" t="s">
        <v>1688</v>
      </c>
      <c r="D499" s="412">
        <v>5.5567866110995854E-4</v>
      </c>
      <c r="E499" s="413" t="s">
        <v>759</v>
      </c>
      <c r="F499" s="414" t="str">
        <f t="shared" si="14"/>
        <v>n/a</v>
      </c>
      <c r="G499" s="412">
        <v>0.02</v>
      </c>
      <c r="H499" s="415">
        <f t="shared" si="15"/>
        <v>1.1113573222199171E-5</v>
      </c>
    </row>
    <row r="500" spans="2:8">
      <c r="B500" s="9" t="s">
        <v>1689</v>
      </c>
      <c r="C500" s="67" t="s">
        <v>1690</v>
      </c>
      <c r="D500" s="412">
        <v>0</v>
      </c>
      <c r="E500" s="413">
        <v>8.5251491901108273E-3</v>
      </c>
      <c r="F500" s="414">
        <f t="shared" si="14"/>
        <v>0</v>
      </c>
      <c r="G500" s="412" t="s">
        <v>759</v>
      </c>
      <c r="H500" s="415" t="str">
        <f t="shared" si="15"/>
        <v>n/a</v>
      </c>
    </row>
    <row r="501" spans="2:8">
      <c r="B501" s="9" t="s">
        <v>1691</v>
      </c>
      <c r="C501" s="67" t="s">
        <v>1692</v>
      </c>
      <c r="D501" s="412">
        <v>1.1271069826878125E-3</v>
      </c>
      <c r="E501" s="413" t="s">
        <v>759</v>
      </c>
      <c r="F501" s="414" t="str">
        <f t="shared" si="14"/>
        <v>n/a</v>
      </c>
      <c r="G501" s="412">
        <v>9.5000000000000001E-2</v>
      </c>
      <c r="H501" s="415">
        <f t="shared" si="15"/>
        <v>1.0707516335534219E-4</v>
      </c>
    </row>
    <row r="502" spans="2:8">
      <c r="B502" s="9" t="s">
        <v>1693</v>
      </c>
      <c r="C502" s="67" t="s">
        <v>1694</v>
      </c>
      <c r="D502" s="412">
        <v>6.342801544755879E-4</v>
      </c>
      <c r="E502" s="413">
        <v>6.7893514382705031E-3</v>
      </c>
      <c r="F502" s="414">
        <f t="shared" si="14"/>
        <v>4.3063508790552699E-6</v>
      </c>
      <c r="G502" s="412">
        <v>0.06</v>
      </c>
      <c r="H502" s="415">
        <f t="shared" si="15"/>
        <v>3.8056809268535271E-5</v>
      </c>
    </row>
    <row r="503" spans="2:8">
      <c r="B503" s="9" t="s">
        <v>1695</v>
      </c>
      <c r="C503" s="67" t="s">
        <v>1696</v>
      </c>
      <c r="D503" s="412">
        <v>6.1458237618918421E-4</v>
      </c>
      <c r="E503" s="413">
        <v>3.2873109796186725E-3</v>
      </c>
      <c r="F503" s="414">
        <f t="shared" si="14"/>
        <v>2.0203233931268385E-6</v>
      </c>
      <c r="G503" s="412">
        <v>0.105</v>
      </c>
      <c r="H503" s="415">
        <f t="shared" si="15"/>
        <v>6.4531149499864334E-5</v>
      </c>
    </row>
    <row r="504" spans="2:8">
      <c r="B504" s="9" t="s">
        <v>1697</v>
      </c>
      <c r="C504" s="67" t="s">
        <v>1698</v>
      </c>
      <c r="D504" s="412">
        <v>8.6242143156133565E-3</v>
      </c>
      <c r="E504" s="413" t="s">
        <v>759</v>
      </c>
      <c r="F504" s="414" t="str">
        <f t="shared" si="14"/>
        <v>n/a</v>
      </c>
      <c r="G504" s="412">
        <v>0.19</v>
      </c>
      <c r="H504" s="415">
        <f t="shared" si="15"/>
        <v>1.6386007199665378E-3</v>
      </c>
    </row>
    <row r="505" spans="2:8">
      <c r="B505" s="9" t="s">
        <v>1699</v>
      </c>
      <c r="C505" s="67" t="s">
        <v>1700</v>
      </c>
      <c r="D505" s="412">
        <v>0</v>
      </c>
      <c r="E505" s="413" t="s">
        <v>759</v>
      </c>
      <c r="F505" s="414" t="str">
        <f t="shared" si="14"/>
        <v>n/a</v>
      </c>
      <c r="G505" s="412" t="s">
        <v>759</v>
      </c>
      <c r="H505" s="415" t="str">
        <f t="shared" si="15"/>
        <v>n/a</v>
      </c>
    </row>
    <row r="506" spans="2:8">
      <c r="B506" s="9" t="s">
        <v>1701</v>
      </c>
      <c r="C506" s="67" t="s">
        <v>1702</v>
      </c>
      <c r="D506" s="412">
        <v>3.158734537017083E-4</v>
      </c>
      <c r="E506" s="413" t="s">
        <v>759</v>
      </c>
      <c r="F506" s="414" t="str">
        <f t="shared" si="14"/>
        <v>n/a</v>
      </c>
      <c r="G506" s="412">
        <v>0</v>
      </c>
      <c r="H506" s="415">
        <f t="shared" si="15"/>
        <v>0</v>
      </c>
    </row>
    <row r="507" spans="2:8">
      <c r="B507" s="9" t="s">
        <v>1703</v>
      </c>
      <c r="C507" s="67" t="s">
        <v>1704</v>
      </c>
      <c r="D507" s="412">
        <v>0</v>
      </c>
      <c r="E507" s="413">
        <v>4.379105411323115E-2</v>
      </c>
      <c r="F507" s="414">
        <f t="shared" si="14"/>
        <v>0</v>
      </c>
      <c r="G507" s="412" t="s">
        <v>759</v>
      </c>
      <c r="H507" s="415" t="str">
        <f t="shared" si="15"/>
        <v>n/a</v>
      </c>
    </row>
    <row r="508" spans="2:8">
      <c r="B508" s="9" t="s">
        <v>1705</v>
      </c>
      <c r="C508" s="67" t="s">
        <v>1706</v>
      </c>
      <c r="D508" s="412">
        <v>1.0187481140433625E-3</v>
      </c>
      <c r="E508" s="413" t="s">
        <v>759</v>
      </c>
      <c r="F508" s="414" t="str">
        <f t="shared" si="14"/>
        <v>n/a</v>
      </c>
      <c r="G508" s="412">
        <v>0.19500000000000001</v>
      </c>
      <c r="H508" s="415">
        <f t="shared" si="15"/>
        <v>1.9865588223845569E-4</v>
      </c>
    </row>
    <row r="509" spans="2:8">
      <c r="B509" s="9" t="s">
        <v>1707</v>
      </c>
      <c r="C509" s="67" t="s">
        <v>1708</v>
      </c>
      <c r="D509" s="412">
        <v>4.9748461426364155E-4</v>
      </c>
      <c r="E509" s="413" t="s">
        <v>759</v>
      </c>
      <c r="F509" s="414" t="str">
        <f t="shared" si="14"/>
        <v>n/a</v>
      </c>
      <c r="G509" s="412">
        <v>0.15</v>
      </c>
      <c r="H509" s="415">
        <f t="shared" si="15"/>
        <v>7.462269213954623E-5</v>
      </c>
    </row>
    <row r="510" spans="2:8">
      <c r="B510" s="9" t="s">
        <v>1709</v>
      </c>
      <c r="C510" s="67" t="s">
        <v>1710</v>
      </c>
      <c r="D510" s="412">
        <v>3.0051704066445627E-4</v>
      </c>
      <c r="E510" s="413">
        <v>2.5019167910899479E-2</v>
      </c>
      <c r="F510" s="414">
        <f t="shared" si="14"/>
        <v>7.5186863004706382E-6</v>
      </c>
      <c r="G510" s="412">
        <v>0.105</v>
      </c>
      <c r="H510" s="415">
        <f t="shared" si="15"/>
        <v>3.1554289269767905E-5</v>
      </c>
    </row>
    <row r="511" spans="2:8">
      <c r="B511" s="9" t="s">
        <v>1711</v>
      </c>
      <c r="C511" s="67" t="s">
        <v>1712</v>
      </c>
      <c r="D511" s="412">
        <v>4.6437631100396825E-4</v>
      </c>
      <c r="E511" s="413" t="s">
        <v>759</v>
      </c>
      <c r="F511" s="414" t="str">
        <f t="shared" si="14"/>
        <v>n/a</v>
      </c>
      <c r="G511" s="412">
        <v>0.09</v>
      </c>
      <c r="H511" s="415">
        <f t="shared" si="15"/>
        <v>4.1793867990357139E-5</v>
      </c>
    </row>
    <row r="512" spans="2:8">
      <c r="B512" s="9" t="s">
        <v>1689</v>
      </c>
      <c r="C512" s="67" t="s">
        <v>1713</v>
      </c>
      <c r="D512" s="412">
        <v>0</v>
      </c>
      <c r="E512" s="413">
        <v>7.8647267007471502E-3</v>
      </c>
      <c r="F512" s="414">
        <f t="shared" si="14"/>
        <v>0</v>
      </c>
      <c r="G512" s="412" t="s">
        <v>759</v>
      </c>
      <c r="H512" s="415" t="str">
        <f t="shared" si="15"/>
        <v>n/a</v>
      </c>
    </row>
    <row r="513" spans="2:8">
      <c r="B513" s="9" t="s">
        <v>1714</v>
      </c>
      <c r="C513" s="67" t="s">
        <v>60</v>
      </c>
      <c r="D513" s="412">
        <v>1.2955190305370692E-3</v>
      </c>
      <c r="E513" s="413">
        <v>3.4979423868312758E-2</v>
      </c>
      <c r="F513" s="414">
        <f t="shared" si="14"/>
        <v>4.5316509298621761E-5</v>
      </c>
      <c r="G513" s="412">
        <v>0.04</v>
      </c>
      <c r="H513" s="415">
        <f t="shared" si="15"/>
        <v>5.1820761221482768E-5</v>
      </c>
    </row>
    <row r="514" spans="2:8">
      <c r="B514" s="9" t="s">
        <v>1715</v>
      </c>
      <c r="C514" s="67" t="s">
        <v>1716</v>
      </c>
      <c r="D514" s="412">
        <v>1.8037674976116272E-3</v>
      </c>
      <c r="E514" s="413">
        <v>3.8694314912193668E-3</v>
      </c>
      <c r="F514" s="414">
        <f t="shared" si="14"/>
        <v>6.9795547580963844E-6</v>
      </c>
      <c r="G514" s="412">
        <v>0.115</v>
      </c>
      <c r="H514" s="415">
        <f t="shared" si="15"/>
        <v>2.0743326222533712E-4</v>
      </c>
    </row>
    <row r="515" spans="2:8">
      <c r="B515" s="9" t="s">
        <v>1717</v>
      </c>
      <c r="C515" s="67" t="s">
        <v>1718</v>
      </c>
      <c r="D515" s="412">
        <v>2.2558250767017803E-3</v>
      </c>
      <c r="E515" s="413">
        <v>3.0906872712484754E-2</v>
      </c>
      <c r="F515" s="414">
        <f t="shared" si="14"/>
        <v>6.9720498507253086E-5</v>
      </c>
      <c r="G515" s="412">
        <v>0.115</v>
      </c>
      <c r="H515" s="415">
        <f t="shared" si="15"/>
        <v>2.5941988382070476E-4</v>
      </c>
    </row>
    <row r="516" spans="2:8">
      <c r="B516" s="9" t="s">
        <v>1719</v>
      </c>
      <c r="C516" s="67" t="s">
        <v>1720</v>
      </c>
      <c r="D516" s="412">
        <v>1.1309652973043396E-3</v>
      </c>
      <c r="E516" s="413" t="s">
        <v>759</v>
      </c>
      <c r="F516" s="414" t="str">
        <f t="shared" si="14"/>
        <v>n/a</v>
      </c>
      <c r="G516" s="412">
        <v>0.155</v>
      </c>
      <c r="H516" s="415">
        <f t="shared" si="15"/>
        <v>1.7529962108217263E-4</v>
      </c>
    </row>
    <row r="517" spans="2:8">
      <c r="B517" s="9" t="s">
        <v>1721</v>
      </c>
      <c r="C517" s="67" t="s">
        <v>1722</v>
      </c>
      <c r="D517" s="412">
        <v>3.6457757707746181E-4</v>
      </c>
      <c r="E517" s="413">
        <v>5.4498882772903157E-3</v>
      </c>
      <c r="F517" s="414">
        <f t="shared" si="14"/>
        <v>1.9869070634773656E-6</v>
      </c>
      <c r="G517" s="412">
        <v>0.11</v>
      </c>
      <c r="H517" s="415">
        <f t="shared" si="15"/>
        <v>4.0103533478520798E-5</v>
      </c>
    </row>
    <row r="518" spans="2:8">
      <c r="B518" s="9" t="s">
        <v>1723</v>
      </c>
      <c r="C518" s="67" t="s">
        <v>1724</v>
      </c>
      <c r="D518" s="412">
        <v>1.2994924710803745E-3</v>
      </c>
      <c r="E518" s="413" t="s">
        <v>759</v>
      </c>
      <c r="F518" s="414" t="str">
        <f t="shared" si="14"/>
        <v>n/a</v>
      </c>
      <c r="G518" s="412">
        <v>0.17</v>
      </c>
      <c r="H518" s="415">
        <f t="shared" si="15"/>
        <v>2.2091372008366369E-4</v>
      </c>
    </row>
    <row r="519" spans="2:8">
      <c r="B519" s="9" t="s">
        <v>1725</v>
      </c>
      <c r="C519" s="67" t="s">
        <v>1726</v>
      </c>
      <c r="D519" s="412">
        <v>1.6991492241009579E-3</v>
      </c>
      <c r="E519" s="413" t="s">
        <v>759</v>
      </c>
      <c r="F519" s="414" t="str">
        <f t="shared" si="14"/>
        <v>n/a</v>
      </c>
      <c r="G519" s="412">
        <v>0.14000000000000001</v>
      </c>
      <c r="H519" s="415">
        <f t="shared" si="15"/>
        <v>2.3788089137413414E-4</v>
      </c>
    </row>
    <row r="520" spans="2:8">
      <c r="B520" s="9" t="s">
        <v>1727</v>
      </c>
      <c r="C520" s="67" t="s">
        <v>1728</v>
      </c>
      <c r="D520" s="412">
        <v>3.8817606141462383E-4</v>
      </c>
      <c r="E520" s="413" t="s">
        <v>759</v>
      </c>
      <c r="F520" s="414" t="str">
        <f t="shared" si="14"/>
        <v>n/a</v>
      </c>
      <c r="G520" s="412">
        <v>0.105</v>
      </c>
      <c r="H520" s="415">
        <f t="shared" si="15"/>
        <v>4.0758486448535497E-5</v>
      </c>
    </row>
    <row r="521" spans="2:8">
      <c r="B521" s="9" t="s">
        <v>1729</v>
      </c>
      <c r="C521" s="67" t="s">
        <v>1730</v>
      </c>
      <c r="D521" s="412">
        <v>0</v>
      </c>
      <c r="E521" s="413">
        <v>9.5427435387673964E-3</v>
      </c>
      <c r="F521" s="414">
        <f t="shared" si="14"/>
        <v>0</v>
      </c>
      <c r="G521" s="412" t="s">
        <v>759</v>
      </c>
      <c r="H521" s="415" t="str">
        <f t="shared" si="15"/>
        <v>n/a</v>
      </c>
    </row>
    <row r="522" spans="2:8">
      <c r="B522" s="9" t="s">
        <v>1731</v>
      </c>
      <c r="C522" s="67" t="s">
        <v>1732</v>
      </c>
      <c r="D522" s="412">
        <v>7.6592642356420758E-4</v>
      </c>
      <c r="E522" s="413">
        <v>2.0326128175957529E-2</v>
      </c>
      <c r="F522" s="414">
        <f t="shared" si="14"/>
        <v>1.5568318658718821E-5</v>
      </c>
      <c r="G522" s="412">
        <v>0.105</v>
      </c>
      <c r="H522" s="415">
        <f t="shared" si="15"/>
        <v>8.0422274474241793E-5</v>
      </c>
    </row>
    <row r="523" spans="2:8">
      <c r="B523" s="9" t="s">
        <v>1733</v>
      </c>
      <c r="C523" s="67" t="s">
        <v>1734</v>
      </c>
      <c r="D523" s="412">
        <v>2.2690701141252143E-3</v>
      </c>
      <c r="E523" s="413">
        <v>6.3500127000254009E-3</v>
      </c>
      <c r="F523" s="414">
        <f t="shared" si="14"/>
        <v>1.4408624041943196E-5</v>
      </c>
      <c r="G523" s="412">
        <v>0.1</v>
      </c>
      <c r="H523" s="415">
        <f t="shared" si="15"/>
        <v>2.2690701141252144E-4</v>
      </c>
    </row>
    <row r="524" spans="2:8">
      <c r="B524" s="9" t="s">
        <v>1735</v>
      </c>
      <c r="C524" s="67" t="s">
        <v>1736</v>
      </c>
      <c r="D524" s="412">
        <v>1.8399974743335149E-3</v>
      </c>
      <c r="E524" s="413">
        <v>1.6892538148000999E-2</v>
      </c>
      <c r="F524" s="414">
        <f t="shared" si="14"/>
        <v>3.1082227527404386E-5</v>
      </c>
      <c r="G524" s="412">
        <v>0.14499999999999999</v>
      </c>
      <c r="H524" s="415">
        <f t="shared" si="15"/>
        <v>2.6679963377835962E-4</v>
      </c>
    </row>
    <row r="525" spans="2:8">
      <c r="B525" s="9" t="s">
        <v>1737</v>
      </c>
      <c r="C525" s="67" t="s">
        <v>1738</v>
      </c>
      <c r="D525" s="412">
        <v>1.2005947984761612E-3</v>
      </c>
      <c r="E525" s="413">
        <v>3.2945186026696958E-2</v>
      </c>
      <c r="F525" s="414">
        <f t="shared" si="14"/>
        <v>3.9553818978481879E-5</v>
      </c>
      <c r="G525" s="412">
        <v>7.0000000000000007E-2</v>
      </c>
      <c r="H525" s="415">
        <f t="shared" si="15"/>
        <v>8.4041635893331295E-5</v>
      </c>
    </row>
    <row r="526" spans="2:8">
      <c r="B526" s="9" t="s">
        <v>1739</v>
      </c>
      <c r="C526" s="67" t="s">
        <v>1740</v>
      </c>
      <c r="D526" s="412">
        <v>1.4073804972721607E-3</v>
      </c>
      <c r="E526" s="413" t="s">
        <v>759</v>
      </c>
      <c r="F526" s="414" t="str">
        <f t="shared" si="14"/>
        <v>n/a</v>
      </c>
      <c r="G526" s="412">
        <v>5.5E-2</v>
      </c>
      <c r="H526" s="415">
        <f t="shared" si="15"/>
        <v>7.7405927349968837E-5</v>
      </c>
    </row>
    <row r="527" spans="2:8">
      <c r="B527" s="9" t="s">
        <v>1593</v>
      </c>
      <c r="C527" s="67" t="s">
        <v>1741</v>
      </c>
      <c r="D527" s="412">
        <v>0</v>
      </c>
      <c r="E527" s="413" t="s">
        <v>759</v>
      </c>
      <c r="F527" s="414" t="str">
        <f t="shared" si="14"/>
        <v>n/a</v>
      </c>
      <c r="G527" s="412" t="s">
        <v>759</v>
      </c>
      <c r="H527" s="415" t="str">
        <f t="shared" si="15"/>
        <v>n/a</v>
      </c>
    </row>
    <row r="529" spans="2:2">
      <c r="B529" s="184" t="s">
        <v>83</v>
      </c>
    </row>
    <row r="530" spans="2:2">
      <c r="B530" s="417" t="s">
        <v>1743</v>
      </c>
    </row>
    <row r="531" spans="2:2">
      <c r="B531" s="417" t="s">
        <v>1744</v>
      </c>
    </row>
    <row r="532" spans="2:2">
      <c r="B532" s="417" t="s">
        <v>1745</v>
      </c>
    </row>
    <row r="533" spans="2:2">
      <c r="B533" s="417" t="s">
        <v>1747</v>
      </c>
    </row>
    <row r="534" spans="2:2">
      <c r="B534" s="417" t="s">
        <v>1746</v>
      </c>
    </row>
  </sheetData>
  <mergeCells count="2">
    <mergeCell ref="B2:E2"/>
    <mergeCell ref="B16:H16"/>
  </mergeCells>
  <printOptions horizontalCentered="1"/>
  <pageMargins left="0.7" right="0.7" top="0.75" bottom="0.75" header="0.3" footer="0.3"/>
  <pageSetup scale="72" orientation="portrait" useFirstPageNumber="1" r:id="rId1"/>
  <headerFooter>
    <oddHeader>&amp;RExhibit JJR-6.1
Page &amp;P of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209"/>
  <sheetViews>
    <sheetView zoomScaleNormal="100" zoomScaleSheetLayoutView="100" workbookViewId="0">
      <selection activeCell="I2" sqref="I2"/>
    </sheetView>
  </sheetViews>
  <sheetFormatPr defaultColWidth="9.109375" defaultRowHeight="13.2"/>
  <cols>
    <col min="1" max="1" width="9.109375" style="6"/>
    <col min="2" max="2" width="33.109375" style="6" bestFit="1" customWidth="1"/>
    <col min="3" max="3" width="9.109375" style="6"/>
    <col min="4" max="4" width="16" style="6" customWidth="1"/>
    <col min="5" max="16384" width="9.109375" style="6"/>
  </cols>
  <sheetData>
    <row r="2" spans="2:9" ht="13.2" customHeight="1">
      <c r="B2" s="438" t="s">
        <v>354</v>
      </c>
      <c r="C2" s="438"/>
      <c r="D2" s="438"/>
      <c r="E2" s="438"/>
      <c r="F2" s="438"/>
      <c r="G2" s="438"/>
      <c r="H2" s="438"/>
      <c r="I2" s="425" t="s">
        <v>1763</v>
      </c>
    </row>
    <row r="3" spans="2:9">
      <c r="B3" s="438" t="s">
        <v>355</v>
      </c>
      <c r="C3" s="438"/>
      <c r="D3" s="438"/>
      <c r="E3" s="438"/>
      <c r="F3" s="438"/>
      <c r="G3" s="438"/>
      <c r="H3" s="438"/>
    </row>
    <row r="4" spans="2:9">
      <c r="B4" s="78"/>
      <c r="C4" s="104"/>
      <c r="D4" s="78"/>
      <c r="E4" s="78"/>
      <c r="F4" s="78"/>
      <c r="G4" s="78"/>
      <c r="H4" s="78"/>
    </row>
    <row r="5" spans="2:9" ht="42.75" customHeight="1" thickBot="1">
      <c r="B5" s="78"/>
      <c r="C5" s="104"/>
      <c r="D5" s="391" t="s">
        <v>27</v>
      </c>
      <c r="E5" s="391" t="s">
        <v>28</v>
      </c>
      <c r="F5" s="391" t="s">
        <v>29</v>
      </c>
      <c r="G5" s="391" t="s">
        <v>30</v>
      </c>
      <c r="H5" s="391" t="s">
        <v>31</v>
      </c>
    </row>
    <row r="6" spans="2:9" ht="66">
      <c r="B6" s="234" t="s">
        <v>35</v>
      </c>
      <c r="C6" s="235" t="s">
        <v>36</v>
      </c>
      <c r="D6" s="236" t="s">
        <v>356</v>
      </c>
      <c r="E6" s="236" t="s">
        <v>357</v>
      </c>
      <c r="F6" s="236" t="s">
        <v>358</v>
      </c>
      <c r="G6" s="236" t="s">
        <v>359</v>
      </c>
      <c r="H6" s="236" t="s">
        <v>360</v>
      </c>
    </row>
    <row r="7" spans="2:9">
      <c r="B7" s="78"/>
      <c r="C7" s="104"/>
      <c r="D7" s="81"/>
      <c r="E7" s="81"/>
      <c r="F7" s="81"/>
      <c r="G7" s="81"/>
      <c r="H7" s="81"/>
    </row>
    <row r="8" spans="2:9">
      <c r="B8" s="10" t="str">
        <f>'JJR-3 Proxy Selection'!A7</f>
        <v>ALLETE, Inc.</v>
      </c>
      <c r="C8" s="175" t="str">
        <f>'JJR-3 Proxy Selection'!B7</f>
        <v>ALE</v>
      </c>
      <c r="D8" s="176">
        <v>2.3053333333333328E-2</v>
      </c>
      <c r="E8" s="252">
        <v>0.9</v>
      </c>
      <c r="F8" s="176">
        <f>'JJR-6.1 SP500 MRP'!$C$8</f>
        <v>0.13708783392462626</v>
      </c>
      <c r="G8" s="253">
        <f t="shared" ref="G8:G25" si="0">F8-D8</f>
        <v>0.11403450059129293</v>
      </c>
      <c r="H8" s="176">
        <f t="shared" ref="H8:H25" si="1">G8*E8+D8</f>
        <v>0.12568438386549696</v>
      </c>
    </row>
    <row r="9" spans="2:9">
      <c r="B9" s="10" t="str">
        <f>'JJR-3 Proxy Selection'!A8</f>
        <v>Alliant Energy Corporation</v>
      </c>
      <c r="C9" s="175" t="str">
        <f>'JJR-3 Proxy Selection'!B8</f>
        <v>LNT</v>
      </c>
      <c r="D9" s="176">
        <f>D8</f>
        <v>2.3053333333333328E-2</v>
      </c>
      <c r="E9" s="252">
        <v>0.85</v>
      </c>
      <c r="F9" s="176">
        <f>'JJR-6.1 SP500 MRP'!$C$8</f>
        <v>0.13708783392462626</v>
      </c>
      <c r="G9" s="253">
        <f t="shared" si="0"/>
        <v>0.11403450059129293</v>
      </c>
      <c r="H9" s="176">
        <f t="shared" si="1"/>
        <v>0.11998265883593232</v>
      </c>
    </row>
    <row r="10" spans="2:9">
      <c r="B10" s="10" t="str">
        <f>'JJR-3 Proxy Selection'!A9</f>
        <v>Ameren Corporation</v>
      </c>
      <c r="C10" s="175" t="str">
        <f>'JJR-3 Proxy Selection'!B9</f>
        <v>AEE</v>
      </c>
      <c r="D10" s="176">
        <f t="shared" ref="D10:D25" si="2">D9</f>
        <v>2.3053333333333328E-2</v>
      </c>
      <c r="E10" s="252">
        <v>0.8</v>
      </c>
      <c r="F10" s="176">
        <f>'JJR-6.1 SP500 MRP'!$C$8</f>
        <v>0.13708783392462626</v>
      </c>
      <c r="G10" s="253">
        <f t="shared" si="0"/>
        <v>0.11403450059129293</v>
      </c>
      <c r="H10" s="176">
        <f t="shared" si="1"/>
        <v>0.11428093380636768</v>
      </c>
    </row>
    <row r="11" spans="2:9" s="8" customFormat="1">
      <c r="B11" s="10" t="str">
        <f>'JJR-3 Proxy Selection'!A10</f>
        <v>American Electric Power Company, Inc.</v>
      </c>
      <c r="C11" s="175" t="str">
        <f>'JJR-3 Proxy Selection'!B10</f>
        <v>AEP</v>
      </c>
      <c r="D11" s="176">
        <f t="shared" si="2"/>
        <v>2.3053333333333328E-2</v>
      </c>
      <c r="E11" s="252">
        <v>0.75</v>
      </c>
      <c r="F11" s="176">
        <f>'JJR-6.1 SP500 MRP'!$C$8</f>
        <v>0.13708783392462626</v>
      </c>
      <c r="G11" s="253">
        <f t="shared" si="0"/>
        <v>0.11403450059129293</v>
      </c>
      <c r="H11" s="176">
        <f t="shared" si="1"/>
        <v>0.10857920877680302</v>
      </c>
      <c r="I11" s="344"/>
    </row>
    <row r="12" spans="2:9" s="8" customFormat="1">
      <c r="B12" s="10" t="str">
        <f>'JJR-3 Proxy Selection'!A11</f>
        <v>Duke Energy Corporation</v>
      </c>
      <c r="C12" s="175" t="str">
        <f>'JJR-3 Proxy Selection'!B11</f>
        <v>DUK</v>
      </c>
      <c r="D12" s="176">
        <f t="shared" si="2"/>
        <v>2.3053333333333328E-2</v>
      </c>
      <c r="E12" s="252">
        <v>0.85</v>
      </c>
      <c r="F12" s="176">
        <f>'JJR-6.1 SP500 MRP'!$C$8</f>
        <v>0.13708783392462626</v>
      </c>
      <c r="G12" s="253">
        <f t="shared" si="0"/>
        <v>0.11403450059129293</v>
      </c>
      <c r="H12" s="176">
        <f t="shared" si="1"/>
        <v>0.11998265883593232</v>
      </c>
      <c r="I12" s="344"/>
    </row>
    <row r="13" spans="2:9" s="8" customFormat="1">
      <c r="B13" s="10" t="str">
        <f>'JJR-3 Proxy Selection'!A12</f>
        <v>Edison International</v>
      </c>
      <c r="C13" s="175" t="str">
        <f>'JJR-3 Proxy Selection'!B12</f>
        <v>EIX</v>
      </c>
      <c r="D13" s="176">
        <f t="shared" si="2"/>
        <v>2.3053333333333328E-2</v>
      </c>
      <c r="E13" s="252">
        <v>0.95</v>
      </c>
      <c r="F13" s="176">
        <f>'JJR-6.1 SP500 MRP'!$C$8</f>
        <v>0.13708783392462626</v>
      </c>
      <c r="G13" s="253">
        <f t="shared" ref="G13" si="3">F13-D13</f>
        <v>0.11403450059129293</v>
      </c>
      <c r="H13" s="176">
        <f t="shared" ref="H13" si="4">G13*E13+D13</f>
        <v>0.13138610889506161</v>
      </c>
      <c r="I13" s="344"/>
    </row>
    <row r="14" spans="2:9" s="8" customFormat="1">
      <c r="B14" s="10" t="str">
        <f>'JJR-3 Proxy Selection'!A13</f>
        <v>Entergy Corporation</v>
      </c>
      <c r="C14" s="175" t="str">
        <f>'JJR-3 Proxy Selection'!B13</f>
        <v>ETR</v>
      </c>
      <c r="D14" s="176">
        <f>D13</f>
        <v>2.3053333333333328E-2</v>
      </c>
      <c r="E14" s="252">
        <v>0.95</v>
      </c>
      <c r="F14" s="176">
        <f>'JJR-6.1 SP500 MRP'!$C$8</f>
        <v>0.13708783392462626</v>
      </c>
      <c r="G14" s="253">
        <f t="shared" si="0"/>
        <v>0.11403450059129293</v>
      </c>
      <c r="H14" s="176">
        <f t="shared" si="1"/>
        <v>0.13138610889506161</v>
      </c>
      <c r="I14" s="344"/>
    </row>
    <row r="15" spans="2:9" s="8" customFormat="1">
      <c r="B15" s="10" t="str">
        <f>'JJR-3 Proxy Selection'!A14</f>
        <v>Exelon Corporation</v>
      </c>
      <c r="C15" s="175" t="str">
        <f>'JJR-3 Proxy Selection'!B14</f>
        <v>EXC</v>
      </c>
      <c r="D15" s="176">
        <f t="shared" si="2"/>
        <v>2.3053333333333328E-2</v>
      </c>
      <c r="E15" s="252">
        <v>0.95</v>
      </c>
      <c r="F15" s="176">
        <f>'JJR-6.1 SP500 MRP'!$C$8</f>
        <v>0.13708783392462626</v>
      </c>
      <c r="G15" s="253">
        <f t="shared" si="0"/>
        <v>0.11403450059129293</v>
      </c>
      <c r="H15" s="176">
        <f t="shared" si="1"/>
        <v>0.13138610889506161</v>
      </c>
      <c r="I15" s="344"/>
    </row>
    <row r="16" spans="2:9" ht="13.2" customHeight="1">
      <c r="B16" s="10" t="str">
        <f>'JJR-3 Proxy Selection'!A15</f>
        <v xml:space="preserve">Evergy, Inc. </v>
      </c>
      <c r="C16" s="175" t="str">
        <f>'JJR-3 Proxy Selection'!B15</f>
        <v>EVRG</v>
      </c>
      <c r="D16" s="176">
        <f t="shared" si="2"/>
        <v>2.3053333333333328E-2</v>
      </c>
      <c r="E16" s="252">
        <v>0.95</v>
      </c>
      <c r="F16" s="176">
        <f>'JJR-6.1 SP500 MRP'!$C$8</f>
        <v>0.13708783392462626</v>
      </c>
      <c r="G16" s="253">
        <f t="shared" si="0"/>
        <v>0.11403450059129293</v>
      </c>
      <c r="H16" s="176">
        <f t="shared" si="1"/>
        <v>0.13138610889506161</v>
      </c>
    </row>
    <row r="17" spans="2:8" ht="13.2" customHeight="1">
      <c r="B17" s="10" t="str">
        <f>'JJR-3 Proxy Selection'!A16</f>
        <v>Hawaiian Electric Industries, Inc.</v>
      </c>
      <c r="C17" s="175" t="str">
        <f>'JJR-3 Proxy Selection'!B16</f>
        <v>HE</v>
      </c>
      <c r="D17" s="176">
        <f t="shared" si="2"/>
        <v>2.3053333333333328E-2</v>
      </c>
      <c r="E17" s="252">
        <v>0.8</v>
      </c>
      <c r="F17" s="176">
        <f>'JJR-6.1 SP500 MRP'!$C$8</f>
        <v>0.13708783392462626</v>
      </c>
      <c r="G17" s="253">
        <f t="shared" si="0"/>
        <v>0.11403450059129293</v>
      </c>
      <c r="H17" s="176">
        <f t="shared" si="1"/>
        <v>0.11428093380636768</v>
      </c>
    </row>
    <row r="18" spans="2:8">
      <c r="B18" s="10" t="str">
        <f>'JJR-3 Proxy Selection'!A17</f>
        <v>IDACORP, Inc.</v>
      </c>
      <c r="C18" s="175" t="str">
        <f>'JJR-3 Proxy Selection'!B17</f>
        <v>IDA</v>
      </c>
      <c r="D18" s="176">
        <f t="shared" si="2"/>
        <v>2.3053333333333328E-2</v>
      </c>
      <c r="E18" s="252">
        <v>0.8</v>
      </c>
      <c r="F18" s="176">
        <f>'JJR-6.1 SP500 MRP'!$C$8</f>
        <v>0.13708783392462626</v>
      </c>
      <c r="G18" s="253">
        <f t="shared" si="0"/>
        <v>0.11403450059129293</v>
      </c>
      <c r="H18" s="176">
        <f t="shared" si="1"/>
        <v>0.11428093380636768</v>
      </c>
    </row>
    <row r="19" spans="2:8">
      <c r="B19" s="10" t="str">
        <f>'JJR-3 Proxy Selection'!A18</f>
        <v>NextEra Energy, Inc.</v>
      </c>
      <c r="C19" s="175" t="str">
        <f>'JJR-3 Proxy Selection'!B18</f>
        <v>NEE</v>
      </c>
      <c r="D19" s="176">
        <f t="shared" si="2"/>
        <v>2.3053333333333328E-2</v>
      </c>
      <c r="E19" s="252">
        <v>0.9</v>
      </c>
      <c r="F19" s="176">
        <f>'JJR-6.1 SP500 MRP'!$C$8</f>
        <v>0.13708783392462626</v>
      </c>
      <c r="G19" s="253">
        <f t="shared" si="0"/>
        <v>0.11403450059129293</v>
      </c>
      <c r="H19" s="176">
        <f t="shared" si="1"/>
        <v>0.12568438386549696</v>
      </c>
    </row>
    <row r="20" spans="2:8">
      <c r="B20" s="10" t="str">
        <f>'JJR-3 Proxy Selection'!A19</f>
        <v>NorthWestern Corporation</v>
      </c>
      <c r="C20" s="175" t="str">
        <f>'JJR-3 Proxy Selection'!B19</f>
        <v>NWE</v>
      </c>
      <c r="D20" s="176">
        <f t="shared" si="2"/>
        <v>2.3053333333333328E-2</v>
      </c>
      <c r="E20" s="252">
        <v>0.95</v>
      </c>
      <c r="F20" s="176">
        <f>'JJR-6.1 SP500 MRP'!$C$8</f>
        <v>0.13708783392462626</v>
      </c>
      <c r="G20" s="253">
        <f t="shared" si="0"/>
        <v>0.11403450059129293</v>
      </c>
      <c r="H20" s="176">
        <f t="shared" si="1"/>
        <v>0.13138610889506161</v>
      </c>
    </row>
    <row r="21" spans="2:8">
      <c r="B21" s="10" t="str">
        <f>'JJR-3 Proxy Selection'!A20</f>
        <v>OGE Energy Corp.</v>
      </c>
      <c r="C21" s="175" t="str">
        <f>'JJR-3 Proxy Selection'!B20</f>
        <v>OGE</v>
      </c>
      <c r="D21" s="176">
        <f t="shared" si="2"/>
        <v>2.3053333333333328E-2</v>
      </c>
      <c r="E21" s="252">
        <v>1.05</v>
      </c>
      <c r="F21" s="176">
        <f>'JJR-6.1 SP500 MRP'!$C$8</f>
        <v>0.13708783392462626</v>
      </c>
      <c r="G21" s="253">
        <f t="shared" si="0"/>
        <v>0.11403450059129293</v>
      </c>
      <c r="H21" s="176">
        <f t="shared" si="1"/>
        <v>0.1427895589541909</v>
      </c>
    </row>
    <row r="22" spans="2:8">
      <c r="B22" s="10" t="str">
        <f>'JJR-3 Proxy Selection'!A21</f>
        <v>Otter Tail Corporation</v>
      </c>
      <c r="C22" s="175" t="str">
        <f>'JJR-3 Proxy Selection'!B21</f>
        <v>OTTR</v>
      </c>
      <c r="D22" s="176">
        <f t="shared" si="2"/>
        <v>2.3053333333333328E-2</v>
      </c>
      <c r="E22" s="252">
        <v>0.85</v>
      </c>
      <c r="F22" s="176">
        <f>'JJR-6.1 SP500 MRP'!$C$8</f>
        <v>0.13708783392462626</v>
      </c>
      <c r="G22" s="253">
        <f t="shared" si="0"/>
        <v>0.11403450059129293</v>
      </c>
      <c r="H22" s="176">
        <f t="shared" si="1"/>
        <v>0.11998265883593232</v>
      </c>
    </row>
    <row r="23" spans="2:8">
      <c r="B23" s="10" t="str">
        <f>'JJR-3 Proxy Selection'!A22</f>
        <v>Pinnacle West Capital Corporation</v>
      </c>
      <c r="C23" s="175" t="str">
        <f>'JJR-3 Proxy Selection'!B22</f>
        <v>PNW</v>
      </c>
      <c r="D23" s="176">
        <f t="shared" si="2"/>
        <v>2.3053333333333328E-2</v>
      </c>
      <c r="E23" s="252">
        <v>0.9</v>
      </c>
      <c r="F23" s="176">
        <f>'JJR-6.1 SP500 MRP'!$C$8</f>
        <v>0.13708783392462626</v>
      </c>
      <c r="G23" s="253">
        <f t="shared" si="0"/>
        <v>0.11403450059129293</v>
      </c>
      <c r="H23" s="176">
        <f t="shared" si="1"/>
        <v>0.12568438386549696</v>
      </c>
    </row>
    <row r="24" spans="2:8">
      <c r="B24" s="10" t="str">
        <f>'JJR-3 Proxy Selection'!A23</f>
        <v>Portland General Electric Company</v>
      </c>
      <c r="C24" s="175" t="str">
        <f>'JJR-3 Proxy Selection'!B23</f>
        <v>POR</v>
      </c>
      <c r="D24" s="176">
        <f t="shared" si="2"/>
        <v>2.3053333333333328E-2</v>
      </c>
      <c r="E24" s="252">
        <v>0.85</v>
      </c>
      <c r="F24" s="176">
        <f>F23</f>
        <v>0.13708783392462626</v>
      </c>
      <c r="G24" s="253">
        <f t="shared" si="0"/>
        <v>0.11403450059129293</v>
      </c>
      <c r="H24" s="176">
        <f t="shared" si="1"/>
        <v>0.11998265883593232</v>
      </c>
    </row>
    <row r="25" spans="2:8" ht="13.8" thickBot="1">
      <c r="B25" s="179" t="str">
        <f>'JJR-3 Proxy Selection'!A24</f>
        <v>Xcel Energy Inc.</v>
      </c>
      <c r="C25" s="179" t="str">
        <f>'JJR-3 Proxy Selection'!B24</f>
        <v>XEL</v>
      </c>
      <c r="D25" s="182">
        <f t="shared" si="2"/>
        <v>2.3053333333333328E-2</v>
      </c>
      <c r="E25" s="251">
        <v>0.8</v>
      </c>
      <c r="F25" s="248">
        <f>F24</f>
        <v>0.13708783392462626</v>
      </c>
      <c r="G25" s="248">
        <f t="shared" si="0"/>
        <v>0.11403450059129293</v>
      </c>
      <c r="H25" s="248">
        <f t="shared" si="1"/>
        <v>0.11428093380636768</v>
      </c>
    </row>
    <row r="26" spans="2:8" ht="13.8" thickTop="1">
      <c r="B26" s="245" t="s">
        <v>3</v>
      </c>
      <c r="C26" s="246"/>
      <c r="D26" s="110"/>
      <c r="E26" s="396">
        <f>AVERAGE(E8:E25)</f>
        <v>0.88055555555555565</v>
      </c>
      <c r="F26" s="110"/>
      <c r="G26" s="110"/>
      <c r="H26" s="247">
        <f>AVERAGE(H8:H25)</f>
        <v>0.12346704635399962</v>
      </c>
    </row>
    <row r="27" spans="2:8">
      <c r="B27" s="108"/>
      <c r="C27" s="246"/>
      <c r="D27" s="110"/>
      <c r="E27" s="396"/>
      <c r="F27" s="110"/>
      <c r="G27" s="110"/>
      <c r="H27" s="247"/>
    </row>
    <row r="28" spans="2:8">
      <c r="B28" s="183"/>
      <c r="C28" s="104"/>
      <c r="D28" s="78"/>
      <c r="E28" s="78"/>
      <c r="F28" s="78"/>
      <c r="G28" s="78"/>
      <c r="H28" s="78"/>
    </row>
    <row r="29" spans="2:8">
      <c r="B29" s="184" t="s">
        <v>83</v>
      </c>
      <c r="C29" s="104"/>
      <c r="D29" s="78"/>
      <c r="E29" s="78"/>
      <c r="F29" s="78"/>
      <c r="G29" s="78"/>
      <c r="H29" s="78"/>
    </row>
    <row r="30" spans="2:8">
      <c r="B30" s="185" t="s">
        <v>84</v>
      </c>
      <c r="C30" s="104"/>
      <c r="D30" s="78"/>
      <c r="E30" s="78"/>
      <c r="F30" s="78"/>
      <c r="G30" s="78"/>
      <c r="H30" s="78"/>
    </row>
    <row r="31" spans="2:8">
      <c r="B31" s="186" t="s">
        <v>361</v>
      </c>
      <c r="C31" s="104"/>
      <c r="D31" s="78"/>
      <c r="E31" s="78"/>
      <c r="F31" s="78"/>
      <c r="G31" s="78"/>
      <c r="H31" s="78"/>
    </row>
    <row r="32" spans="2:8">
      <c r="B32" s="129" t="s">
        <v>530</v>
      </c>
      <c r="C32" s="104"/>
      <c r="D32" s="78"/>
      <c r="E32" s="78"/>
      <c r="F32" s="78"/>
      <c r="G32" s="78"/>
      <c r="H32" s="78"/>
    </row>
    <row r="33" spans="2:8">
      <c r="B33" s="185" t="s">
        <v>362</v>
      </c>
      <c r="C33" s="104"/>
      <c r="D33" s="78"/>
      <c r="E33" s="78"/>
      <c r="F33" s="78"/>
      <c r="G33" s="78"/>
      <c r="H33" s="78"/>
    </row>
    <row r="34" spans="2:8">
      <c r="B34" s="185" t="s">
        <v>363</v>
      </c>
      <c r="C34" s="104"/>
      <c r="D34" s="78"/>
      <c r="E34" s="78"/>
      <c r="F34" s="78"/>
      <c r="G34" s="78"/>
      <c r="H34" s="78"/>
    </row>
    <row r="37" spans="2:8">
      <c r="B37" s="438" t="s">
        <v>364</v>
      </c>
      <c r="C37" s="438"/>
      <c r="D37" s="438"/>
      <c r="E37" s="438"/>
      <c r="F37" s="438"/>
      <c r="G37" s="438"/>
      <c r="H37" s="438"/>
    </row>
    <row r="38" spans="2:8">
      <c r="B38" s="438" t="s">
        <v>355</v>
      </c>
      <c r="C38" s="438"/>
      <c r="D38" s="438"/>
      <c r="E38" s="438"/>
      <c r="F38" s="438"/>
      <c r="G38" s="438"/>
      <c r="H38" s="438"/>
    </row>
    <row r="39" spans="2:8">
      <c r="B39" s="78"/>
      <c r="C39" s="104"/>
      <c r="D39" s="78"/>
      <c r="E39" s="78"/>
      <c r="F39" s="78"/>
      <c r="G39" s="78"/>
      <c r="H39" s="78"/>
    </row>
    <row r="40" spans="2:8" ht="13.8" thickBot="1">
      <c r="B40" s="78"/>
      <c r="C40" s="104"/>
      <c r="D40" s="391" t="s">
        <v>27</v>
      </c>
      <c r="E40" s="391" t="s">
        <v>28</v>
      </c>
      <c r="F40" s="391" t="s">
        <v>29</v>
      </c>
      <c r="G40" s="391" t="s">
        <v>30</v>
      </c>
      <c r="H40" s="391" t="s">
        <v>31</v>
      </c>
    </row>
    <row r="41" spans="2:8" ht="66">
      <c r="B41" s="234" t="s">
        <v>35</v>
      </c>
      <c r="C41" s="235" t="s">
        <v>36</v>
      </c>
      <c r="D41" s="236" t="s">
        <v>717</v>
      </c>
      <c r="E41" s="236" t="s">
        <v>357</v>
      </c>
      <c r="F41" s="236" t="s">
        <v>358</v>
      </c>
      <c r="G41" s="236" t="s">
        <v>359</v>
      </c>
      <c r="H41" s="236" t="s">
        <v>360</v>
      </c>
    </row>
    <row r="42" spans="2:8">
      <c r="B42" s="78"/>
      <c r="C42" s="104"/>
      <c r="D42" s="81"/>
      <c r="E42" s="81"/>
      <c r="F42" s="81"/>
      <c r="G42" s="81"/>
      <c r="H42" s="81"/>
    </row>
    <row r="43" spans="2:8">
      <c r="B43" s="10" t="str">
        <f t="shared" ref="B43:C60" si="5">B8</f>
        <v>ALLETE, Inc.</v>
      </c>
      <c r="C43" s="254" t="str">
        <f t="shared" si="5"/>
        <v>ALE</v>
      </c>
      <c r="D43" s="176">
        <f>AVERAGE(2.5%,2.5%,2.6%,2.7%,2.7%)</f>
        <v>2.6000000000000002E-2</v>
      </c>
      <c r="E43" s="177">
        <f t="shared" ref="E43" si="6">E8</f>
        <v>0.9</v>
      </c>
      <c r="F43" s="176">
        <f>'JJR-6.1 SP500 MRP'!$C$8</f>
        <v>0.13708783392462626</v>
      </c>
      <c r="G43" s="253">
        <f t="shared" ref="G43:G60" si="7">F43-D43</f>
        <v>0.11108783392462626</v>
      </c>
      <c r="H43" s="176">
        <f t="shared" ref="H43:H60" si="8">G43*E43+D43</f>
        <v>0.12597905053216363</v>
      </c>
    </row>
    <row r="44" spans="2:8">
      <c r="B44" s="10" t="str">
        <f t="shared" si="5"/>
        <v>Alliant Energy Corporation</v>
      </c>
      <c r="C44" s="254" t="str">
        <f t="shared" si="5"/>
        <v>LNT</v>
      </c>
      <c r="D44" s="176">
        <f t="shared" ref="D44:D60" si="9">D43</f>
        <v>2.6000000000000002E-2</v>
      </c>
      <c r="E44" s="177">
        <f t="shared" ref="E44:E60" si="10">E9</f>
        <v>0.85</v>
      </c>
      <c r="F44" s="176">
        <f>F43</f>
        <v>0.13708783392462626</v>
      </c>
      <c r="G44" s="253">
        <f t="shared" si="7"/>
        <v>0.11108783392462626</v>
      </c>
      <c r="H44" s="176">
        <f t="shared" si="8"/>
        <v>0.12042465883593231</v>
      </c>
    </row>
    <row r="45" spans="2:8">
      <c r="B45" s="10" t="str">
        <f t="shared" si="5"/>
        <v>Ameren Corporation</v>
      </c>
      <c r="C45" s="254" t="str">
        <f t="shared" si="5"/>
        <v>AEE</v>
      </c>
      <c r="D45" s="176">
        <f t="shared" si="9"/>
        <v>2.6000000000000002E-2</v>
      </c>
      <c r="E45" s="177">
        <f t="shared" si="10"/>
        <v>0.8</v>
      </c>
      <c r="F45" s="176">
        <f t="shared" ref="F45:F46" si="11">F44</f>
        <v>0.13708783392462626</v>
      </c>
      <c r="G45" s="253">
        <f t="shared" si="7"/>
        <v>0.11108783392462626</v>
      </c>
      <c r="H45" s="176">
        <f t="shared" si="8"/>
        <v>0.11487026713970103</v>
      </c>
    </row>
    <row r="46" spans="2:8">
      <c r="B46" s="10" t="str">
        <f t="shared" si="5"/>
        <v>American Electric Power Company, Inc.</v>
      </c>
      <c r="C46" s="254" t="str">
        <f t="shared" si="5"/>
        <v>AEP</v>
      </c>
      <c r="D46" s="176">
        <f t="shared" si="9"/>
        <v>2.6000000000000002E-2</v>
      </c>
      <c r="E46" s="177">
        <f t="shared" si="10"/>
        <v>0.75</v>
      </c>
      <c r="F46" s="176">
        <f t="shared" si="11"/>
        <v>0.13708783392462626</v>
      </c>
      <c r="G46" s="253">
        <f t="shared" si="7"/>
        <v>0.11108783392462626</v>
      </c>
      <c r="H46" s="176">
        <f t="shared" si="8"/>
        <v>0.10931587544346968</v>
      </c>
    </row>
    <row r="47" spans="2:8">
      <c r="B47" s="10" t="str">
        <f t="shared" si="5"/>
        <v>Duke Energy Corporation</v>
      </c>
      <c r="C47" s="254" t="str">
        <f t="shared" si="5"/>
        <v>DUK</v>
      </c>
      <c r="D47" s="176">
        <f t="shared" si="9"/>
        <v>2.6000000000000002E-2</v>
      </c>
      <c r="E47" s="177">
        <f t="shared" si="10"/>
        <v>0.85</v>
      </c>
      <c r="F47" s="176">
        <f t="shared" ref="F47:F60" si="12">F46</f>
        <v>0.13708783392462626</v>
      </c>
      <c r="G47" s="253">
        <f t="shared" si="7"/>
        <v>0.11108783392462626</v>
      </c>
      <c r="H47" s="176">
        <f t="shared" si="8"/>
        <v>0.12042465883593231</v>
      </c>
    </row>
    <row r="48" spans="2:8">
      <c r="B48" s="10" t="str">
        <f t="shared" si="5"/>
        <v>Edison International</v>
      </c>
      <c r="C48" s="254" t="str">
        <f t="shared" si="5"/>
        <v>EIX</v>
      </c>
      <c r="D48" s="176">
        <f t="shared" si="9"/>
        <v>2.6000000000000002E-2</v>
      </c>
      <c r="E48" s="177">
        <f t="shared" si="10"/>
        <v>0.95</v>
      </c>
      <c r="F48" s="176">
        <f t="shared" si="12"/>
        <v>0.13708783392462626</v>
      </c>
      <c r="G48" s="253">
        <f t="shared" ref="G48" si="13">F48-D48</f>
        <v>0.11108783392462626</v>
      </c>
      <c r="H48" s="176">
        <f t="shared" ref="H48" si="14">G48*E48+D48</f>
        <v>0.13153344222839494</v>
      </c>
    </row>
    <row r="49" spans="2:8">
      <c r="B49" s="10" t="str">
        <f t="shared" si="5"/>
        <v>Entergy Corporation</v>
      </c>
      <c r="C49" s="254" t="str">
        <f t="shared" si="5"/>
        <v>ETR</v>
      </c>
      <c r="D49" s="176">
        <f t="shared" si="9"/>
        <v>2.6000000000000002E-2</v>
      </c>
      <c r="E49" s="177">
        <f t="shared" si="10"/>
        <v>0.95</v>
      </c>
      <c r="F49" s="176">
        <f t="shared" si="12"/>
        <v>0.13708783392462626</v>
      </c>
      <c r="G49" s="253">
        <f t="shared" si="7"/>
        <v>0.11108783392462626</v>
      </c>
      <c r="H49" s="176">
        <f t="shared" si="8"/>
        <v>0.13153344222839494</v>
      </c>
    </row>
    <row r="50" spans="2:8">
      <c r="B50" s="10" t="str">
        <f t="shared" si="5"/>
        <v>Exelon Corporation</v>
      </c>
      <c r="C50" s="254" t="str">
        <f t="shared" si="5"/>
        <v>EXC</v>
      </c>
      <c r="D50" s="176">
        <f t="shared" si="9"/>
        <v>2.6000000000000002E-2</v>
      </c>
      <c r="E50" s="177">
        <f t="shared" si="10"/>
        <v>0.95</v>
      </c>
      <c r="F50" s="176">
        <f t="shared" si="12"/>
        <v>0.13708783392462626</v>
      </c>
      <c r="G50" s="253">
        <f t="shared" si="7"/>
        <v>0.11108783392462626</v>
      </c>
      <c r="H50" s="176">
        <f t="shared" si="8"/>
        <v>0.13153344222839494</v>
      </c>
    </row>
    <row r="51" spans="2:8">
      <c r="B51" s="10" t="str">
        <f t="shared" si="5"/>
        <v xml:space="preserve">Evergy, Inc. </v>
      </c>
      <c r="C51" s="254" t="str">
        <f t="shared" si="5"/>
        <v>EVRG</v>
      </c>
      <c r="D51" s="176">
        <f t="shared" si="9"/>
        <v>2.6000000000000002E-2</v>
      </c>
      <c r="E51" s="177">
        <f t="shared" si="10"/>
        <v>0.95</v>
      </c>
      <c r="F51" s="176">
        <f t="shared" si="12"/>
        <v>0.13708783392462626</v>
      </c>
      <c r="G51" s="253">
        <f t="shared" si="7"/>
        <v>0.11108783392462626</v>
      </c>
      <c r="H51" s="176">
        <f t="shared" si="8"/>
        <v>0.13153344222839494</v>
      </c>
    </row>
    <row r="52" spans="2:8">
      <c r="B52" s="10" t="str">
        <f t="shared" si="5"/>
        <v>Hawaiian Electric Industries, Inc.</v>
      </c>
      <c r="C52" s="254" t="str">
        <f t="shared" si="5"/>
        <v>HE</v>
      </c>
      <c r="D52" s="176">
        <f t="shared" si="9"/>
        <v>2.6000000000000002E-2</v>
      </c>
      <c r="E52" s="177">
        <f t="shared" si="10"/>
        <v>0.8</v>
      </c>
      <c r="F52" s="176">
        <f t="shared" si="12"/>
        <v>0.13708783392462626</v>
      </c>
      <c r="G52" s="253">
        <f t="shared" si="7"/>
        <v>0.11108783392462626</v>
      </c>
      <c r="H52" s="176">
        <f t="shared" si="8"/>
        <v>0.11487026713970103</v>
      </c>
    </row>
    <row r="53" spans="2:8">
      <c r="B53" s="10" t="str">
        <f t="shared" si="5"/>
        <v>IDACORP, Inc.</v>
      </c>
      <c r="C53" s="254" t="str">
        <f t="shared" si="5"/>
        <v>IDA</v>
      </c>
      <c r="D53" s="176">
        <f t="shared" si="9"/>
        <v>2.6000000000000002E-2</v>
      </c>
      <c r="E53" s="177">
        <f t="shared" si="10"/>
        <v>0.8</v>
      </c>
      <c r="F53" s="176">
        <f t="shared" si="12"/>
        <v>0.13708783392462626</v>
      </c>
      <c r="G53" s="253">
        <f t="shared" si="7"/>
        <v>0.11108783392462626</v>
      </c>
      <c r="H53" s="176">
        <f t="shared" si="8"/>
        <v>0.11487026713970103</v>
      </c>
    </row>
    <row r="54" spans="2:8">
      <c r="B54" s="10" t="str">
        <f t="shared" si="5"/>
        <v>NextEra Energy, Inc.</v>
      </c>
      <c r="C54" s="254" t="str">
        <f t="shared" si="5"/>
        <v>NEE</v>
      </c>
      <c r="D54" s="176">
        <f t="shared" si="9"/>
        <v>2.6000000000000002E-2</v>
      </c>
      <c r="E54" s="177">
        <f t="shared" si="10"/>
        <v>0.9</v>
      </c>
      <c r="F54" s="176">
        <f t="shared" si="12"/>
        <v>0.13708783392462626</v>
      </c>
      <c r="G54" s="253">
        <f t="shared" si="7"/>
        <v>0.11108783392462626</v>
      </c>
      <c r="H54" s="176">
        <f t="shared" si="8"/>
        <v>0.12597905053216363</v>
      </c>
    </row>
    <row r="55" spans="2:8">
      <c r="B55" s="10" t="str">
        <f t="shared" si="5"/>
        <v>NorthWestern Corporation</v>
      </c>
      <c r="C55" s="254" t="str">
        <f t="shared" si="5"/>
        <v>NWE</v>
      </c>
      <c r="D55" s="176">
        <f t="shared" si="9"/>
        <v>2.6000000000000002E-2</v>
      </c>
      <c r="E55" s="177">
        <f t="shared" si="10"/>
        <v>0.95</v>
      </c>
      <c r="F55" s="176">
        <f t="shared" si="12"/>
        <v>0.13708783392462626</v>
      </c>
      <c r="G55" s="253">
        <f t="shared" si="7"/>
        <v>0.11108783392462626</v>
      </c>
      <c r="H55" s="176">
        <f t="shared" si="8"/>
        <v>0.13153344222839494</v>
      </c>
    </row>
    <row r="56" spans="2:8">
      <c r="B56" s="10" t="str">
        <f t="shared" si="5"/>
        <v>OGE Energy Corp.</v>
      </c>
      <c r="C56" s="254" t="str">
        <f t="shared" si="5"/>
        <v>OGE</v>
      </c>
      <c r="D56" s="176">
        <f t="shared" si="9"/>
        <v>2.6000000000000002E-2</v>
      </c>
      <c r="E56" s="177">
        <f t="shared" si="10"/>
        <v>1.05</v>
      </c>
      <c r="F56" s="176">
        <f t="shared" si="12"/>
        <v>0.13708783392462626</v>
      </c>
      <c r="G56" s="253">
        <f t="shared" si="7"/>
        <v>0.11108783392462626</v>
      </c>
      <c r="H56" s="176">
        <f t="shared" si="8"/>
        <v>0.14264222562085757</v>
      </c>
    </row>
    <row r="57" spans="2:8">
      <c r="B57" s="10" t="str">
        <f t="shared" si="5"/>
        <v>Otter Tail Corporation</v>
      </c>
      <c r="C57" s="254" t="str">
        <f t="shared" si="5"/>
        <v>OTTR</v>
      </c>
      <c r="D57" s="176">
        <f t="shared" si="9"/>
        <v>2.6000000000000002E-2</v>
      </c>
      <c r="E57" s="177">
        <f t="shared" si="10"/>
        <v>0.85</v>
      </c>
      <c r="F57" s="176">
        <f t="shared" si="12"/>
        <v>0.13708783392462626</v>
      </c>
      <c r="G57" s="253">
        <f t="shared" si="7"/>
        <v>0.11108783392462626</v>
      </c>
      <c r="H57" s="176">
        <f t="shared" si="8"/>
        <v>0.12042465883593231</v>
      </c>
    </row>
    <row r="58" spans="2:8">
      <c r="B58" s="10" t="str">
        <f t="shared" si="5"/>
        <v>Pinnacle West Capital Corporation</v>
      </c>
      <c r="C58" s="254" t="str">
        <f t="shared" si="5"/>
        <v>PNW</v>
      </c>
      <c r="D58" s="176">
        <f t="shared" si="9"/>
        <v>2.6000000000000002E-2</v>
      </c>
      <c r="E58" s="177">
        <f t="shared" si="10"/>
        <v>0.9</v>
      </c>
      <c r="F58" s="176">
        <f t="shared" si="12"/>
        <v>0.13708783392462626</v>
      </c>
      <c r="G58" s="253">
        <f t="shared" si="7"/>
        <v>0.11108783392462626</v>
      </c>
      <c r="H58" s="176">
        <f t="shared" si="8"/>
        <v>0.12597905053216363</v>
      </c>
    </row>
    <row r="59" spans="2:8">
      <c r="B59" s="10" t="str">
        <f t="shared" si="5"/>
        <v>Portland General Electric Company</v>
      </c>
      <c r="C59" s="254" t="str">
        <f t="shared" si="5"/>
        <v>POR</v>
      </c>
      <c r="D59" s="176">
        <f t="shared" si="9"/>
        <v>2.6000000000000002E-2</v>
      </c>
      <c r="E59" s="177">
        <f t="shared" si="10"/>
        <v>0.85</v>
      </c>
      <c r="F59" s="176">
        <f t="shared" si="12"/>
        <v>0.13708783392462626</v>
      </c>
      <c r="G59" s="253">
        <f t="shared" si="7"/>
        <v>0.11108783392462626</v>
      </c>
      <c r="H59" s="176">
        <f t="shared" si="8"/>
        <v>0.12042465883593231</v>
      </c>
    </row>
    <row r="60" spans="2:8" ht="13.8" thickBot="1">
      <c r="B60" s="255" t="str">
        <f t="shared" si="5"/>
        <v>Xcel Energy Inc.</v>
      </c>
      <c r="C60" s="255" t="str">
        <f t="shared" si="5"/>
        <v>XEL</v>
      </c>
      <c r="D60" s="180">
        <f t="shared" si="9"/>
        <v>2.6000000000000002E-2</v>
      </c>
      <c r="E60" s="251">
        <f t="shared" si="10"/>
        <v>0.8</v>
      </c>
      <c r="F60" s="248">
        <f t="shared" si="12"/>
        <v>0.13708783392462626</v>
      </c>
      <c r="G60" s="248">
        <f t="shared" si="7"/>
        <v>0.11108783392462626</v>
      </c>
      <c r="H60" s="248">
        <f t="shared" si="8"/>
        <v>0.11487026713970103</v>
      </c>
    </row>
    <row r="61" spans="2:8" ht="13.8" thickTop="1">
      <c r="B61" s="245" t="s">
        <v>3</v>
      </c>
      <c r="C61" s="246"/>
      <c r="D61" s="110"/>
      <c r="E61" s="110"/>
      <c r="F61" s="110"/>
      <c r="G61" s="110"/>
      <c r="H61" s="247">
        <f>AVERAGE(H43:H60)</f>
        <v>0.12381900931696256</v>
      </c>
    </row>
    <row r="62" spans="2:8">
      <c r="B62" s="108"/>
      <c r="C62" s="246"/>
      <c r="D62" s="110"/>
      <c r="E62" s="110"/>
      <c r="F62" s="110"/>
      <c r="G62" s="110"/>
      <c r="H62" s="247"/>
    </row>
    <row r="63" spans="2:8">
      <c r="B63" s="260"/>
      <c r="C63" s="261"/>
      <c r="D63" s="262"/>
      <c r="E63" s="262"/>
      <c r="F63" s="262"/>
      <c r="G63" s="262"/>
      <c r="H63" s="262"/>
    </row>
    <row r="64" spans="2:8">
      <c r="B64" s="263" t="s">
        <v>83</v>
      </c>
      <c r="C64" s="261"/>
      <c r="D64" s="262"/>
      <c r="E64" s="262"/>
      <c r="F64" s="262"/>
      <c r="G64" s="262"/>
      <c r="H64" s="262"/>
    </row>
    <row r="65" spans="2:8">
      <c r="B65" s="264" t="s">
        <v>718</v>
      </c>
      <c r="C65" s="261"/>
      <c r="D65" s="262"/>
      <c r="E65" s="262"/>
      <c r="F65" s="262"/>
      <c r="G65" s="262"/>
      <c r="H65" s="262"/>
    </row>
    <row r="66" spans="2:8">
      <c r="B66" s="265" t="s">
        <v>361</v>
      </c>
      <c r="C66" s="261"/>
      <c r="D66" s="262"/>
      <c r="E66" s="262"/>
      <c r="F66" s="262"/>
      <c r="G66" s="262"/>
      <c r="H66" s="262"/>
    </row>
    <row r="67" spans="2:8">
      <c r="B67" s="266" t="str">
        <f>B32</f>
        <v>[3] Source: Value Line</v>
      </c>
      <c r="C67" s="261"/>
      <c r="D67" s="262"/>
      <c r="E67" s="262"/>
      <c r="F67" s="262"/>
      <c r="G67" s="262"/>
      <c r="H67" s="262"/>
    </row>
    <row r="68" spans="2:8">
      <c r="B68" s="264" t="s">
        <v>362</v>
      </c>
      <c r="C68" s="261"/>
      <c r="D68" s="262"/>
      <c r="E68" s="262"/>
      <c r="F68" s="262"/>
      <c r="G68" s="262"/>
      <c r="H68" s="262"/>
    </row>
    <row r="69" spans="2:8">
      <c r="B69" s="264" t="s">
        <v>363</v>
      </c>
      <c r="C69" s="261"/>
      <c r="D69" s="262"/>
      <c r="E69" s="262"/>
      <c r="F69" s="262"/>
      <c r="G69" s="262"/>
      <c r="H69" s="262"/>
    </row>
    <row r="70" spans="2:8">
      <c r="B70" s="267"/>
      <c r="C70" s="267"/>
      <c r="D70" s="267"/>
      <c r="E70" s="267"/>
      <c r="F70" s="267"/>
      <c r="G70" s="267"/>
      <c r="H70" s="267"/>
    </row>
    <row r="71" spans="2:8">
      <c r="B71" s="267"/>
      <c r="C71" s="267"/>
      <c r="D71" s="267"/>
      <c r="E71" s="267"/>
      <c r="F71" s="267"/>
      <c r="G71" s="267"/>
      <c r="H71" s="267"/>
    </row>
    <row r="72" spans="2:8">
      <c r="B72" s="439" t="s">
        <v>365</v>
      </c>
      <c r="C72" s="439"/>
      <c r="D72" s="439"/>
      <c r="E72" s="439"/>
      <c r="F72" s="439"/>
      <c r="G72" s="439"/>
      <c r="H72" s="439"/>
    </row>
    <row r="73" spans="2:8">
      <c r="B73" s="439" t="s">
        <v>355</v>
      </c>
      <c r="C73" s="439"/>
      <c r="D73" s="439"/>
      <c r="E73" s="439"/>
      <c r="F73" s="439"/>
      <c r="G73" s="439"/>
      <c r="H73" s="439"/>
    </row>
    <row r="74" spans="2:8">
      <c r="B74" s="262"/>
      <c r="C74" s="261"/>
      <c r="D74" s="262"/>
      <c r="E74" s="262"/>
      <c r="F74" s="262"/>
      <c r="G74" s="262"/>
      <c r="H74" s="262"/>
    </row>
    <row r="75" spans="2:8" ht="13.8" thickBot="1">
      <c r="B75" s="262"/>
      <c r="C75" s="261"/>
      <c r="D75" s="392" t="s">
        <v>27</v>
      </c>
      <c r="E75" s="392" t="s">
        <v>28</v>
      </c>
      <c r="F75" s="392" t="s">
        <v>29</v>
      </c>
      <c r="G75" s="392" t="s">
        <v>30</v>
      </c>
      <c r="H75" s="392" t="s">
        <v>31</v>
      </c>
    </row>
    <row r="76" spans="2:8" ht="52.8">
      <c r="B76" s="268" t="s">
        <v>35</v>
      </c>
      <c r="C76" s="269" t="s">
        <v>36</v>
      </c>
      <c r="D76" s="270" t="s">
        <v>366</v>
      </c>
      <c r="E76" s="270" t="s">
        <v>357</v>
      </c>
      <c r="F76" s="270" t="s">
        <v>358</v>
      </c>
      <c r="G76" s="270" t="s">
        <v>359</v>
      </c>
      <c r="H76" s="270" t="s">
        <v>360</v>
      </c>
    </row>
    <row r="77" spans="2:8">
      <c r="B77" s="262"/>
      <c r="C77" s="261"/>
      <c r="D77" s="271"/>
      <c r="E77" s="271"/>
      <c r="F77" s="271"/>
      <c r="G77" s="271"/>
      <c r="H77" s="271"/>
    </row>
    <row r="78" spans="2:8">
      <c r="B78" s="257" t="str">
        <f t="shared" ref="B78:C95" si="15">B8</f>
        <v>ALLETE, Inc.</v>
      </c>
      <c r="C78" s="254" t="str">
        <f t="shared" si="15"/>
        <v>ALE</v>
      </c>
      <c r="D78" s="174">
        <v>2.8000000000000001E-2</v>
      </c>
      <c r="E78" s="177">
        <f t="shared" ref="E78:E95" si="16">E43</f>
        <v>0.9</v>
      </c>
      <c r="F78" s="176">
        <f>'JJR-6.1 SP500 MRP'!$C$8</f>
        <v>0.13708783392462626</v>
      </c>
      <c r="G78" s="253">
        <f t="shared" ref="G78:G95" si="17">F78-D78</f>
        <v>0.10908783392462626</v>
      </c>
      <c r="H78" s="176">
        <f t="shared" ref="H78:H95" si="18">G78*E78+D78</f>
        <v>0.12617905053216363</v>
      </c>
    </row>
    <row r="79" spans="2:8">
      <c r="B79" s="257" t="str">
        <f t="shared" si="15"/>
        <v>Alliant Energy Corporation</v>
      </c>
      <c r="C79" s="254" t="str">
        <f t="shared" si="15"/>
        <v>LNT</v>
      </c>
      <c r="D79" s="176">
        <f t="shared" ref="D79:D95" si="19">D78</f>
        <v>2.8000000000000001E-2</v>
      </c>
      <c r="E79" s="177">
        <f t="shared" si="16"/>
        <v>0.85</v>
      </c>
      <c r="F79" s="176">
        <f t="shared" ref="F79:F95" si="20">F78</f>
        <v>0.13708783392462626</v>
      </c>
      <c r="G79" s="253">
        <f t="shared" si="17"/>
        <v>0.10908783392462626</v>
      </c>
      <c r="H79" s="176">
        <f t="shared" si="18"/>
        <v>0.12072465883593232</v>
      </c>
    </row>
    <row r="80" spans="2:8">
      <c r="B80" s="257" t="str">
        <f t="shared" si="15"/>
        <v>Ameren Corporation</v>
      </c>
      <c r="C80" s="254" t="str">
        <f t="shared" si="15"/>
        <v>AEE</v>
      </c>
      <c r="D80" s="176">
        <f t="shared" si="19"/>
        <v>2.8000000000000001E-2</v>
      </c>
      <c r="E80" s="177">
        <f t="shared" si="16"/>
        <v>0.8</v>
      </c>
      <c r="F80" s="176">
        <f t="shared" si="20"/>
        <v>0.13708783392462626</v>
      </c>
      <c r="G80" s="253">
        <f t="shared" si="17"/>
        <v>0.10908783392462626</v>
      </c>
      <c r="H80" s="176">
        <f t="shared" si="18"/>
        <v>0.11527026713970101</v>
      </c>
    </row>
    <row r="81" spans="2:8">
      <c r="B81" s="257" t="str">
        <f t="shared" si="15"/>
        <v>American Electric Power Company, Inc.</v>
      </c>
      <c r="C81" s="254" t="str">
        <f t="shared" si="15"/>
        <v>AEP</v>
      </c>
      <c r="D81" s="176">
        <f t="shared" si="19"/>
        <v>2.8000000000000001E-2</v>
      </c>
      <c r="E81" s="177">
        <f t="shared" si="16"/>
        <v>0.75</v>
      </c>
      <c r="F81" s="176">
        <f t="shared" si="20"/>
        <v>0.13708783392462626</v>
      </c>
      <c r="G81" s="253">
        <f t="shared" si="17"/>
        <v>0.10908783392462626</v>
      </c>
      <c r="H81" s="176">
        <f t="shared" si="18"/>
        <v>0.10981587544346968</v>
      </c>
    </row>
    <row r="82" spans="2:8">
      <c r="B82" s="257" t="str">
        <f t="shared" si="15"/>
        <v>Duke Energy Corporation</v>
      </c>
      <c r="C82" s="254" t="str">
        <f t="shared" si="15"/>
        <v>DUK</v>
      </c>
      <c r="D82" s="176">
        <f t="shared" si="19"/>
        <v>2.8000000000000001E-2</v>
      </c>
      <c r="E82" s="177">
        <f t="shared" si="16"/>
        <v>0.85</v>
      </c>
      <c r="F82" s="176">
        <f t="shared" si="20"/>
        <v>0.13708783392462626</v>
      </c>
      <c r="G82" s="253">
        <f t="shared" si="17"/>
        <v>0.10908783392462626</v>
      </c>
      <c r="H82" s="176">
        <f t="shared" si="18"/>
        <v>0.12072465883593232</v>
      </c>
    </row>
    <row r="83" spans="2:8">
      <c r="B83" s="257" t="str">
        <f t="shared" si="15"/>
        <v>Edison International</v>
      </c>
      <c r="C83" s="254" t="str">
        <f t="shared" si="15"/>
        <v>EIX</v>
      </c>
      <c r="D83" s="176">
        <f t="shared" si="19"/>
        <v>2.8000000000000001E-2</v>
      </c>
      <c r="E83" s="177">
        <f t="shared" si="16"/>
        <v>0.95</v>
      </c>
      <c r="F83" s="176">
        <f t="shared" si="20"/>
        <v>0.13708783392462626</v>
      </c>
      <c r="G83" s="253">
        <f t="shared" ref="G83" si="21">F83-D83</f>
        <v>0.10908783392462626</v>
      </c>
      <c r="H83" s="176">
        <f t="shared" ref="H83" si="22">G83*E83+D83</f>
        <v>0.13163344222839496</v>
      </c>
    </row>
    <row r="84" spans="2:8">
      <c r="B84" s="257" t="str">
        <f t="shared" si="15"/>
        <v>Entergy Corporation</v>
      </c>
      <c r="C84" s="254" t="str">
        <f t="shared" si="15"/>
        <v>ETR</v>
      </c>
      <c r="D84" s="176">
        <f t="shared" si="19"/>
        <v>2.8000000000000001E-2</v>
      </c>
      <c r="E84" s="177">
        <f t="shared" si="16"/>
        <v>0.95</v>
      </c>
      <c r="F84" s="176">
        <f t="shared" si="20"/>
        <v>0.13708783392462626</v>
      </c>
      <c r="G84" s="253">
        <f t="shared" si="17"/>
        <v>0.10908783392462626</v>
      </c>
      <c r="H84" s="176">
        <f t="shared" si="18"/>
        <v>0.13163344222839496</v>
      </c>
    </row>
    <row r="85" spans="2:8">
      <c r="B85" s="257" t="str">
        <f t="shared" si="15"/>
        <v>Exelon Corporation</v>
      </c>
      <c r="C85" s="254" t="str">
        <f t="shared" si="15"/>
        <v>EXC</v>
      </c>
      <c r="D85" s="176">
        <f t="shared" si="19"/>
        <v>2.8000000000000001E-2</v>
      </c>
      <c r="E85" s="177">
        <f t="shared" si="16"/>
        <v>0.95</v>
      </c>
      <c r="F85" s="176">
        <f t="shared" si="20"/>
        <v>0.13708783392462626</v>
      </c>
      <c r="G85" s="253">
        <f t="shared" si="17"/>
        <v>0.10908783392462626</v>
      </c>
      <c r="H85" s="176">
        <f t="shared" si="18"/>
        <v>0.13163344222839496</v>
      </c>
    </row>
    <row r="86" spans="2:8">
      <c r="B86" s="257" t="str">
        <f t="shared" si="15"/>
        <v xml:space="preserve">Evergy, Inc. </v>
      </c>
      <c r="C86" s="254" t="str">
        <f t="shared" si="15"/>
        <v>EVRG</v>
      </c>
      <c r="D86" s="176">
        <f t="shared" si="19"/>
        <v>2.8000000000000001E-2</v>
      </c>
      <c r="E86" s="177">
        <f t="shared" si="16"/>
        <v>0.95</v>
      </c>
      <c r="F86" s="176">
        <f t="shared" si="20"/>
        <v>0.13708783392462626</v>
      </c>
      <c r="G86" s="253">
        <f t="shared" si="17"/>
        <v>0.10908783392462626</v>
      </c>
      <c r="H86" s="176">
        <f t="shared" si="18"/>
        <v>0.13163344222839496</v>
      </c>
    </row>
    <row r="87" spans="2:8">
      <c r="B87" s="257" t="str">
        <f t="shared" si="15"/>
        <v>Hawaiian Electric Industries, Inc.</v>
      </c>
      <c r="C87" s="254" t="str">
        <f t="shared" si="15"/>
        <v>HE</v>
      </c>
      <c r="D87" s="176">
        <f t="shared" si="19"/>
        <v>2.8000000000000001E-2</v>
      </c>
      <c r="E87" s="177">
        <f t="shared" si="16"/>
        <v>0.8</v>
      </c>
      <c r="F87" s="176">
        <f t="shared" si="20"/>
        <v>0.13708783392462626</v>
      </c>
      <c r="G87" s="253">
        <f t="shared" si="17"/>
        <v>0.10908783392462626</v>
      </c>
      <c r="H87" s="176">
        <f t="shared" si="18"/>
        <v>0.11527026713970101</v>
      </c>
    </row>
    <row r="88" spans="2:8">
      <c r="B88" s="257" t="str">
        <f t="shared" si="15"/>
        <v>IDACORP, Inc.</v>
      </c>
      <c r="C88" s="254" t="str">
        <f t="shared" si="15"/>
        <v>IDA</v>
      </c>
      <c r="D88" s="176">
        <f t="shared" si="19"/>
        <v>2.8000000000000001E-2</v>
      </c>
      <c r="E88" s="177">
        <f t="shared" si="16"/>
        <v>0.8</v>
      </c>
      <c r="F88" s="176">
        <f t="shared" si="20"/>
        <v>0.13708783392462626</v>
      </c>
      <c r="G88" s="253">
        <f t="shared" si="17"/>
        <v>0.10908783392462626</v>
      </c>
      <c r="H88" s="176">
        <f t="shared" si="18"/>
        <v>0.11527026713970101</v>
      </c>
    </row>
    <row r="89" spans="2:8">
      <c r="B89" s="257" t="str">
        <f t="shared" si="15"/>
        <v>NextEra Energy, Inc.</v>
      </c>
      <c r="C89" s="254" t="str">
        <f t="shared" si="15"/>
        <v>NEE</v>
      </c>
      <c r="D89" s="176">
        <f t="shared" si="19"/>
        <v>2.8000000000000001E-2</v>
      </c>
      <c r="E89" s="177">
        <f t="shared" si="16"/>
        <v>0.9</v>
      </c>
      <c r="F89" s="176">
        <f t="shared" si="20"/>
        <v>0.13708783392462626</v>
      </c>
      <c r="G89" s="253">
        <f t="shared" si="17"/>
        <v>0.10908783392462626</v>
      </c>
      <c r="H89" s="176">
        <f t="shared" si="18"/>
        <v>0.12617905053216363</v>
      </c>
    </row>
    <row r="90" spans="2:8">
      <c r="B90" s="257" t="str">
        <f t="shared" si="15"/>
        <v>NorthWestern Corporation</v>
      </c>
      <c r="C90" s="254" t="str">
        <f t="shared" si="15"/>
        <v>NWE</v>
      </c>
      <c r="D90" s="176">
        <f t="shared" si="19"/>
        <v>2.8000000000000001E-2</v>
      </c>
      <c r="E90" s="177">
        <f t="shared" si="16"/>
        <v>0.95</v>
      </c>
      <c r="F90" s="176">
        <f t="shared" si="20"/>
        <v>0.13708783392462626</v>
      </c>
      <c r="G90" s="253">
        <f t="shared" si="17"/>
        <v>0.10908783392462626</v>
      </c>
      <c r="H90" s="176">
        <f t="shared" si="18"/>
        <v>0.13163344222839496</v>
      </c>
    </row>
    <row r="91" spans="2:8">
      <c r="B91" s="257" t="str">
        <f t="shared" si="15"/>
        <v>OGE Energy Corp.</v>
      </c>
      <c r="C91" s="254" t="str">
        <f t="shared" si="15"/>
        <v>OGE</v>
      </c>
      <c r="D91" s="176">
        <f t="shared" si="19"/>
        <v>2.8000000000000001E-2</v>
      </c>
      <c r="E91" s="177">
        <f t="shared" si="16"/>
        <v>1.05</v>
      </c>
      <c r="F91" s="176">
        <f t="shared" si="20"/>
        <v>0.13708783392462626</v>
      </c>
      <c r="G91" s="253">
        <f t="shared" si="17"/>
        <v>0.10908783392462626</v>
      </c>
      <c r="H91" s="176">
        <f t="shared" si="18"/>
        <v>0.14254222562085758</v>
      </c>
    </row>
    <row r="92" spans="2:8">
      <c r="B92" s="257" t="str">
        <f t="shared" si="15"/>
        <v>Otter Tail Corporation</v>
      </c>
      <c r="C92" s="254" t="str">
        <f t="shared" si="15"/>
        <v>OTTR</v>
      </c>
      <c r="D92" s="176">
        <f t="shared" si="19"/>
        <v>2.8000000000000001E-2</v>
      </c>
      <c r="E92" s="177">
        <f t="shared" si="16"/>
        <v>0.85</v>
      </c>
      <c r="F92" s="176">
        <f t="shared" si="20"/>
        <v>0.13708783392462626</v>
      </c>
      <c r="G92" s="253">
        <f t="shared" si="17"/>
        <v>0.10908783392462626</v>
      </c>
      <c r="H92" s="176">
        <f t="shared" si="18"/>
        <v>0.12072465883593232</v>
      </c>
    </row>
    <row r="93" spans="2:8">
      <c r="B93" s="257" t="str">
        <f t="shared" si="15"/>
        <v>Pinnacle West Capital Corporation</v>
      </c>
      <c r="C93" s="254" t="str">
        <f t="shared" si="15"/>
        <v>PNW</v>
      </c>
      <c r="D93" s="176">
        <f t="shared" si="19"/>
        <v>2.8000000000000001E-2</v>
      </c>
      <c r="E93" s="177">
        <f t="shared" si="16"/>
        <v>0.9</v>
      </c>
      <c r="F93" s="176">
        <f t="shared" si="20"/>
        <v>0.13708783392462626</v>
      </c>
      <c r="G93" s="253">
        <f t="shared" si="17"/>
        <v>0.10908783392462626</v>
      </c>
      <c r="H93" s="176">
        <f t="shared" si="18"/>
        <v>0.12617905053216363</v>
      </c>
    </row>
    <row r="94" spans="2:8">
      <c r="B94" s="257" t="str">
        <f t="shared" si="15"/>
        <v>Portland General Electric Company</v>
      </c>
      <c r="C94" s="254" t="str">
        <f t="shared" si="15"/>
        <v>POR</v>
      </c>
      <c r="D94" s="176">
        <f t="shared" si="19"/>
        <v>2.8000000000000001E-2</v>
      </c>
      <c r="E94" s="177">
        <f t="shared" si="16"/>
        <v>0.85</v>
      </c>
      <c r="F94" s="176">
        <f t="shared" si="20"/>
        <v>0.13708783392462626</v>
      </c>
      <c r="G94" s="253">
        <f t="shared" si="17"/>
        <v>0.10908783392462626</v>
      </c>
      <c r="H94" s="176">
        <f t="shared" si="18"/>
        <v>0.12072465883593232</v>
      </c>
    </row>
    <row r="95" spans="2:8" ht="13.8" thickBot="1">
      <c r="B95" s="255" t="str">
        <f t="shared" si="15"/>
        <v>Xcel Energy Inc.</v>
      </c>
      <c r="C95" s="255" t="str">
        <f t="shared" si="15"/>
        <v>XEL</v>
      </c>
      <c r="D95" s="248">
        <f t="shared" si="19"/>
        <v>2.8000000000000001E-2</v>
      </c>
      <c r="E95" s="181">
        <f t="shared" si="16"/>
        <v>0.8</v>
      </c>
      <c r="F95" s="248">
        <f t="shared" si="20"/>
        <v>0.13708783392462626</v>
      </c>
      <c r="G95" s="248">
        <f t="shared" si="17"/>
        <v>0.10908783392462626</v>
      </c>
      <c r="H95" s="248">
        <f t="shared" si="18"/>
        <v>0.11527026713970101</v>
      </c>
    </row>
    <row r="96" spans="2:8" ht="13.8" thickTop="1">
      <c r="B96" s="272" t="s">
        <v>3</v>
      </c>
      <c r="C96" s="273"/>
      <c r="D96" s="274"/>
      <c r="E96" s="274"/>
      <c r="F96" s="274"/>
      <c r="G96" s="274"/>
      <c r="H96" s="275">
        <f>AVERAGE(H78:H95)</f>
        <v>0.12405789820585146</v>
      </c>
    </row>
    <row r="97" spans="2:8">
      <c r="B97" s="422"/>
      <c r="C97" s="273"/>
      <c r="D97" s="274"/>
      <c r="E97" s="274"/>
      <c r="F97" s="274"/>
      <c r="G97" s="274"/>
      <c r="H97" s="275"/>
    </row>
    <row r="98" spans="2:8">
      <c r="B98" s="260"/>
      <c r="C98" s="261"/>
      <c r="D98" s="262"/>
      <c r="E98" s="262"/>
      <c r="F98" s="262"/>
      <c r="G98" s="262"/>
      <c r="H98" s="262"/>
    </row>
    <row r="99" spans="2:8">
      <c r="B99" s="263" t="s">
        <v>83</v>
      </c>
      <c r="C99" s="261"/>
      <c r="D99" s="262"/>
      <c r="E99" s="262"/>
      <c r="F99" s="262"/>
      <c r="G99" s="262"/>
      <c r="H99" s="262"/>
    </row>
    <row r="100" spans="2:8">
      <c r="B100" s="264" t="s">
        <v>367</v>
      </c>
      <c r="C100" s="261"/>
      <c r="D100" s="262"/>
      <c r="E100" s="262"/>
      <c r="F100" s="262"/>
      <c r="G100" s="262"/>
      <c r="H100" s="262"/>
    </row>
    <row r="101" spans="2:8">
      <c r="B101" s="265" t="s">
        <v>361</v>
      </c>
      <c r="C101" s="261"/>
      <c r="D101" s="262"/>
      <c r="E101" s="262"/>
      <c r="F101" s="262"/>
      <c r="G101" s="262"/>
      <c r="H101" s="262"/>
    </row>
    <row r="102" spans="2:8">
      <c r="B102" s="266" t="str">
        <f>B32</f>
        <v>[3] Source: Value Line</v>
      </c>
      <c r="C102" s="261"/>
      <c r="D102" s="262"/>
      <c r="E102" s="262"/>
      <c r="F102" s="262"/>
      <c r="G102" s="262"/>
      <c r="H102" s="262"/>
    </row>
    <row r="103" spans="2:8">
      <c r="B103" s="264" t="s">
        <v>362</v>
      </c>
      <c r="C103" s="261"/>
      <c r="D103" s="262"/>
      <c r="E103" s="262"/>
      <c r="F103" s="262"/>
      <c r="G103" s="262"/>
      <c r="H103" s="262"/>
    </row>
    <row r="104" spans="2:8">
      <c r="B104" s="264" t="s">
        <v>363</v>
      </c>
      <c r="C104" s="261"/>
      <c r="D104" s="262"/>
      <c r="E104" s="262"/>
      <c r="F104" s="262"/>
      <c r="G104" s="262"/>
      <c r="H104" s="262"/>
    </row>
    <row r="105" spans="2:8">
      <c r="B105" s="267"/>
      <c r="C105" s="267"/>
      <c r="D105" s="267"/>
      <c r="E105" s="267"/>
      <c r="F105" s="267"/>
      <c r="G105" s="267"/>
      <c r="H105" s="267"/>
    </row>
    <row r="106" spans="2:8">
      <c r="B106" s="267"/>
      <c r="C106" s="267"/>
      <c r="D106" s="267"/>
      <c r="E106" s="267"/>
      <c r="F106" s="267"/>
      <c r="G106" s="267"/>
      <c r="H106" s="267"/>
    </row>
    <row r="107" spans="2:8">
      <c r="B107" s="438" t="s">
        <v>368</v>
      </c>
      <c r="C107" s="438"/>
      <c r="D107" s="438"/>
      <c r="E107" s="438"/>
      <c r="F107" s="438"/>
      <c r="G107" s="438"/>
      <c r="H107" s="438"/>
    </row>
    <row r="108" spans="2:8">
      <c r="B108" s="438" t="s">
        <v>355</v>
      </c>
      <c r="C108" s="438"/>
      <c r="D108" s="438"/>
      <c r="E108" s="438"/>
      <c r="F108" s="438"/>
      <c r="G108" s="438"/>
      <c r="H108" s="438"/>
    </row>
    <row r="109" spans="2:8">
      <c r="B109" s="78"/>
      <c r="C109" s="104"/>
      <c r="D109" s="78"/>
      <c r="E109" s="78"/>
      <c r="F109" s="78"/>
      <c r="G109" s="78"/>
      <c r="H109" s="78"/>
    </row>
    <row r="110" spans="2:8" ht="13.8" thickBot="1">
      <c r="B110" s="78"/>
      <c r="C110" s="104"/>
      <c r="D110" s="391" t="s">
        <v>27</v>
      </c>
      <c r="E110" s="391" t="s">
        <v>28</v>
      </c>
      <c r="F110" s="391" t="s">
        <v>29</v>
      </c>
      <c r="G110" s="391" t="s">
        <v>30</v>
      </c>
      <c r="H110" s="391" t="s">
        <v>31</v>
      </c>
    </row>
    <row r="111" spans="2:8" ht="66">
      <c r="B111" s="234" t="s">
        <v>35</v>
      </c>
      <c r="C111" s="235" t="s">
        <v>36</v>
      </c>
      <c r="D111" s="236" t="str">
        <f>D6</f>
        <v>Current 30-day average of 30-year U.S. Treasury bond yield</v>
      </c>
      <c r="E111" s="236" t="s">
        <v>357</v>
      </c>
      <c r="F111" s="236" t="s">
        <v>358</v>
      </c>
      <c r="G111" s="236" t="s">
        <v>359</v>
      </c>
      <c r="H111" s="236" t="s">
        <v>360</v>
      </c>
    </row>
    <row r="112" spans="2:8">
      <c r="B112" s="78"/>
      <c r="C112" s="104"/>
      <c r="D112" s="81"/>
      <c r="E112" s="81"/>
      <c r="F112" s="81"/>
      <c r="G112" s="81"/>
      <c r="H112" s="81"/>
    </row>
    <row r="113" spans="2:8">
      <c r="B113" s="10" t="str">
        <f t="shared" ref="B113:D130" si="23">B8</f>
        <v>ALLETE, Inc.</v>
      </c>
      <c r="C113" s="175" t="str">
        <f t="shared" si="23"/>
        <v>ALE</v>
      </c>
      <c r="D113" s="174">
        <f t="shared" si="23"/>
        <v>2.3053333333333328E-2</v>
      </c>
      <c r="E113" s="177">
        <v>0.91120000000000001</v>
      </c>
      <c r="F113" s="176">
        <f>'JJR-6.1 SP500 MRP'!$C$8</f>
        <v>0.13708783392462626</v>
      </c>
      <c r="G113" s="178">
        <f>F113-D113</f>
        <v>0.11403450059129293</v>
      </c>
      <c r="H113" s="176">
        <f>G113*E113+D113</f>
        <v>0.12696157027211946</v>
      </c>
    </row>
    <row r="114" spans="2:8">
      <c r="B114" s="10" t="str">
        <f t="shared" si="23"/>
        <v>Alliant Energy Corporation</v>
      </c>
      <c r="C114" s="175" t="str">
        <f t="shared" si="23"/>
        <v>LNT</v>
      </c>
      <c r="D114" s="174">
        <f t="shared" si="23"/>
        <v>2.3053333333333328E-2</v>
      </c>
      <c r="E114" s="177">
        <v>0.87119999999999997</v>
      </c>
      <c r="F114" s="176">
        <f>'JJR-6.1 SP500 MRP'!$C$8</f>
        <v>0.13708783392462626</v>
      </c>
      <c r="G114" s="178">
        <f t="shared" ref="G114:G130" si="24">F114-D114</f>
        <v>0.11403450059129293</v>
      </c>
      <c r="H114" s="176">
        <f t="shared" ref="H114:H130" si="25">G114*E114+D114</f>
        <v>0.12240019024846772</v>
      </c>
    </row>
    <row r="115" spans="2:8">
      <c r="B115" s="10" t="str">
        <f t="shared" si="23"/>
        <v>Ameren Corporation</v>
      </c>
      <c r="C115" s="175" t="str">
        <f t="shared" si="23"/>
        <v>AEE</v>
      </c>
      <c r="D115" s="174">
        <f t="shared" si="23"/>
        <v>2.3053333333333328E-2</v>
      </c>
      <c r="E115" s="177">
        <v>0.80200000000000005</v>
      </c>
      <c r="F115" s="176">
        <f>'JJR-6.1 SP500 MRP'!$C$8</f>
        <v>0.13708783392462626</v>
      </c>
      <c r="G115" s="178">
        <f t="shared" si="24"/>
        <v>0.11403450059129293</v>
      </c>
      <c r="H115" s="176">
        <f t="shared" si="25"/>
        <v>0.11450900280755026</v>
      </c>
    </row>
    <row r="116" spans="2:8">
      <c r="B116" s="10" t="str">
        <f t="shared" si="23"/>
        <v>American Electric Power Company, Inc.</v>
      </c>
      <c r="C116" s="175" t="str">
        <f t="shared" si="23"/>
        <v>AEP</v>
      </c>
      <c r="D116" s="174">
        <f t="shared" si="23"/>
        <v>2.3053333333333328E-2</v>
      </c>
      <c r="E116" s="177">
        <v>0.8488</v>
      </c>
      <c r="F116" s="176">
        <f>'JJR-6.1 SP500 MRP'!$C$8</f>
        <v>0.13708783392462626</v>
      </c>
      <c r="G116" s="178">
        <f t="shared" si="24"/>
        <v>0.11403450059129293</v>
      </c>
      <c r="H116" s="176">
        <f t="shared" si="25"/>
        <v>0.11984581743522277</v>
      </c>
    </row>
    <row r="117" spans="2:8">
      <c r="B117" s="10" t="str">
        <f t="shared" si="23"/>
        <v>Duke Energy Corporation</v>
      </c>
      <c r="C117" s="175" t="str">
        <f t="shared" si="23"/>
        <v>DUK</v>
      </c>
      <c r="D117" s="174">
        <f t="shared" si="23"/>
        <v>2.3053333333333328E-2</v>
      </c>
      <c r="E117" s="177">
        <v>0.8226</v>
      </c>
      <c r="F117" s="176">
        <f>'JJR-6.1 SP500 MRP'!$C$8</f>
        <v>0.13708783392462626</v>
      </c>
      <c r="G117" s="178">
        <f t="shared" si="24"/>
        <v>0.11403450059129293</v>
      </c>
      <c r="H117" s="176">
        <f t="shared" si="25"/>
        <v>0.1168581135197309</v>
      </c>
    </row>
    <row r="118" spans="2:8">
      <c r="B118" s="10" t="str">
        <f t="shared" si="23"/>
        <v>Edison International</v>
      </c>
      <c r="C118" s="175" t="str">
        <f t="shared" si="23"/>
        <v>EIX</v>
      </c>
      <c r="D118" s="174">
        <f t="shared" si="23"/>
        <v>2.3053333333333328E-2</v>
      </c>
      <c r="E118" s="177">
        <v>0.93200036217791571</v>
      </c>
      <c r="F118" s="176">
        <f>'JJR-6.1 SP500 MRP'!$C$8</f>
        <v>0.13708783392462626</v>
      </c>
      <c r="G118" s="178">
        <f t="shared" ref="G118" si="26">F118-D118</f>
        <v>0.11403450059129293</v>
      </c>
      <c r="H118" s="176">
        <f t="shared" ref="H118" si="27">G118*E118+D118</f>
        <v>0.12933352918519608</v>
      </c>
    </row>
    <row r="119" spans="2:8">
      <c r="B119" s="10" t="str">
        <f t="shared" si="23"/>
        <v>Entergy Corporation</v>
      </c>
      <c r="C119" s="175" t="str">
        <f t="shared" si="23"/>
        <v>ETR</v>
      </c>
      <c r="D119" s="174">
        <f t="shared" si="23"/>
        <v>2.3053333333333328E-2</v>
      </c>
      <c r="E119" s="177">
        <v>0.96899999999999997</v>
      </c>
      <c r="F119" s="176">
        <f>'JJR-6.1 SP500 MRP'!$C$8</f>
        <v>0.13708783392462626</v>
      </c>
      <c r="G119" s="178">
        <f t="shared" si="24"/>
        <v>0.11403450059129293</v>
      </c>
      <c r="H119" s="176">
        <f t="shared" si="25"/>
        <v>0.13355276440629615</v>
      </c>
    </row>
    <row r="120" spans="2:8">
      <c r="B120" s="10" t="str">
        <f t="shared" si="23"/>
        <v>Exelon Corporation</v>
      </c>
      <c r="C120" s="175" t="str">
        <f t="shared" si="23"/>
        <v>EXC</v>
      </c>
      <c r="D120" s="174">
        <f t="shared" si="23"/>
        <v>2.3053333333333328E-2</v>
      </c>
      <c r="E120" s="177">
        <v>0.96679999999999999</v>
      </c>
      <c r="F120" s="176">
        <f>'JJR-6.1 SP500 MRP'!$C$8</f>
        <v>0.13708783392462626</v>
      </c>
      <c r="G120" s="178">
        <f t="shared" si="24"/>
        <v>0.11403450059129293</v>
      </c>
      <c r="H120" s="176">
        <f t="shared" si="25"/>
        <v>0.13330188850499533</v>
      </c>
    </row>
    <row r="121" spans="2:8">
      <c r="B121" s="10" t="str">
        <f t="shared" si="23"/>
        <v xml:space="preserve">Evergy, Inc. </v>
      </c>
      <c r="C121" s="175" t="str">
        <f t="shared" si="23"/>
        <v>EVRG</v>
      </c>
      <c r="D121" s="174">
        <f t="shared" si="23"/>
        <v>2.3053333333333328E-2</v>
      </c>
      <c r="E121" s="177">
        <v>0.8619</v>
      </c>
      <c r="F121" s="176">
        <f>'JJR-6.1 SP500 MRP'!$C$8</f>
        <v>0.13708783392462626</v>
      </c>
      <c r="G121" s="178">
        <f t="shared" si="24"/>
        <v>0.11403450059129293</v>
      </c>
      <c r="H121" s="176">
        <f t="shared" si="25"/>
        <v>0.1213396693929687</v>
      </c>
    </row>
    <row r="122" spans="2:8">
      <c r="B122" s="10" t="str">
        <f t="shared" si="23"/>
        <v>Hawaiian Electric Industries, Inc.</v>
      </c>
      <c r="C122" s="175" t="str">
        <f t="shared" si="23"/>
        <v>HE</v>
      </c>
      <c r="D122" s="174">
        <f t="shared" si="23"/>
        <v>2.3053333333333328E-2</v>
      </c>
      <c r="E122" s="177">
        <v>0.72170000000000001</v>
      </c>
      <c r="F122" s="176">
        <f>'JJR-6.1 SP500 MRP'!$C$8</f>
        <v>0.13708783392462626</v>
      </c>
      <c r="G122" s="178">
        <f t="shared" si="24"/>
        <v>0.11403450059129293</v>
      </c>
      <c r="H122" s="176">
        <f t="shared" si="25"/>
        <v>0.10535203241006943</v>
      </c>
    </row>
    <row r="123" spans="2:8">
      <c r="B123" s="10" t="str">
        <f t="shared" si="23"/>
        <v>IDACORP, Inc.</v>
      </c>
      <c r="C123" s="175" t="str">
        <f t="shared" si="23"/>
        <v>IDA</v>
      </c>
      <c r="D123" s="174">
        <f t="shared" si="23"/>
        <v>2.3053333333333328E-2</v>
      </c>
      <c r="E123" s="177">
        <v>0.88570000000000004</v>
      </c>
      <c r="F123" s="176">
        <f>'JJR-6.1 SP500 MRP'!$C$8</f>
        <v>0.13708783392462626</v>
      </c>
      <c r="G123" s="178">
        <f t="shared" si="24"/>
        <v>0.11403450059129293</v>
      </c>
      <c r="H123" s="176">
        <f t="shared" si="25"/>
        <v>0.12405369050704149</v>
      </c>
    </row>
    <row r="124" spans="2:8">
      <c r="B124" s="10" t="str">
        <f t="shared" si="23"/>
        <v>NextEra Energy, Inc.</v>
      </c>
      <c r="C124" s="175" t="str">
        <f t="shared" si="23"/>
        <v>NEE</v>
      </c>
      <c r="D124" s="174">
        <f t="shared" si="23"/>
        <v>2.3053333333333328E-2</v>
      </c>
      <c r="E124" s="177">
        <v>0.83819999999999995</v>
      </c>
      <c r="F124" s="176">
        <f>'JJR-6.1 SP500 MRP'!$C$8</f>
        <v>0.13708783392462626</v>
      </c>
      <c r="G124" s="178">
        <f t="shared" si="24"/>
        <v>0.11403450059129293</v>
      </c>
      <c r="H124" s="176">
        <f t="shared" si="25"/>
        <v>0.11863705172895506</v>
      </c>
    </row>
    <row r="125" spans="2:8">
      <c r="B125" s="10" t="str">
        <f t="shared" si="23"/>
        <v>NorthWestern Corporation</v>
      </c>
      <c r="C125" s="175" t="str">
        <f t="shared" si="23"/>
        <v>NWE</v>
      </c>
      <c r="D125" s="174">
        <f t="shared" si="23"/>
        <v>2.3053333333333328E-2</v>
      </c>
      <c r="E125" s="177">
        <v>1.0278</v>
      </c>
      <c r="F125" s="176">
        <f>'JJR-6.1 SP500 MRP'!$C$8</f>
        <v>0.13708783392462626</v>
      </c>
      <c r="G125" s="178">
        <f t="shared" si="24"/>
        <v>0.11403450059129293</v>
      </c>
      <c r="H125" s="176">
        <f t="shared" si="25"/>
        <v>0.14025799304106421</v>
      </c>
    </row>
    <row r="126" spans="2:8">
      <c r="B126" s="10" t="str">
        <f t="shared" si="23"/>
        <v>OGE Energy Corp.</v>
      </c>
      <c r="C126" s="175" t="str">
        <f t="shared" si="23"/>
        <v>OGE</v>
      </c>
      <c r="D126" s="174">
        <f t="shared" si="23"/>
        <v>2.3053333333333328E-2</v>
      </c>
      <c r="E126" s="177">
        <v>1.0427999999999999</v>
      </c>
      <c r="F126" s="176">
        <f>'JJR-6.1 SP500 MRP'!$C$8</f>
        <v>0.13708783392462626</v>
      </c>
      <c r="G126" s="178">
        <f t="shared" si="24"/>
        <v>0.11403450059129293</v>
      </c>
      <c r="H126" s="176">
        <f t="shared" si="25"/>
        <v>0.14196851054993359</v>
      </c>
    </row>
    <row r="127" spans="2:8">
      <c r="B127" s="10" t="str">
        <f t="shared" si="23"/>
        <v>Otter Tail Corporation</v>
      </c>
      <c r="C127" s="175" t="str">
        <f t="shared" si="23"/>
        <v>OTTR</v>
      </c>
      <c r="D127" s="174">
        <f t="shared" si="23"/>
        <v>2.3053333333333328E-2</v>
      </c>
      <c r="E127" s="177">
        <v>0.93510000000000004</v>
      </c>
      <c r="F127" s="176">
        <f>'JJR-6.1 SP500 MRP'!$C$8</f>
        <v>0.13708783392462626</v>
      </c>
      <c r="G127" s="178">
        <f t="shared" si="24"/>
        <v>0.11403450059129293</v>
      </c>
      <c r="H127" s="176">
        <f t="shared" si="25"/>
        <v>0.12968699483625135</v>
      </c>
    </row>
    <row r="128" spans="2:8">
      <c r="B128" s="10" t="str">
        <f t="shared" si="23"/>
        <v>Pinnacle West Capital Corporation</v>
      </c>
      <c r="C128" s="175" t="str">
        <f t="shared" si="23"/>
        <v>PNW</v>
      </c>
      <c r="D128" s="174">
        <f t="shared" si="23"/>
        <v>2.3053333333333328E-2</v>
      </c>
      <c r="E128" s="177">
        <v>0.93400000000000005</v>
      </c>
      <c r="F128" s="176">
        <f>'JJR-6.1 SP500 MRP'!$C$8</f>
        <v>0.13708783392462626</v>
      </c>
      <c r="G128" s="178">
        <f t="shared" si="24"/>
        <v>0.11403450059129293</v>
      </c>
      <c r="H128" s="176">
        <f t="shared" si="25"/>
        <v>0.12956155688560095</v>
      </c>
    </row>
    <row r="129" spans="2:8">
      <c r="B129" s="10" t="str">
        <f t="shared" si="23"/>
        <v>Portland General Electric Company</v>
      </c>
      <c r="C129" s="175" t="str">
        <f t="shared" si="23"/>
        <v>POR</v>
      </c>
      <c r="D129" s="174">
        <f t="shared" si="23"/>
        <v>2.3053333333333328E-2</v>
      </c>
      <c r="E129" s="177">
        <v>0.88</v>
      </c>
      <c r="F129" s="176">
        <f>'JJR-6.1 SP500 MRP'!$C$8</f>
        <v>0.13708783392462626</v>
      </c>
      <c r="G129" s="178">
        <f t="shared" si="24"/>
        <v>0.11403450059129293</v>
      </c>
      <c r="H129" s="176">
        <f t="shared" si="25"/>
        <v>0.1234036938536711</v>
      </c>
    </row>
    <row r="130" spans="2:8" ht="13.8" thickBot="1">
      <c r="B130" s="179" t="str">
        <f t="shared" si="23"/>
        <v>Xcel Energy Inc.</v>
      </c>
      <c r="C130" s="179" t="str">
        <f t="shared" si="23"/>
        <v>XEL</v>
      </c>
      <c r="D130" s="259">
        <f t="shared" si="23"/>
        <v>2.3053333333333328E-2</v>
      </c>
      <c r="E130" s="181">
        <v>0.83150000000000002</v>
      </c>
      <c r="F130" s="180">
        <f>'JJR-6.1 SP500 MRP'!$C$8</f>
        <v>0.13708783392462626</v>
      </c>
      <c r="G130" s="182">
        <f t="shared" si="24"/>
        <v>0.11403450059129293</v>
      </c>
      <c r="H130" s="180">
        <f t="shared" si="25"/>
        <v>0.1178730205749934</v>
      </c>
    </row>
    <row r="131" spans="2:8" ht="13.8" thickTop="1">
      <c r="B131" s="245" t="s">
        <v>3</v>
      </c>
      <c r="C131" s="246"/>
      <c r="D131" s="110"/>
      <c r="E131" s="423">
        <f>AVERAGE(E113:E130)</f>
        <v>0.89346113123210658</v>
      </c>
      <c r="F131" s="110"/>
      <c r="G131" s="110"/>
      <c r="H131" s="247">
        <f>AVERAGE(H113:H130)</f>
        <v>0.12493872723111824</v>
      </c>
    </row>
    <row r="132" spans="2:8">
      <c r="B132" s="108"/>
      <c r="C132" s="246"/>
      <c r="D132" s="110"/>
      <c r="E132" s="396"/>
      <c r="F132" s="110"/>
      <c r="G132" s="110"/>
      <c r="H132" s="247"/>
    </row>
    <row r="133" spans="2:8">
      <c r="B133" s="183"/>
      <c r="C133" s="104"/>
      <c r="D133" s="78"/>
      <c r="E133" s="78"/>
      <c r="F133" s="78"/>
      <c r="G133" s="78"/>
      <c r="H133" s="78"/>
    </row>
    <row r="134" spans="2:8">
      <c r="B134" s="184" t="s">
        <v>83</v>
      </c>
      <c r="C134" s="104"/>
      <c r="D134" s="78"/>
      <c r="E134" s="78"/>
      <c r="F134" s="78"/>
      <c r="G134" s="78"/>
      <c r="H134" s="78"/>
    </row>
    <row r="135" spans="2:8">
      <c r="B135" s="185" t="str">
        <f>B30</f>
        <v>[1] Source: Bloomberg Professional</v>
      </c>
      <c r="C135" s="104"/>
      <c r="D135" s="78"/>
      <c r="E135" s="78"/>
      <c r="F135" s="78"/>
      <c r="G135" s="78"/>
      <c r="H135" s="78"/>
    </row>
    <row r="136" spans="2:8">
      <c r="B136" s="186" t="s">
        <v>369</v>
      </c>
      <c r="C136" s="104"/>
      <c r="D136" s="78"/>
      <c r="E136" s="78"/>
      <c r="F136" s="78"/>
      <c r="G136" s="78"/>
      <c r="H136" s="78"/>
    </row>
    <row r="137" spans="2:8">
      <c r="B137" s="129" t="str">
        <f>B32</f>
        <v>[3] Source: Value Line</v>
      </c>
      <c r="C137" s="104"/>
      <c r="D137" s="78"/>
      <c r="E137" s="78"/>
      <c r="F137" s="78"/>
      <c r="G137" s="78"/>
      <c r="H137" s="78"/>
    </row>
    <row r="138" spans="2:8">
      <c r="B138" s="185" t="s">
        <v>362</v>
      </c>
      <c r="C138" s="104"/>
      <c r="D138" s="78"/>
      <c r="E138" s="78"/>
      <c r="F138" s="78"/>
      <c r="G138" s="78"/>
      <c r="H138" s="78"/>
    </row>
    <row r="139" spans="2:8">
      <c r="B139" s="185" t="s">
        <v>363</v>
      </c>
      <c r="C139" s="104"/>
      <c r="D139" s="78"/>
      <c r="E139" s="78"/>
      <c r="F139" s="78"/>
      <c r="G139" s="78"/>
      <c r="H139" s="78"/>
    </row>
    <row r="142" spans="2:8">
      <c r="B142" s="438" t="s">
        <v>370</v>
      </c>
      <c r="C142" s="438"/>
      <c r="D142" s="438"/>
      <c r="E142" s="438"/>
      <c r="F142" s="438"/>
      <c r="G142" s="438"/>
      <c r="H142" s="438"/>
    </row>
    <row r="143" spans="2:8">
      <c r="B143" s="438" t="s">
        <v>355</v>
      </c>
      <c r="C143" s="438"/>
      <c r="D143" s="438"/>
      <c r="E143" s="438"/>
      <c r="F143" s="438"/>
      <c r="G143" s="438"/>
      <c r="H143" s="438"/>
    </row>
    <row r="144" spans="2:8">
      <c r="B144" s="78"/>
      <c r="C144" s="104"/>
      <c r="D144" s="78"/>
      <c r="E144" s="78"/>
      <c r="F144" s="78"/>
      <c r="G144" s="78"/>
      <c r="H144" s="78"/>
    </row>
    <row r="145" spans="2:8" ht="13.8" thickBot="1">
      <c r="B145" s="78"/>
      <c r="C145" s="104"/>
      <c r="D145" s="391" t="s">
        <v>27</v>
      </c>
      <c r="E145" s="391" t="s">
        <v>28</v>
      </c>
      <c r="F145" s="391" t="s">
        <v>29</v>
      </c>
      <c r="G145" s="391" t="s">
        <v>30</v>
      </c>
      <c r="H145" s="391" t="s">
        <v>31</v>
      </c>
    </row>
    <row r="146" spans="2:8" ht="66">
      <c r="B146" s="234" t="s">
        <v>35</v>
      </c>
      <c r="C146" s="235" t="s">
        <v>36</v>
      </c>
      <c r="D146" s="236" t="str">
        <f>D41</f>
        <v>Near-term projected 30-year U.S. Treasury bond yield (Q3 2021 - Q3 2022)</v>
      </c>
      <c r="E146" s="236" t="s">
        <v>357</v>
      </c>
      <c r="F146" s="236" t="s">
        <v>358</v>
      </c>
      <c r="G146" s="236" t="s">
        <v>359</v>
      </c>
      <c r="H146" s="236" t="s">
        <v>360</v>
      </c>
    </row>
    <row r="147" spans="2:8">
      <c r="B147" s="78"/>
      <c r="C147" s="104"/>
      <c r="D147" s="81"/>
      <c r="E147" s="81"/>
      <c r="F147" s="81"/>
      <c r="G147" s="81"/>
      <c r="H147" s="81"/>
    </row>
    <row r="148" spans="2:8">
      <c r="B148" s="10" t="str">
        <f t="shared" ref="B148:C165" si="28">B8</f>
        <v>ALLETE, Inc.</v>
      </c>
      <c r="C148" s="175" t="str">
        <f t="shared" si="28"/>
        <v>ALE</v>
      </c>
      <c r="D148" s="174">
        <f t="shared" ref="D148:D165" si="29">D43</f>
        <v>2.6000000000000002E-2</v>
      </c>
      <c r="E148" s="177">
        <f t="shared" ref="E148:E165" si="30">E113</f>
        <v>0.91120000000000001</v>
      </c>
      <c r="F148" s="176">
        <f>'JJR-6.1 SP500 MRP'!$C$8</f>
        <v>0.13708783392462626</v>
      </c>
      <c r="G148" s="178">
        <f>F148-D148</f>
        <v>0.11108783392462626</v>
      </c>
      <c r="H148" s="176">
        <f>G148*E148+D148</f>
        <v>0.12722323427211946</v>
      </c>
    </row>
    <row r="149" spans="2:8">
      <c r="B149" s="10" t="str">
        <f t="shared" si="28"/>
        <v>Alliant Energy Corporation</v>
      </c>
      <c r="C149" s="175" t="str">
        <f t="shared" si="28"/>
        <v>LNT</v>
      </c>
      <c r="D149" s="174">
        <f t="shared" si="29"/>
        <v>2.6000000000000002E-2</v>
      </c>
      <c r="E149" s="177">
        <f t="shared" si="30"/>
        <v>0.87119999999999997</v>
      </c>
      <c r="F149" s="176">
        <f>'JJR-6.1 SP500 MRP'!$C$8</f>
        <v>0.13708783392462626</v>
      </c>
      <c r="G149" s="178">
        <f t="shared" ref="G149:G165" si="31">F149-D149</f>
        <v>0.11108783392462626</v>
      </c>
      <c r="H149" s="176">
        <f t="shared" ref="H149:H165" si="32">G149*E149+D149</f>
        <v>0.12277972091513439</v>
      </c>
    </row>
    <row r="150" spans="2:8">
      <c r="B150" s="10" t="str">
        <f t="shared" si="28"/>
        <v>Ameren Corporation</v>
      </c>
      <c r="C150" s="175" t="str">
        <f t="shared" si="28"/>
        <v>AEE</v>
      </c>
      <c r="D150" s="174">
        <f t="shared" si="29"/>
        <v>2.6000000000000002E-2</v>
      </c>
      <c r="E150" s="177">
        <f t="shared" si="30"/>
        <v>0.80200000000000005</v>
      </c>
      <c r="F150" s="176">
        <f>'JJR-6.1 SP500 MRP'!$C$8</f>
        <v>0.13708783392462626</v>
      </c>
      <c r="G150" s="178">
        <f t="shared" si="31"/>
        <v>0.11108783392462626</v>
      </c>
      <c r="H150" s="176">
        <f t="shared" si="32"/>
        <v>0.11509244280755027</v>
      </c>
    </row>
    <row r="151" spans="2:8">
      <c r="B151" s="10" t="str">
        <f t="shared" si="28"/>
        <v>American Electric Power Company, Inc.</v>
      </c>
      <c r="C151" s="175" t="str">
        <f t="shared" si="28"/>
        <v>AEP</v>
      </c>
      <c r="D151" s="174">
        <f t="shared" si="29"/>
        <v>2.6000000000000002E-2</v>
      </c>
      <c r="E151" s="177">
        <f t="shared" si="30"/>
        <v>0.8488</v>
      </c>
      <c r="F151" s="176">
        <f>'JJR-6.1 SP500 MRP'!$C$8</f>
        <v>0.13708783392462626</v>
      </c>
      <c r="G151" s="178">
        <f t="shared" si="31"/>
        <v>0.11108783392462626</v>
      </c>
      <c r="H151" s="176">
        <f t="shared" si="32"/>
        <v>0.12029135343522276</v>
      </c>
    </row>
    <row r="152" spans="2:8">
      <c r="B152" s="10" t="str">
        <f t="shared" si="28"/>
        <v>Duke Energy Corporation</v>
      </c>
      <c r="C152" s="175" t="str">
        <f t="shared" si="28"/>
        <v>DUK</v>
      </c>
      <c r="D152" s="174">
        <f t="shared" si="29"/>
        <v>2.6000000000000002E-2</v>
      </c>
      <c r="E152" s="177">
        <f t="shared" si="30"/>
        <v>0.8226</v>
      </c>
      <c r="F152" s="176">
        <f>'JJR-6.1 SP500 MRP'!$C$8</f>
        <v>0.13708783392462626</v>
      </c>
      <c r="G152" s="178">
        <f t="shared" si="31"/>
        <v>0.11108783392462626</v>
      </c>
      <c r="H152" s="176">
        <f t="shared" si="32"/>
        <v>0.11738085218639757</v>
      </c>
    </row>
    <row r="153" spans="2:8">
      <c r="B153" s="10" t="str">
        <f t="shared" si="28"/>
        <v>Edison International</v>
      </c>
      <c r="C153" s="175" t="str">
        <f t="shared" si="28"/>
        <v>EIX</v>
      </c>
      <c r="D153" s="174">
        <f t="shared" si="29"/>
        <v>2.6000000000000002E-2</v>
      </c>
      <c r="E153" s="177">
        <f t="shared" si="30"/>
        <v>0.93200036217791571</v>
      </c>
      <c r="F153" s="176">
        <f>'JJR-6.1 SP500 MRP'!$C$8</f>
        <v>0.13708783392462626</v>
      </c>
      <c r="G153" s="178">
        <f t="shared" ref="G153" si="33">F153-D153</f>
        <v>0.11108783392462626</v>
      </c>
      <c r="H153" s="176">
        <f t="shared" ref="H153" si="34">G153*E153+D153</f>
        <v>0.12953390145131183</v>
      </c>
    </row>
    <row r="154" spans="2:8">
      <c r="B154" s="10" t="str">
        <f t="shared" si="28"/>
        <v>Entergy Corporation</v>
      </c>
      <c r="C154" s="175" t="str">
        <f t="shared" si="28"/>
        <v>ETR</v>
      </c>
      <c r="D154" s="174">
        <f t="shared" si="29"/>
        <v>2.6000000000000002E-2</v>
      </c>
      <c r="E154" s="177">
        <f t="shared" si="30"/>
        <v>0.96899999999999997</v>
      </c>
      <c r="F154" s="176">
        <f>'JJR-6.1 SP500 MRP'!$C$8</f>
        <v>0.13708783392462626</v>
      </c>
      <c r="G154" s="178">
        <f t="shared" si="31"/>
        <v>0.11108783392462626</v>
      </c>
      <c r="H154" s="176">
        <f t="shared" si="32"/>
        <v>0.13364411107296284</v>
      </c>
    </row>
    <row r="155" spans="2:8">
      <c r="B155" s="10" t="str">
        <f t="shared" si="28"/>
        <v>Exelon Corporation</v>
      </c>
      <c r="C155" s="175" t="str">
        <f t="shared" si="28"/>
        <v>EXC</v>
      </c>
      <c r="D155" s="174">
        <f t="shared" si="29"/>
        <v>2.6000000000000002E-2</v>
      </c>
      <c r="E155" s="177">
        <f t="shared" si="30"/>
        <v>0.96679999999999999</v>
      </c>
      <c r="F155" s="176">
        <f>'JJR-6.1 SP500 MRP'!$C$8</f>
        <v>0.13708783392462626</v>
      </c>
      <c r="G155" s="178">
        <f t="shared" si="31"/>
        <v>0.11108783392462626</v>
      </c>
      <c r="H155" s="176">
        <f t="shared" si="32"/>
        <v>0.13339971783832866</v>
      </c>
    </row>
    <row r="156" spans="2:8">
      <c r="B156" s="10" t="str">
        <f t="shared" si="28"/>
        <v xml:space="preserve">Evergy, Inc. </v>
      </c>
      <c r="C156" s="175" t="str">
        <f t="shared" si="28"/>
        <v>EVRG</v>
      </c>
      <c r="D156" s="174">
        <f t="shared" si="29"/>
        <v>2.6000000000000002E-2</v>
      </c>
      <c r="E156" s="177">
        <f t="shared" si="30"/>
        <v>0.8619</v>
      </c>
      <c r="F156" s="176">
        <f>'JJR-6.1 SP500 MRP'!$C$8</f>
        <v>0.13708783392462626</v>
      </c>
      <c r="G156" s="178">
        <f t="shared" si="31"/>
        <v>0.11108783392462626</v>
      </c>
      <c r="H156" s="176">
        <f t="shared" si="32"/>
        <v>0.12174660405963539</v>
      </c>
    </row>
    <row r="157" spans="2:8">
      <c r="B157" s="10" t="str">
        <f t="shared" si="28"/>
        <v>Hawaiian Electric Industries, Inc.</v>
      </c>
      <c r="C157" s="175" t="str">
        <f t="shared" si="28"/>
        <v>HE</v>
      </c>
      <c r="D157" s="174">
        <f t="shared" si="29"/>
        <v>2.6000000000000002E-2</v>
      </c>
      <c r="E157" s="177">
        <f t="shared" si="30"/>
        <v>0.72170000000000001</v>
      </c>
      <c r="F157" s="176">
        <f>'JJR-6.1 SP500 MRP'!$C$8</f>
        <v>0.13708783392462626</v>
      </c>
      <c r="G157" s="178">
        <f t="shared" si="31"/>
        <v>0.11108783392462626</v>
      </c>
      <c r="H157" s="176">
        <f t="shared" si="32"/>
        <v>0.10617208974340278</v>
      </c>
    </row>
    <row r="158" spans="2:8">
      <c r="B158" s="10" t="str">
        <f t="shared" si="28"/>
        <v>IDACORP, Inc.</v>
      </c>
      <c r="C158" s="175" t="str">
        <f t="shared" si="28"/>
        <v>IDA</v>
      </c>
      <c r="D158" s="174">
        <f t="shared" si="29"/>
        <v>2.6000000000000002E-2</v>
      </c>
      <c r="E158" s="177">
        <f t="shared" si="30"/>
        <v>0.88570000000000004</v>
      </c>
      <c r="F158" s="176">
        <f>'JJR-6.1 SP500 MRP'!$C$8</f>
        <v>0.13708783392462626</v>
      </c>
      <c r="G158" s="178">
        <f t="shared" si="31"/>
        <v>0.11108783392462626</v>
      </c>
      <c r="H158" s="176">
        <f t="shared" si="32"/>
        <v>0.12439049450704148</v>
      </c>
    </row>
    <row r="159" spans="2:8">
      <c r="B159" s="10" t="str">
        <f t="shared" si="28"/>
        <v>NextEra Energy, Inc.</v>
      </c>
      <c r="C159" s="175" t="str">
        <f t="shared" si="28"/>
        <v>NEE</v>
      </c>
      <c r="D159" s="174">
        <f t="shared" si="29"/>
        <v>2.6000000000000002E-2</v>
      </c>
      <c r="E159" s="177">
        <f t="shared" si="30"/>
        <v>0.83819999999999995</v>
      </c>
      <c r="F159" s="176">
        <f>'JJR-6.1 SP500 MRP'!$C$8</f>
        <v>0.13708783392462626</v>
      </c>
      <c r="G159" s="178">
        <f t="shared" si="31"/>
        <v>0.11108783392462626</v>
      </c>
      <c r="H159" s="176">
        <f t="shared" si="32"/>
        <v>0.11911382239562174</v>
      </c>
    </row>
    <row r="160" spans="2:8">
      <c r="B160" s="10" t="str">
        <f t="shared" si="28"/>
        <v>NorthWestern Corporation</v>
      </c>
      <c r="C160" s="175" t="str">
        <f t="shared" si="28"/>
        <v>NWE</v>
      </c>
      <c r="D160" s="174">
        <f t="shared" si="29"/>
        <v>2.6000000000000002E-2</v>
      </c>
      <c r="E160" s="177">
        <f t="shared" si="30"/>
        <v>1.0278</v>
      </c>
      <c r="F160" s="176">
        <f>'JJR-6.1 SP500 MRP'!$C$8</f>
        <v>0.13708783392462626</v>
      </c>
      <c r="G160" s="178">
        <f t="shared" si="31"/>
        <v>0.11108783392462626</v>
      </c>
      <c r="H160" s="176">
        <f t="shared" si="32"/>
        <v>0.14017607570773088</v>
      </c>
    </row>
    <row r="161" spans="2:8">
      <c r="B161" s="10" t="str">
        <f t="shared" si="28"/>
        <v>OGE Energy Corp.</v>
      </c>
      <c r="C161" s="175" t="str">
        <f t="shared" si="28"/>
        <v>OGE</v>
      </c>
      <c r="D161" s="174">
        <f t="shared" si="29"/>
        <v>2.6000000000000002E-2</v>
      </c>
      <c r="E161" s="177">
        <f t="shared" si="30"/>
        <v>1.0427999999999999</v>
      </c>
      <c r="F161" s="176">
        <f>'JJR-6.1 SP500 MRP'!$C$8</f>
        <v>0.13708783392462626</v>
      </c>
      <c r="G161" s="178">
        <f t="shared" si="31"/>
        <v>0.11108783392462626</v>
      </c>
      <c r="H161" s="176">
        <f t="shared" si="32"/>
        <v>0.14184239321660025</v>
      </c>
    </row>
    <row r="162" spans="2:8">
      <c r="B162" s="10" t="str">
        <f t="shared" si="28"/>
        <v>Otter Tail Corporation</v>
      </c>
      <c r="C162" s="175" t="str">
        <f t="shared" si="28"/>
        <v>OTTR</v>
      </c>
      <c r="D162" s="174">
        <f t="shared" si="29"/>
        <v>2.6000000000000002E-2</v>
      </c>
      <c r="E162" s="177">
        <f t="shared" si="30"/>
        <v>0.93510000000000004</v>
      </c>
      <c r="F162" s="176">
        <f>'JJR-6.1 SP500 MRP'!$C$8</f>
        <v>0.13708783392462626</v>
      </c>
      <c r="G162" s="178">
        <f t="shared" si="31"/>
        <v>0.11108783392462626</v>
      </c>
      <c r="H162" s="176">
        <f t="shared" si="32"/>
        <v>0.12987823350291802</v>
      </c>
    </row>
    <row r="163" spans="2:8">
      <c r="B163" s="10" t="str">
        <f t="shared" si="28"/>
        <v>Pinnacle West Capital Corporation</v>
      </c>
      <c r="C163" s="175" t="str">
        <f t="shared" si="28"/>
        <v>PNW</v>
      </c>
      <c r="D163" s="174">
        <f t="shared" si="29"/>
        <v>2.6000000000000002E-2</v>
      </c>
      <c r="E163" s="177">
        <f t="shared" si="30"/>
        <v>0.93400000000000005</v>
      </c>
      <c r="F163" s="176">
        <f>'JJR-6.1 SP500 MRP'!$C$8</f>
        <v>0.13708783392462626</v>
      </c>
      <c r="G163" s="178">
        <f t="shared" si="31"/>
        <v>0.11108783392462626</v>
      </c>
      <c r="H163" s="176">
        <f t="shared" si="32"/>
        <v>0.12975603688560094</v>
      </c>
    </row>
    <row r="164" spans="2:8">
      <c r="B164" s="10" t="str">
        <f t="shared" si="28"/>
        <v>Portland General Electric Company</v>
      </c>
      <c r="C164" s="175" t="str">
        <f t="shared" si="28"/>
        <v>POR</v>
      </c>
      <c r="D164" s="174">
        <f t="shared" si="29"/>
        <v>2.6000000000000002E-2</v>
      </c>
      <c r="E164" s="177">
        <f t="shared" si="30"/>
        <v>0.88</v>
      </c>
      <c r="F164" s="176">
        <f>'JJR-6.1 SP500 MRP'!$C$8</f>
        <v>0.13708783392462626</v>
      </c>
      <c r="G164" s="178">
        <f t="shared" si="31"/>
        <v>0.11108783392462626</v>
      </c>
      <c r="H164" s="176">
        <f t="shared" si="32"/>
        <v>0.12375729385367112</v>
      </c>
    </row>
    <row r="165" spans="2:8" ht="13.8" thickBot="1">
      <c r="B165" s="179" t="str">
        <f t="shared" si="28"/>
        <v>Xcel Energy Inc.</v>
      </c>
      <c r="C165" s="179" t="str">
        <f t="shared" si="28"/>
        <v>XEL</v>
      </c>
      <c r="D165" s="259">
        <f t="shared" si="29"/>
        <v>2.6000000000000002E-2</v>
      </c>
      <c r="E165" s="181">
        <f t="shared" si="30"/>
        <v>0.83150000000000002</v>
      </c>
      <c r="F165" s="180">
        <f>'JJR-6.1 SP500 MRP'!$C$8</f>
        <v>0.13708783392462626</v>
      </c>
      <c r="G165" s="182">
        <f t="shared" si="31"/>
        <v>0.11108783392462626</v>
      </c>
      <c r="H165" s="180">
        <f t="shared" si="32"/>
        <v>0.11836953390832675</v>
      </c>
    </row>
    <row r="166" spans="2:8" ht="13.8" thickTop="1">
      <c r="B166" s="245" t="s">
        <v>3</v>
      </c>
      <c r="C166" s="246"/>
      <c r="D166" s="110"/>
      <c r="E166" s="110"/>
      <c r="F166" s="110"/>
      <c r="G166" s="110"/>
      <c r="H166" s="247">
        <f>AVERAGE(H148:H165)</f>
        <v>0.12525266176442096</v>
      </c>
    </row>
    <row r="167" spans="2:8">
      <c r="B167" s="108"/>
      <c r="C167" s="246"/>
      <c r="D167" s="110"/>
      <c r="E167" s="110"/>
      <c r="F167" s="110"/>
      <c r="G167" s="110"/>
      <c r="H167" s="247"/>
    </row>
    <row r="168" spans="2:8">
      <c r="B168" s="183"/>
      <c r="C168" s="104"/>
      <c r="D168" s="78"/>
      <c r="E168" s="78"/>
      <c r="F168" s="78"/>
      <c r="G168" s="78"/>
      <c r="H168" s="78"/>
    </row>
    <row r="169" spans="2:8">
      <c r="B169" s="184" t="s">
        <v>83</v>
      </c>
      <c r="C169" s="104"/>
      <c r="D169" s="78"/>
      <c r="E169" s="78"/>
      <c r="F169" s="78"/>
      <c r="G169" s="78"/>
      <c r="H169" s="78"/>
    </row>
    <row r="170" spans="2:8">
      <c r="B170" s="185" t="str">
        <f>B65</f>
        <v>[1] Source: Blue Chip Financial Forecasts, Vol. 40, No. 4, April 1, 2021, at 2</v>
      </c>
      <c r="C170" s="104"/>
      <c r="D170" s="78"/>
      <c r="E170" s="78"/>
      <c r="F170" s="78"/>
      <c r="G170" s="78"/>
      <c r="H170" s="78"/>
    </row>
    <row r="171" spans="2:8">
      <c r="B171" s="186" t="s">
        <v>369</v>
      </c>
      <c r="C171" s="104"/>
      <c r="D171" s="78"/>
      <c r="E171" s="78"/>
      <c r="F171" s="78"/>
      <c r="G171" s="78"/>
      <c r="H171" s="78"/>
    </row>
    <row r="172" spans="2:8">
      <c r="B172" s="129" t="str">
        <f>B32</f>
        <v>[3] Source: Value Line</v>
      </c>
      <c r="C172" s="104"/>
      <c r="D172" s="78"/>
      <c r="E172" s="78"/>
      <c r="F172" s="78"/>
      <c r="G172" s="78"/>
      <c r="H172" s="78"/>
    </row>
    <row r="173" spans="2:8">
      <c r="B173" s="185" t="s">
        <v>362</v>
      </c>
      <c r="C173" s="104"/>
      <c r="D173" s="78"/>
      <c r="E173" s="78"/>
      <c r="F173" s="78"/>
      <c r="G173" s="78"/>
      <c r="H173" s="78"/>
    </row>
    <row r="174" spans="2:8">
      <c r="B174" s="185" t="s">
        <v>363</v>
      </c>
      <c r="C174" s="104"/>
      <c r="D174" s="78"/>
      <c r="E174" s="78"/>
      <c r="F174" s="78"/>
      <c r="G174" s="78"/>
      <c r="H174" s="78"/>
    </row>
    <row r="177" spans="2:8">
      <c r="B177" s="438" t="s">
        <v>371</v>
      </c>
      <c r="C177" s="438"/>
      <c r="D177" s="438"/>
      <c r="E177" s="438"/>
      <c r="F177" s="438"/>
      <c r="G177" s="438"/>
      <c r="H177" s="438"/>
    </row>
    <row r="178" spans="2:8">
      <c r="B178" s="438" t="s">
        <v>355</v>
      </c>
      <c r="C178" s="438"/>
      <c r="D178" s="438"/>
      <c r="E178" s="438"/>
      <c r="F178" s="438"/>
      <c r="G178" s="438"/>
      <c r="H178" s="438"/>
    </row>
    <row r="179" spans="2:8">
      <c r="B179" s="78"/>
      <c r="C179" s="104"/>
      <c r="D179" s="78"/>
      <c r="E179" s="78"/>
      <c r="F179" s="78"/>
      <c r="G179" s="78"/>
      <c r="H179" s="78"/>
    </row>
    <row r="180" spans="2:8" ht="13.8" thickBot="1">
      <c r="B180" s="78"/>
      <c r="C180" s="104"/>
      <c r="D180" s="391" t="s">
        <v>27</v>
      </c>
      <c r="E180" s="391" t="s">
        <v>28</v>
      </c>
      <c r="F180" s="391" t="s">
        <v>29</v>
      </c>
      <c r="G180" s="391" t="s">
        <v>30</v>
      </c>
      <c r="H180" s="391" t="s">
        <v>31</v>
      </c>
    </row>
    <row r="181" spans="2:8" ht="52.8">
      <c r="B181" s="234" t="s">
        <v>35</v>
      </c>
      <c r="C181" s="235" t="s">
        <v>36</v>
      </c>
      <c r="D181" s="236" t="str">
        <f>D76</f>
        <v>Projected 30-year U.S. Treasury bond yield (2022 - 2026)</v>
      </c>
      <c r="E181" s="236" t="s">
        <v>357</v>
      </c>
      <c r="F181" s="236" t="s">
        <v>358</v>
      </c>
      <c r="G181" s="236" t="s">
        <v>359</v>
      </c>
      <c r="H181" s="236" t="s">
        <v>360</v>
      </c>
    </row>
    <row r="182" spans="2:8">
      <c r="B182" s="78"/>
      <c r="C182" s="104"/>
      <c r="D182" s="81"/>
      <c r="E182" s="81"/>
      <c r="F182" s="81"/>
      <c r="G182" s="81"/>
      <c r="H182" s="81"/>
    </row>
    <row r="183" spans="2:8">
      <c r="B183" s="10" t="str">
        <f t="shared" ref="B183:C200" si="35">B8</f>
        <v>ALLETE, Inc.</v>
      </c>
      <c r="C183" s="175" t="str">
        <f t="shared" si="35"/>
        <v>ALE</v>
      </c>
      <c r="D183" s="174">
        <f t="shared" ref="D183:D200" si="36">D78</f>
        <v>2.8000000000000001E-2</v>
      </c>
      <c r="E183" s="177">
        <f t="shared" ref="E183:E200" si="37">E148</f>
        <v>0.91120000000000001</v>
      </c>
      <c r="F183" s="176">
        <f>'JJR-6.1 SP500 MRP'!$C$8</f>
        <v>0.13708783392462626</v>
      </c>
      <c r="G183" s="178">
        <f>F183-D183</f>
        <v>0.10908783392462626</v>
      </c>
      <c r="H183" s="176">
        <f>G183*E183+D183</f>
        <v>0.12740083427211946</v>
      </c>
    </row>
    <row r="184" spans="2:8">
      <c r="B184" s="10" t="str">
        <f t="shared" si="35"/>
        <v>Alliant Energy Corporation</v>
      </c>
      <c r="C184" s="175" t="str">
        <f t="shared" si="35"/>
        <v>LNT</v>
      </c>
      <c r="D184" s="174">
        <f t="shared" si="36"/>
        <v>2.8000000000000001E-2</v>
      </c>
      <c r="E184" s="177">
        <f t="shared" si="37"/>
        <v>0.87119999999999997</v>
      </c>
      <c r="F184" s="176">
        <f>'JJR-6.1 SP500 MRP'!$C$8</f>
        <v>0.13708783392462626</v>
      </c>
      <c r="G184" s="178">
        <f t="shared" ref="G184:G200" si="38">F184-D184</f>
        <v>0.10908783392462626</v>
      </c>
      <c r="H184" s="176">
        <f t="shared" ref="H184:H200" si="39">G184*E184+D184</f>
        <v>0.12303732091513439</v>
      </c>
    </row>
    <row r="185" spans="2:8">
      <c r="B185" s="10" t="str">
        <f t="shared" si="35"/>
        <v>Ameren Corporation</v>
      </c>
      <c r="C185" s="175" t="str">
        <f t="shared" si="35"/>
        <v>AEE</v>
      </c>
      <c r="D185" s="174">
        <f t="shared" si="36"/>
        <v>2.8000000000000001E-2</v>
      </c>
      <c r="E185" s="177">
        <f t="shared" si="37"/>
        <v>0.80200000000000005</v>
      </c>
      <c r="F185" s="176">
        <f>'JJR-6.1 SP500 MRP'!$C$8</f>
        <v>0.13708783392462626</v>
      </c>
      <c r="G185" s="178">
        <f t="shared" si="38"/>
        <v>0.10908783392462626</v>
      </c>
      <c r="H185" s="176">
        <f t="shared" si="39"/>
        <v>0.11548844280755026</v>
      </c>
    </row>
    <row r="186" spans="2:8">
      <c r="B186" s="10" t="str">
        <f t="shared" si="35"/>
        <v>American Electric Power Company, Inc.</v>
      </c>
      <c r="C186" s="175" t="str">
        <f t="shared" si="35"/>
        <v>AEP</v>
      </c>
      <c r="D186" s="174">
        <f t="shared" si="36"/>
        <v>2.8000000000000001E-2</v>
      </c>
      <c r="E186" s="177">
        <f t="shared" si="37"/>
        <v>0.8488</v>
      </c>
      <c r="F186" s="176">
        <f>'JJR-6.1 SP500 MRP'!$C$8</f>
        <v>0.13708783392462626</v>
      </c>
      <c r="G186" s="178">
        <f t="shared" si="38"/>
        <v>0.10908783392462626</v>
      </c>
      <c r="H186" s="176">
        <f t="shared" si="39"/>
        <v>0.12059375343522277</v>
      </c>
    </row>
    <row r="187" spans="2:8">
      <c r="B187" s="10" t="str">
        <f t="shared" si="35"/>
        <v>Duke Energy Corporation</v>
      </c>
      <c r="C187" s="175" t="str">
        <f t="shared" si="35"/>
        <v>DUK</v>
      </c>
      <c r="D187" s="174">
        <f t="shared" si="36"/>
        <v>2.8000000000000001E-2</v>
      </c>
      <c r="E187" s="177">
        <f t="shared" si="37"/>
        <v>0.8226</v>
      </c>
      <c r="F187" s="176">
        <f>'JJR-6.1 SP500 MRP'!$C$8</f>
        <v>0.13708783392462626</v>
      </c>
      <c r="G187" s="178">
        <f t="shared" si="38"/>
        <v>0.10908783392462626</v>
      </c>
      <c r="H187" s="176">
        <f t="shared" si="39"/>
        <v>0.11773565218639756</v>
      </c>
    </row>
    <row r="188" spans="2:8">
      <c r="B188" s="10" t="str">
        <f t="shared" si="35"/>
        <v>Edison International</v>
      </c>
      <c r="C188" s="175" t="str">
        <f t="shared" si="35"/>
        <v>EIX</v>
      </c>
      <c r="D188" s="174">
        <f t="shared" si="36"/>
        <v>2.8000000000000001E-2</v>
      </c>
      <c r="E188" s="177">
        <f t="shared" si="37"/>
        <v>0.93200036217791571</v>
      </c>
      <c r="F188" s="176">
        <f>'JJR-6.1 SP500 MRP'!$C$8</f>
        <v>0.13708783392462626</v>
      </c>
      <c r="G188" s="178">
        <f t="shared" ref="G188" si="40">F188-D188</f>
        <v>0.10908783392462626</v>
      </c>
      <c r="H188" s="176">
        <f t="shared" ref="H188" si="41">G188*E188+D188</f>
        <v>0.129669900726956</v>
      </c>
    </row>
    <row r="189" spans="2:8">
      <c r="B189" s="10" t="str">
        <f t="shared" si="35"/>
        <v>Entergy Corporation</v>
      </c>
      <c r="C189" s="175" t="str">
        <f t="shared" si="35"/>
        <v>ETR</v>
      </c>
      <c r="D189" s="174">
        <f t="shared" si="36"/>
        <v>2.8000000000000001E-2</v>
      </c>
      <c r="E189" s="177">
        <f t="shared" si="37"/>
        <v>0.96899999999999997</v>
      </c>
      <c r="F189" s="176">
        <f>'JJR-6.1 SP500 MRP'!$C$8</f>
        <v>0.13708783392462626</v>
      </c>
      <c r="G189" s="178">
        <f t="shared" si="38"/>
        <v>0.10908783392462626</v>
      </c>
      <c r="H189" s="176">
        <f t="shared" si="39"/>
        <v>0.13370611107296285</v>
      </c>
    </row>
    <row r="190" spans="2:8">
      <c r="B190" s="10" t="str">
        <f t="shared" si="35"/>
        <v>Exelon Corporation</v>
      </c>
      <c r="C190" s="175" t="str">
        <f t="shared" si="35"/>
        <v>EXC</v>
      </c>
      <c r="D190" s="174">
        <f t="shared" si="36"/>
        <v>2.8000000000000001E-2</v>
      </c>
      <c r="E190" s="177">
        <f t="shared" si="37"/>
        <v>0.96679999999999999</v>
      </c>
      <c r="F190" s="176">
        <f>'JJR-6.1 SP500 MRP'!$C$8</f>
        <v>0.13708783392462626</v>
      </c>
      <c r="G190" s="178">
        <f t="shared" si="38"/>
        <v>0.10908783392462626</v>
      </c>
      <c r="H190" s="176">
        <f t="shared" si="39"/>
        <v>0.13346611783832868</v>
      </c>
    </row>
    <row r="191" spans="2:8">
      <c r="B191" s="10" t="str">
        <f t="shared" si="35"/>
        <v xml:space="preserve">Evergy, Inc. </v>
      </c>
      <c r="C191" s="175" t="str">
        <f t="shared" si="35"/>
        <v>EVRG</v>
      </c>
      <c r="D191" s="174">
        <f t="shared" si="36"/>
        <v>2.8000000000000001E-2</v>
      </c>
      <c r="E191" s="177">
        <f t="shared" si="37"/>
        <v>0.8619</v>
      </c>
      <c r="F191" s="176">
        <f>'JJR-6.1 SP500 MRP'!$C$8</f>
        <v>0.13708783392462626</v>
      </c>
      <c r="G191" s="178">
        <f t="shared" si="38"/>
        <v>0.10908783392462626</v>
      </c>
      <c r="H191" s="176">
        <f t="shared" si="39"/>
        <v>0.12202280405963536</v>
      </c>
    </row>
    <row r="192" spans="2:8">
      <c r="B192" s="10" t="str">
        <f t="shared" si="35"/>
        <v>Hawaiian Electric Industries, Inc.</v>
      </c>
      <c r="C192" s="175" t="str">
        <f t="shared" si="35"/>
        <v>HE</v>
      </c>
      <c r="D192" s="174">
        <f t="shared" si="36"/>
        <v>2.8000000000000001E-2</v>
      </c>
      <c r="E192" s="177">
        <f t="shared" si="37"/>
        <v>0.72170000000000001</v>
      </c>
      <c r="F192" s="176">
        <f>'JJR-6.1 SP500 MRP'!$C$8</f>
        <v>0.13708783392462626</v>
      </c>
      <c r="G192" s="178">
        <f t="shared" si="38"/>
        <v>0.10908783392462626</v>
      </c>
      <c r="H192" s="176">
        <f t="shared" si="39"/>
        <v>0.10672868974340277</v>
      </c>
    </row>
    <row r="193" spans="2:8">
      <c r="B193" s="10" t="str">
        <f t="shared" si="35"/>
        <v>IDACORP, Inc.</v>
      </c>
      <c r="C193" s="175" t="str">
        <f t="shared" si="35"/>
        <v>IDA</v>
      </c>
      <c r="D193" s="174">
        <f t="shared" si="36"/>
        <v>2.8000000000000001E-2</v>
      </c>
      <c r="E193" s="177">
        <f t="shared" si="37"/>
        <v>0.88570000000000004</v>
      </c>
      <c r="F193" s="176">
        <f>'JJR-6.1 SP500 MRP'!$C$8</f>
        <v>0.13708783392462626</v>
      </c>
      <c r="G193" s="178">
        <f t="shared" si="38"/>
        <v>0.10908783392462626</v>
      </c>
      <c r="H193" s="176">
        <f t="shared" si="39"/>
        <v>0.12461909450704148</v>
      </c>
    </row>
    <row r="194" spans="2:8">
      <c r="B194" s="10" t="str">
        <f t="shared" si="35"/>
        <v>NextEra Energy, Inc.</v>
      </c>
      <c r="C194" s="175" t="str">
        <f t="shared" si="35"/>
        <v>NEE</v>
      </c>
      <c r="D194" s="174">
        <f t="shared" si="36"/>
        <v>2.8000000000000001E-2</v>
      </c>
      <c r="E194" s="177">
        <f t="shared" si="37"/>
        <v>0.83819999999999995</v>
      </c>
      <c r="F194" s="176">
        <f>'JJR-6.1 SP500 MRP'!$C$8</f>
        <v>0.13708783392462626</v>
      </c>
      <c r="G194" s="178">
        <f t="shared" si="38"/>
        <v>0.10908783392462626</v>
      </c>
      <c r="H194" s="176">
        <f t="shared" si="39"/>
        <v>0.11943742239562172</v>
      </c>
    </row>
    <row r="195" spans="2:8">
      <c r="B195" s="10" t="str">
        <f t="shared" si="35"/>
        <v>NorthWestern Corporation</v>
      </c>
      <c r="C195" s="175" t="str">
        <f t="shared" si="35"/>
        <v>NWE</v>
      </c>
      <c r="D195" s="174">
        <f t="shared" si="36"/>
        <v>2.8000000000000001E-2</v>
      </c>
      <c r="E195" s="177">
        <f t="shared" si="37"/>
        <v>1.0278</v>
      </c>
      <c r="F195" s="176">
        <f>'JJR-6.1 SP500 MRP'!$C$8</f>
        <v>0.13708783392462626</v>
      </c>
      <c r="G195" s="178">
        <f t="shared" si="38"/>
        <v>0.10908783392462626</v>
      </c>
      <c r="H195" s="176">
        <f t="shared" si="39"/>
        <v>0.14012047570773087</v>
      </c>
    </row>
    <row r="196" spans="2:8">
      <c r="B196" s="10" t="str">
        <f t="shared" si="35"/>
        <v>OGE Energy Corp.</v>
      </c>
      <c r="C196" s="175" t="str">
        <f t="shared" si="35"/>
        <v>OGE</v>
      </c>
      <c r="D196" s="174">
        <f t="shared" si="36"/>
        <v>2.8000000000000001E-2</v>
      </c>
      <c r="E196" s="177">
        <f t="shared" si="37"/>
        <v>1.0427999999999999</v>
      </c>
      <c r="F196" s="176">
        <f>'JJR-6.1 SP500 MRP'!$C$8</f>
        <v>0.13708783392462626</v>
      </c>
      <c r="G196" s="178">
        <f t="shared" si="38"/>
        <v>0.10908783392462626</v>
      </c>
      <c r="H196" s="176">
        <f t="shared" si="39"/>
        <v>0.14175679321660026</v>
      </c>
    </row>
    <row r="197" spans="2:8">
      <c r="B197" s="10" t="str">
        <f t="shared" si="35"/>
        <v>Otter Tail Corporation</v>
      </c>
      <c r="C197" s="175" t="str">
        <f t="shared" si="35"/>
        <v>OTTR</v>
      </c>
      <c r="D197" s="174">
        <f t="shared" si="36"/>
        <v>2.8000000000000001E-2</v>
      </c>
      <c r="E197" s="177">
        <f t="shared" si="37"/>
        <v>0.93510000000000004</v>
      </c>
      <c r="F197" s="176">
        <f>'JJR-6.1 SP500 MRP'!$C$8</f>
        <v>0.13708783392462626</v>
      </c>
      <c r="G197" s="178">
        <f t="shared" si="38"/>
        <v>0.10908783392462626</v>
      </c>
      <c r="H197" s="176">
        <f t="shared" si="39"/>
        <v>0.13000803350291804</v>
      </c>
    </row>
    <row r="198" spans="2:8">
      <c r="B198" s="10" t="str">
        <f t="shared" si="35"/>
        <v>Pinnacle West Capital Corporation</v>
      </c>
      <c r="C198" s="175" t="str">
        <f t="shared" si="35"/>
        <v>PNW</v>
      </c>
      <c r="D198" s="174">
        <f t="shared" si="36"/>
        <v>2.8000000000000001E-2</v>
      </c>
      <c r="E198" s="177">
        <f t="shared" si="37"/>
        <v>0.93400000000000005</v>
      </c>
      <c r="F198" s="176">
        <f>'JJR-6.1 SP500 MRP'!$C$8</f>
        <v>0.13708783392462626</v>
      </c>
      <c r="G198" s="178">
        <f t="shared" si="38"/>
        <v>0.10908783392462626</v>
      </c>
      <c r="H198" s="176">
        <f t="shared" si="39"/>
        <v>0.12988803688560094</v>
      </c>
    </row>
    <row r="199" spans="2:8">
      <c r="B199" s="10" t="str">
        <f t="shared" si="35"/>
        <v>Portland General Electric Company</v>
      </c>
      <c r="C199" s="175" t="str">
        <f t="shared" si="35"/>
        <v>POR</v>
      </c>
      <c r="D199" s="174">
        <f t="shared" si="36"/>
        <v>2.8000000000000001E-2</v>
      </c>
      <c r="E199" s="177">
        <f t="shared" si="37"/>
        <v>0.88</v>
      </c>
      <c r="F199" s="176">
        <f>'JJR-6.1 SP500 MRP'!$C$8</f>
        <v>0.13708783392462626</v>
      </c>
      <c r="G199" s="178">
        <f t="shared" si="38"/>
        <v>0.10908783392462626</v>
      </c>
      <c r="H199" s="176">
        <f t="shared" si="39"/>
        <v>0.1239972938536711</v>
      </c>
    </row>
    <row r="200" spans="2:8" ht="13.8" thickBot="1">
      <c r="B200" s="179" t="str">
        <f t="shared" si="35"/>
        <v>Xcel Energy Inc.</v>
      </c>
      <c r="C200" s="179" t="str">
        <f t="shared" si="35"/>
        <v>XEL</v>
      </c>
      <c r="D200" s="259">
        <f t="shared" si="36"/>
        <v>2.8000000000000001E-2</v>
      </c>
      <c r="E200" s="181">
        <f t="shared" si="37"/>
        <v>0.83150000000000002</v>
      </c>
      <c r="F200" s="180">
        <f>'JJR-6.1 SP500 MRP'!$C$8</f>
        <v>0.13708783392462626</v>
      </c>
      <c r="G200" s="182">
        <f t="shared" si="38"/>
        <v>0.10908783392462626</v>
      </c>
      <c r="H200" s="180">
        <f t="shared" si="39"/>
        <v>0.11870653390832674</v>
      </c>
    </row>
    <row r="201" spans="2:8" ht="13.8" thickTop="1">
      <c r="B201" s="245" t="s">
        <v>3</v>
      </c>
      <c r="C201" s="246"/>
      <c r="D201" s="110"/>
      <c r="E201" s="110"/>
      <c r="F201" s="110"/>
      <c r="G201" s="110"/>
      <c r="H201" s="247">
        <f>AVERAGE(H183:H200)</f>
        <v>0.12546573950195675</v>
      </c>
    </row>
    <row r="202" spans="2:8">
      <c r="B202" s="108"/>
      <c r="C202" s="246"/>
      <c r="D202" s="110"/>
      <c r="E202" s="110"/>
      <c r="F202" s="110"/>
      <c r="G202" s="110"/>
      <c r="H202" s="247"/>
    </row>
    <row r="203" spans="2:8">
      <c r="B203" s="183"/>
      <c r="C203" s="104"/>
      <c r="D203" s="78"/>
      <c r="E203" s="78"/>
      <c r="F203" s="78"/>
      <c r="G203" s="78"/>
      <c r="H203" s="78"/>
    </row>
    <row r="204" spans="2:8">
      <c r="B204" s="184" t="s">
        <v>83</v>
      </c>
      <c r="C204" s="104"/>
      <c r="D204" s="78"/>
      <c r="E204" s="78"/>
      <c r="F204" s="78"/>
      <c r="G204" s="78"/>
      <c r="H204" s="78"/>
    </row>
    <row r="205" spans="2:8">
      <c r="B205" s="185" t="str">
        <f>B100</f>
        <v>[1] Source: Blue Chip Financial Forecasts, Vol. 39, No. 12, December 1, 2020, at 14</v>
      </c>
      <c r="C205" s="104"/>
      <c r="D205" s="78"/>
      <c r="E205" s="78"/>
      <c r="F205" s="78"/>
      <c r="G205" s="78"/>
      <c r="H205" s="78"/>
    </row>
    <row r="206" spans="2:8">
      <c r="B206" s="186" t="s">
        <v>369</v>
      </c>
      <c r="C206" s="104"/>
      <c r="D206" s="78"/>
      <c r="E206" s="78"/>
      <c r="F206" s="78"/>
      <c r="G206" s="78"/>
      <c r="H206" s="78"/>
    </row>
    <row r="207" spans="2:8">
      <c r="B207" s="129" t="str">
        <f>B32</f>
        <v>[3] Source: Value Line</v>
      </c>
      <c r="C207" s="104"/>
      <c r="D207" s="78"/>
      <c r="E207" s="78"/>
      <c r="F207" s="78"/>
      <c r="G207" s="78"/>
      <c r="H207" s="78"/>
    </row>
    <row r="208" spans="2:8">
      <c r="B208" s="185" t="s">
        <v>362</v>
      </c>
      <c r="C208" s="104"/>
      <c r="D208" s="78"/>
      <c r="E208" s="78"/>
      <c r="F208" s="78"/>
      <c r="G208" s="78"/>
      <c r="H208" s="78"/>
    </row>
    <row r="209" spans="2:8">
      <c r="B209" s="185" t="s">
        <v>363</v>
      </c>
      <c r="C209" s="104"/>
      <c r="D209" s="78"/>
      <c r="E209" s="78"/>
      <c r="F209" s="78"/>
      <c r="G209" s="78"/>
      <c r="H209" s="78"/>
    </row>
  </sheetData>
  <mergeCells count="12">
    <mergeCell ref="B177:H177"/>
    <mergeCell ref="B178:H178"/>
    <mergeCell ref="B73:H73"/>
    <mergeCell ref="B107:H107"/>
    <mergeCell ref="B108:H108"/>
    <mergeCell ref="B142:H142"/>
    <mergeCell ref="B143:H143"/>
    <mergeCell ref="B2:H2"/>
    <mergeCell ref="B3:H3"/>
    <mergeCell ref="B37:H37"/>
    <mergeCell ref="B38:H38"/>
    <mergeCell ref="B72:H72"/>
  </mergeCells>
  <conditionalFormatting sqref="D26:H27 E25:H25 D8:H24">
    <cfRule type="expression" dxfId="43" priority="24">
      <formula>$D8="Yes"</formula>
    </cfRule>
  </conditionalFormatting>
  <conditionalFormatting sqref="B8:C25">
    <cfRule type="expression" dxfId="42" priority="22">
      <formula>"(blank)"</formula>
    </cfRule>
  </conditionalFormatting>
  <conditionalFormatting sqref="B8:C25">
    <cfRule type="expression" dxfId="41" priority="23">
      <formula>#REF!</formula>
    </cfRule>
  </conditionalFormatting>
  <conditionalFormatting sqref="E43:H43 D44:H62">
    <cfRule type="expression" dxfId="40" priority="21">
      <formula>$D43="Yes"</formula>
    </cfRule>
  </conditionalFormatting>
  <conditionalFormatting sqref="B43:C60">
    <cfRule type="expression" dxfId="39" priority="19">
      <formula>"(blank)"</formula>
    </cfRule>
  </conditionalFormatting>
  <conditionalFormatting sqref="B43:C60">
    <cfRule type="expression" dxfId="38" priority="20">
      <formula>#REF!</formula>
    </cfRule>
  </conditionalFormatting>
  <conditionalFormatting sqref="D78:H97">
    <cfRule type="expression" dxfId="37" priority="18">
      <formula>$D78="Yes"</formula>
    </cfRule>
  </conditionalFormatting>
  <conditionalFormatting sqref="B78:C95">
    <cfRule type="expression" dxfId="36" priority="16">
      <formula>"(blank)"</formula>
    </cfRule>
  </conditionalFormatting>
  <conditionalFormatting sqref="B78:C95">
    <cfRule type="expression" dxfId="35" priority="17">
      <formula>#REF!</formula>
    </cfRule>
  </conditionalFormatting>
  <conditionalFormatting sqref="D132:H132 D131 F131:H131 D113:H130">
    <cfRule type="expression" dxfId="34" priority="15">
      <formula>$D113="Yes"</formula>
    </cfRule>
  </conditionalFormatting>
  <conditionalFormatting sqref="B113:C130">
    <cfRule type="expression" dxfId="33" priority="13">
      <formula>"(blank)"</formula>
    </cfRule>
  </conditionalFormatting>
  <conditionalFormatting sqref="B113:C130">
    <cfRule type="expression" dxfId="32" priority="14">
      <formula>#REF!</formula>
    </cfRule>
  </conditionalFormatting>
  <conditionalFormatting sqref="D148:H167">
    <cfRule type="expression" dxfId="31" priority="12">
      <formula>$D148="Yes"</formula>
    </cfRule>
  </conditionalFormatting>
  <conditionalFormatting sqref="B148:C165">
    <cfRule type="expression" dxfId="30" priority="10">
      <formula>"(blank)"</formula>
    </cfRule>
  </conditionalFormatting>
  <conditionalFormatting sqref="B148:C165">
    <cfRule type="expression" dxfId="29" priority="11">
      <formula>#REF!</formula>
    </cfRule>
  </conditionalFormatting>
  <conditionalFormatting sqref="D183:H202">
    <cfRule type="expression" dxfId="28" priority="9">
      <formula>$D183="Yes"</formula>
    </cfRule>
  </conditionalFormatting>
  <conditionalFormatting sqref="B183:C200">
    <cfRule type="expression" dxfId="27" priority="7">
      <formula>"(blank)"</formula>
    </cfRule>
  </conditionalFormatting>
  <conditionalFormatting sqref="B183:C200">
    <cfRule type="expression" dxfId="26" priority="8">
      <formula>#REF!</formula>
    </cfRule>
  </conditionalFormatting>
  <conditionalFormatting sqref="E131">
    <cfRule type="expression" dxfId="25" priority="6">
      <formula>$D131="Yes"</formula>
    </cfRule>
  </conditionalFormatting>
  <conditionalFormatting sqref="D25">
    <cfRule type="expression" dxfId="24" priority="4">
      <formula>"(blank)"</formula>
    </cfRule>
  </conditionalFormatting>
  <conditionalFormatting sqref="D25">
    <cfRule type="expression" dxfId="23" priority="5">
      <formula>#REF!</formula>
    </cfRule>
  </conditionalFormatting>
  <conditionalFormatting sqref="K43:K60">
    <cfRule type="containsText" dxfId="22" priority="3" operator="containsText" text="false">
      <formula>NOT(ISERROR(SEARCH("false",K43)))</formula>
    </cfRule>
  </conditionalFormatting>
  <conditionalFormatting sqref="D43">
    <cfRule type="expression" dxfId="21" priority="1">
      <formula>$D43="Yes"</formula>
    </cfRule>
  </conditionalFormatting>
  <printOptions horizontalCentered="1"/>
  <pageMargins left="0.7" right="0.7" top="0.75" bottom="0.75" header="0.3" footer="0.3"/>
  <pageSetup scale="86" orientation="portrait" useFirstPageNumber="1" r:id="rId1"/>
  <headerFooter>
    <oddHeader>&amp;RExhibit JJR-6.2
Page &amp;P of 1</oddHeader>
  </headerFooter>
  <ignoredErrors>
    <ignoredError sqref="E49:E60 E44:E4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4a188d-c812-4649-9737-174606b45064">
      <UserInfo>
        <DisplayName>Mark Cattrell</DisplayName>
        <AccountId>31</AccountId>
        <AccountType/>
      </UserInfo>
      <UserInfo>
        <DisplayName>Hilary Gardner</DisplayName>
        <AccountId>55</AccountId>
        <AccountType/>
      </UserInfo>
      <UserInfo>
        <DisplayName>Gene Grecheck</DisplayName>
        <AccountId>35</AccountId>
        <AccountType/>
      </UserInfo>
      <UserInfo>
        <DisplayName>Bryan Hu</DisplayName>
        <AccountId>67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9933F1FC96E242A988D0049D7B79C2" ma:contentTypeVersion="7" ma:contentTypeDescription="Create a new document." ma:contentTypeScope="" ma:versionID="266723c53abeb8b91a4116a7af53e5b1">
  <xsd:schema xmlns:xsd="http://www.w3.org/2001/XMLSchema" xmlns:xs="http://www.w3.org/2001/XMLSchema" xmlns:p="http://schemas.microsoft.com/office/2006/metadata/properties" xmlns:ns2="8d3c507d-0351-402a-aa84-77ab23f97bd9" xmlns:ns3="054a188d-c812-4649-9737-174606b45064" targetNamespace="http://schemas.microsoft.com/office/2006/metadata/properties" ma:root="true" ma:fieldsID="2e6c9588c03d512747b5fb78a485f4a4" ns2:_="" ns3:_="">
    <xsd:import namespace="8d3c507d-0351-402a-aa84-77ab23f97bd9"/>
    <xsd:import namespace="054a188d-c812-4649-9737-174606b45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07d-0351-402a-aa84-77ab23f97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a188d-c812-4649-9737-174606b450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95509-535D-4FB1-8B24-F98CD9C66E2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54a188d-c812-4649-9737-174606b45064"/>
    <ds:schemaRef ds:uri="8d3c507d-0351-402a-aa84-77ab23f97bd9"/>
  </ds:schemaRefs>
</ds:datastoreItem>
</file>

<file path=customXml/itemProps2.xml><?xml version="1.0" encoding="utf-8"?>
<ds:datastoreItem xmlns:ds="http://schemas.openxmlformats.org/officeDocument/2006/customXml" ds:itemID="{9D9C641D-8417-4BE5-9099-13F2C1598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07d-0351-402a-aa84-77ab23f97bd9"/>
    <ds:schemaRef ds:uri="054a188d-c812-4649-9737-174606b45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B18E0-0C55-4BCC-A4B5-E491614992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JJR-2 Summary</vt:lpstr>
      <vt:lpstr>JJR-3 Proxy Selection</vt:lpstr>
      <vt:lpstr>JJR-4 Constant DCF</vt:lpstr>
      <vt:lpstr>JJR-5.1 Multi-Stage DCF Mean</vt:lpstr>
      <vt:lpstr>JJR-5.2 Multi-Stage DCF Min</vt:lpstr>
      <vt:lpstr>JJR-5.3 Multi-Stage DCF Max</vt:lpstr>
      <vt:lpstr>JJR-5.4 GDP Growth</vt:lpstr>
      <vt:lpstr>JJR-6.1 SP500 MRP</vt:lpstr>
      <vt:lpstr>JJR-6.2 CAPM</vt:lpstr>
      <vt:lpstr>JJR-7 Risk Premium</vt:lpstr>
      <vt:lpstr>JJR-8 Expected Earnings</vt:lpstr>
      <vt:lpstr>JJR-9 Market Cap</vt:lpstr>
      <vt:lpstr>JJR-10.1 CapEx 1</vt:lpstr>
      <vt:lpstr>JJR-10.2 CapEx 2</vt:lpstr>
      <vt:lpstr>JJR-11 Reg Risk</vt:lpstr>
      <vt:lpstr>JJR-12 Capital Structure</vt:lpstr>
      <vt:lpstr>'JJR-11 Reg Risk'!Print_Area</vt:lpstr>
      <vt:lpstr>'JJR-2 Summary'!Print_Area</vt:lpstr>
      <vt:lpstr>'JJR-3 Proxy Selection'!Print_Area</vt:lpstr>
      <vt:lpstr>'JJR-6.2 CAPM'!Print_Area</vt:lpstr>
      <vt:lpstr>'JJR-7 Risk Premium'!Print_Area</vt:lpstr>
      <vt:lpstr>'JJR-8 Expected Earnings'!Print_Area</vt:lpstr>
      <vt:lpstr>'JJR-9 Market Cap'!Print_Area</vt:lpstr>
      <vt:lpstr>'JJR-11 Reg Risk'!Print_Titles</vt:lpstr>
      <vt:lpstr>'JJR-6.1 SP500 MRP'!Print_Titles</vt:lpstr>
      <vt:lpstr>'JJR-7 Risk Premium'!Print_Titles</vt:lpstr>
    </vt:vector>
  </TitlesOfParts>
  <Manager/>
  <Company>Concentric Energy Advisors,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Lieberman</dc:creator>
  <cp:keywords/>
  <dc:description/>
  <cp:lastModifiedBy>Vicki Kramer</cp:lastModifiedBy>
  <cp:revision/>
  <dcterms:created xsi:type="dcterms:W3CDTF">2006-02-15T16:19:06Z</dcterms:created>
  <dcterms:modified xsi:type="dcterms:W3CDTF">2021-05-28T14:36:33Z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{4833D309-3112-4A1E-9746-2AF6BD669EDC}</vt:lpwstr>
  </property>
  <property fmtid="{D5CDD505-2E9C-101B-9397-08002B2CF9AE}" pid="3" name="ContentTypeId">
    <vt:lpwstr>0x010100639933F1FC96E242A988D0049D7B79C2</vt:lpwstr>
  </property>
</Properties>
</file>