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60" windowWidth="7470" windowHeight="6285"/>
  </bookViews>
  <sheets>
    <sheet name="Cal Rate" sheetId="2" r:id="rId1"/>
    <sheet name="Sheet1" sheetId="5" state="hidden" r:id="rId2"/>
  </sheets>
  <calcPr calcId="145621" iterate="1"/>
</workbook>
</file>

<file path=xl/calcChain.xml><?xml version="1.0" encoding="utf-8"?>
<calcChain xmlns="http://schemas.openxmlformats.org/spreadsheetml/2006/main">
  <c r="M14" i="2" l="1"/>
  <c r="C16" i="5" l="1"/>
  <c r="C22" i="5" s="1"/>
  <c r="C27" i="5" s="1"/>
  <c r="C32" i="5" s="1"/>
  <c r="M12" i="2"/>
  <c r="A11" i="2" l="1"/>
  <c r="A9" i="2"/>
  <c r="G26" i="2"/>
  <c r="G24" i="2"/>
  <c r="G22" i="2"/>
  <c r="G20" i="2"/>
  <c r="C1" i="2"/>
  <c r="I22" i="2"/>
  <c r="I20" i="2"/>
  <c r="I24" i="2"/>
  <c r="I26" i="2"/>
  <c r="C28" i="2"/>
  <c r="I28" i="2" l="1"/>
  <c r="K24" i="2" s="1"/>
  <c r="O24" i="2" s="1"/>
  <c r="K26" i="2" l="1"/>
  <c r="O26" i="2" s="1"/>
  <c r="M26" i="2" s="1"/>
  <c r="K20" i="2"/>
  <c r="O20" i="2" s="1"/>
  <c r="K22" i="2"/>
  <c r="M24" i="2"/>
  <c r="K28" i="2" l="1"/>
  <c r="O22" i="2"/>
  <c r="M22" i="2" s="1"/>
  <c r="M20" i="2"/>
  <c r="O28" i="2"/>
  <c r="C32" i="2" l="1"/>
</calcChain>
</file>

<file path=xl/sharedStrings.xml><?xml version="1.0" encoding="utf-8"?>
<sst xmlns="http://schemas.openxmlformats.org/spreadsheetml/2006/main" count="42" uniqueCount="36">
  <si>
    <t xml:space="preserve">ISRS RATE DESIGN </t>
  </si>
  <si>
    <t>Number</t>
  </si>
  <si>
    <t>ISRS</t>
  </si>
  <si>
    <t>Revenues</t>
  </si>
  <si>
    <t>of Customers</t>
  </si>
  <si>
    <t>charge</t>
  </si>
  <si>
    <t xml:space="preserve">Residential </t>
  </si>
  <si>
    <t>Small General Service</t>
  </si>
  <si>
    <t>Large General Service</t>
  </si>
  <si>
    <t>Large Volume Service</t>
  </si>
  <si>
    <t>TOTAL</t>
  </si>
  <si>
    <t>MISSOURI GAS ENERGY</t>
  </si>
  <si>
    <t>Company's Total ISRS Revenues</t>
  </si>
  <si>
    <t xml:space="preserve">Customer </t>
  </si>
  <si>
    <t>Ratio To Res.</t>
  </si>
  <si>
    <t xml:space="preserve">Weighted </t>
  </si>
  <si>
    <t>Customer</t>
  </si>
  <si>
    <t xml:space="preserve">ISRS </t>
  </si>
  <si>
    <t xml:space="preserve">Charges </t>
  </si>
  <si>
    <t>Cust. Charge</t>
  </si>
  <si>
    <t>Customer #</t>
  </si>
  <si>
    <t>Percentage</t>
  </si>
  <si>
    <t xml:space="preserve"> Rate Class</t>
  </si>
  <si>
    <t>Appendix B</t>
  </si>
  <si>
    <t>GO-2011-0003</t>
  </si>
  <si>
    <t>GO-2011-0269</t>
  </si>
  <si>
    <t xml:space="preserve">  However, it should be noted that the total amount collected will be true-up at a later date.</t>
  </si>
  <si>
    <t>GO-2012-0144</t>
  </si>
  <si>
    <t>GO-2013-0015</t>
  </si>
  <si>
    <t xml:space="preserve">Total </t>
  </si>
  <si>
    <t>GO-2013-0391</t>
  </si>
  <si>
    <t>prior period  adj</t>
  </si>
  <si>
    <t>Commission  Granted</t>
  </si>
  <si>
    <t xml:space="preserve">GO-2013-0355 </t>
  </si>
  <si>
    <t>GO-2013-0355</t>
  </si>
  <si>
    <t>GO-2014-0179 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</si>
</sst>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0"/>
    <numFmt numFmtId="167" formatCode="0.0000%"/>
    <numFmt numFmtId="168" formatCode="_(&quot;$&quot;* #,##0_);_(&quot;$&quot;* \(#,##0\);_(&quot;$&quot;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sz val="14"/>
      <name val="Arial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164" fontId="3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 wrapText="1" indent="1"/>
    </xf>
    <xf numFmtId="1" fontId="0" fillId="0" borderId="0" xfId="0" applyNumberFormat="1"/>
    <xf numFmtId="0" fontId="4" fillId="0" borderId="0" xfId="0" applyFont="1" applyAlignment="1">
      <alignment horizontal="left"/>
    </xf>
    <xf numFmtId="0" fontId="3" fillId="0" borderId="1" xfId="0" applyFont="1" applyBorder="1"/>
    <xf numFmtId="167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3" fontId="0" fillId="0" borderId="2" xfId="0" applyNumberFormat="1" applyBorder="1" applyAlignment="1">
      <alignment horizontal="right"/>
    </xf>
    <xf numFmtId="167" fontId="0" fillId="0" borderId="3" xfId="0" applyNumberFormat="1" applyBorder="1"/>
    <xf numFmtId="165" fontId="0" fillId="0" borderId="3" xfId="0" applyNumberFormat="1" applyBorder="1"/>
    <xf numFmtId="0" fontId="0" fillId="0" borderId="0" xfId="0" applyAlignment="1">
      <alignment horizontal="left"/>
    </xf>
    <xf numFmtId="3" fontId="0" fillId="0" borderId="3" xfId="0" applyNumberFormat="1" applyBorder="1"/>
    <xf numFmtId="3" fontId="0" fillId="0" borderId="0" xfId="0" applyNumberFormat="1"/>
    <xf numFmtId="0" fontId="0" fillId="0" borderId="0" xfId="0" applyBorder="1"/>
    <xf numFmtId="0" fontId="0" fillId="0" borderId="0" xfId="0" applyFill="1"/>
    <xf numFmtId="164" fontId="0" fillId="0" borderId="0" xfId="0" applyNumberFormat="1" applyFill="1" applyAlignment="1">
      <alignment horizontal="left" indent="1"/>
    </xf>
    <xf numFmtId="1" fontId="0" fillId="0" borderId="0" xfId="0" applyNumberFormat="1" applyFill="1" applyAlignment="1">
      <alignment horizontal="right"/>
    </xf>
    <xf numFmtId="166" fontId="2" fillId="0" borderId="0" xfId="0" applyNumberFormat="1" applyFont="1" applyFill="1" applyAlignment="1">
      <alignment horizontal="right" indent="1"/>
    </xf>
    <xf numFmtId="166" fontId="2" fillId="0" borderId="0" xfId="0" applyNumberFormat="1" applyFont="1" applyFill="1" applyAlignment="1">
      <alignment horizontal="left" indent="1"/>
    </xf>
    <xf numFmtId="0" fontId="6" fillId="0" borderId="0" xfId="0" applyFont="1"/>
    <xf numFmtId="3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left" indent="1"/>
    </xf>
    <xf numFmtId="1" fontId="0" fillId="2" borderId="0" xfId="0" applyNumberFormat="1" applyFill="1" applyAlignment="1">
      <alignment horizontal="right"/>
    </xf>
    <xf numFmtId="0" fontId="0" fillId="0" borderId="0" xfId="0" applyAlignment="1">
      <alignment wrapText="1"/>
    </xf>
    <xf numFmtId="165" fontId="3" fillId="0" borderId="0" xfId="0" applyNumberFormat="1" applyFont="1" applyFill="1" applyBorder="1"/>
    <xf numFmtId="0" fontId="0" fillId="0" borderId="0" xfId="0" applyFont="1"/>
    <xf numFmtId="6" fontId="0" fillId="0" borderId="0" xfId="0" applyNumberFormat="1" applyFont="1" applyAlignment="1">
      <alignment horizontal="center"/>
    </xf>
    <xf numFmtId="6" fontId="7" fillId="0" borderId="0" xfId="0" applyNumberFormat="1" applyFont="1" applyAlignment="1">
      <alignment horizontal="center"/>
    </xf>
    <xf numFmtId="0" fontId="8" fillId="0" borderId="0" xfId="0" applyFont="1"/>
    <xf numFmtId="6" fontId="0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Font="1" applyBorder="1"/>
    <xf numFmtId="6" fontId="7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indent="1"/>
    </xf>
    <xf numFmtId="6" fontId="3" fillId="0" borderId="0" xfId="0" applyNumberFormat="1" applyFont="1" applyAlignment="1">
      <alignment horizontal="right"/>
    </xf>
    <xf numFmtId="165" fontId="0" fillId="0" borderId="2" xfId="0" applyNumberFormat="1" applyBorder="1"/>
    <xf numFmtId="0" fontId="0" fillId="0" borderId="1" xfId="0" applyBorder="1"/>
    <xf numFmtId="165" fontId="0" fillId="0" borderId="0" xfId="0" applyNumberFormat="1" applyBorder="1"/>
    <xf numFmtId="6" fontId="3" fillId="0" borderId="0" xfId="0" applyNumberFormat="1" applyFont="1"/>
    <xf numFmtId="165" fontId="3" fillId="0" borderId="1" xfId="0" applyNumberFormat="1" applyFont="1" applyBorder="1"/>
    <xf numFmtId="6" fontId="1" fillId="0" borderId="0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168" fontId="3" fillId="0" borderId="0" xfId="1" applyNumberFormat="1" applyFont="1" applyAlignment="1">
      <alignment horizontal="right"/>
    </xf>
    <xf numFmtId="165" fontId="0" fillId="0" borderId="0" xfId="0" applyNumberForma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Q29" sqref="Q29"/>
    </sheetView>
  </sheetViews>
  <sheetFormatPr defaultRowHeight="12.75" x14ac:dyDescent="0.2"/>
  <cols>
    <col min="1" max="1" width="23.28515625" bestFit="1" customWidth="1"/>
    <col min="2" max="2" width="1.42578125" customWidth="1"/>
    <col min="3" max="3" width="15.85546875" customWidth="1"/>
    <col min="4" max="4" width="1.28515625" customWidth="1"/>
    <col min="5" max="5" width="10.140625" bestFit="1" customWidth="1"/>
    <col min="6" max="6" width="0.7109375" customWidth="1"/>
    <col min="7" max="7" width="14.42578125" customWidth="1"/>
    <col min="8" max="8" width="0.7109375" customWidth="1"/>
    <col min="9" max="9" width="11.140625" bestFit="1" customWidth="1"/>
    <col min="10" max="10" width="0.7109375" customWidth="1"/>
    <col min="11" max="11" width="13.28515625" customWidth="1"/>
    <col min="12" max="12" width="0.28515625" customWidth="1"/>
    <col min="13" max="13" width="15.7109375" bestFit="1" customWidth="1"/>
    <col min="14" max="14" width="1.28515625" customWidth="1"/>
    <col min="15" max="15" width="10.140625" bestFit="1" customWidth="1"/>
  </cols>
  <sheetData>
    <row r="1" spans="1:15" ht="18" x14ac:dyDescent="0.25">
      <c r="A1" s="1" t="s">
        <v>11</v>
      </c>
      <c r="B1" s="1"/>
      <c r="C1" s="1" t="e">
        <f>#REF!</f>
        <v>#REF!</v>
      </c>
      <c r="D1" s="1"/>
      <c r="E1" s="1"/>
      <c r="G1" s="1"/>
      <c r="M1" s="26" t="s">
        <v>23</v>
      </c>
      <c r="N1" s="26"/>
      <c r="O1" s="26"/>
    </row>
    <row r="2" spans="1:15" x14ac:dyDescent="0.2">
      <c r="A2" s="1"/>
      <c r="B2" s="1"/>
      <c r="C2" s="1"/>
      <c r="D2" s="1"/>
      <c r="E2" s="1"/>
      <c r="G2" s="1"/>
    </row>
    <row r="3" spans="1:15" x14ac:dyDescent="0.2">
      <c r="A3" s="1"/>
      <c r="B3" s="1"/>
      <c r="C3" s="1"/>
      <c r="D3" s="1"/>
      <c r="E3" s="1"/>
      <c r="G3" s="1"/>
      <c r="K3" s="32" t="s">
        <v>24</v>
      </c>
      <c r="L3" s="33">
        <v>1224824</v>
      </c>
      <c r="M3" s="33">
        <v>1224824</v>
      </c>
    </row>
    <row r="4" spans="1:15" x14ac:dyDescent="0.2">
      <c r="A4" s="1"/>
      <c r="B4" s="1"/>
      <c r="C4" s="1"/>
      <c r="D4" s="1"/>
      <c r="E4" s="1"/>
      <c r="G4" s="1"/>
      <c r="K4" s="32" t="s">
        <v>25</v>
      </c>
      <c r="L4" s="33">
        <v>1662349</v>
      </c>
      <c r="M4" s="33">
        <v>1662349</v>
      </c>
    </row>
    <row r="5" spans="1:15" x14ac:dyDescent="0.2">
      <c r="A5" s="1"/>
      <c r="C5" s="1"/>
      <c r="D5" s="1"/>
      <c r="E5" s="1"/>
      <c r="G5" s="1"/>
      <c r="K5" s="32" t="s">
        <v>27</v>
      </c>
      <c r="L5" s="33">
        <v>891255</v>
      </c>
      <c r="M5" s="33">
        <v>891255</v>
      </c>
    </row>
    <row r="6" spans="1:15" ht="15" x14ac:dyDescent="0.25">
      <c r="A6" s="1"/>
      <c r="C6" s="1"/>
      <c r="D6" s="1"/>
      <c r="E6" s="1"/>
      <c r="G6" s="1"/>
      <c r="K6" s="32" t="s">
        <v>28</v>
      </c>
      <c r="L6" s="33"/>
      <c r="M6" s="47">
        <v>823283.9523024857</v>
      </c>
    </row>
    <row r="7" spans="1:15" x14ac:dyDescent="0.2">
      <c r="A7" s="1"/>
      <c r="C7" s="1"/>
      <c r="D7" s="1"/>
      <c r="E7" s="1"/>
      <c r="G7" s="1"/>
      <c r="K7" s="32" t="s">
        <v>34</v>
      </c>
      <c r="L7" s="33"/>
      <c r="M7" s="36">
        <v>1741740</v>
      </c>
    </row>
    <row r="8" spans="1:15" ht="15" x14ac:dyDescent="0.25">
      <c r="A8" s="1"/>
      <c r="C8" s="1"/>
      <c r="G8" s="1"/>
      <c r="L8" s="34">
        <v>823283.9523024857</v>
      </c>
    </row>
    <row r="9" spans="1:15" x14ac:dyDescent="0.2">
      <c r="A9" s="1" t="e">
        <f>CONCATENATE("CASE NO. ",#REF!)</f>
        <v>#REF!</v>
      </c>
      <c r="B9" s="1"/>
      <c r="G9" s="1"/>
      <c r="I9" s="32" t="s">
        <v>35</v>
      </c>
      <c r="M9" s="48">
        <v>1729917</v>
      </c>
    </row>
    <row r="10" spans="1:15" x14ac:dyDescent="0.2">
      <c r="A10" s="1"/>
      <c r="B10" s="1"/>
      <c r="G10" s="1"/>
      <c r="K10" s="32"/>
      <c r="L10" s="33">
        <v>891255</v>
      </c>
      <c r="M10" s="35"/>
    </row>
    <row r="11" spans="1:15" ht="15" x14ac:dyDescent="0.25">
      <c r="A11" s="1" t="e">
        <f>CONCATENATE("FILE NO. ",#REF!)</f>
        <v>#REF!</v>
      </c>
      <c r="G11" s="37"/>
      <c r="H11" s="37"/>
      <c r="I11" s="37"/>
      <c r="J11" s="37"/>
      <c r="K11" s="38"/>
      <c r="L11" s="39"/>
      <c r="M11" s="31"/>
    </row>
    <row r="12" spans="1:15" x14ac:dyDescent="0.2">
      <c r="A12" s="1"/>
      <c r="G12" s="37"/>
      <c r="H12" s="37"/>
      <c r="I12" s="37"/>
      <c r="J12" s="37"/>
      <c r="K12" s="32" t="s">
        <v>29</v>
      </c>
      <c r="L12" s="33">
        <v>4601711.9523024857</v>
      </c>
      <c r="M12" s="33">
        <f>SUM(M3:M11)</f>
        <v>8073368.9523024857</v>
      </c>
    </row>
    <row r="13" spans="1:15" ht="15" x14ac:dyDescent="0.25">
      <c r="A13" s="1" t="s">
        <v>0</v>
      </c>
      <c r="G13" s="37"/>
      <c r="H13" s="37"/>
      <c r="I13" s="37"/>
      <c r="J13" s="37"/>
      <c r="K13" s="38"/>
      <c r="L13" s="39"/>
      <c r="M13" s="31"/>
    </row>
    <row r="14" spans="1:15" ht="15" x14ac:dyDescent="0.25">
      <c r="A14" s="1"/>
      <c r="G14" s="1" t="s">
        <v>12</v>
      </c>
      <c r="H14" s="1"/>
      <c r="I14" s="1"/>
      <c r="J14" s="1"/>
      <c r="K14" s="32"/>
      <c r="L14" s="34">
        <v>823283.9523024857</v>
      </c>
      <c r="M14" s="33">
        <f>SUM(M3:M9)</f>
        <v>8073368.9523024857</v>
      </c>
    </row>
    <row r="15" spans="1:15" x14ac:dyDescent="0.2">
      <c r="A15" s="1"/>
      <c r="M15" s="20"/>
    </row>
    <row r="16" spans="1:15" x14ac:dyDescent="0.2">
      <c r="M16" s="1"/>
    </row>
    <row r="17" spans="1:16" x14ac:dyDescent="0.2">
      <c r="A17" s="2" t="s">
        <v>16</v>
      </c>
      <c r="C17" s="2" t="s">
        <v>1</v>
      </c>
      <c r="E17" s="2" t="s">
        <v>13</v>
      </c>
      <c r="G17" s="2" t="s">
        <v>14</v>
      </c>
      <c r="I17" s="2" t="s">
        <v>15</v>
      </c>
      <c r="K17" s="2" t="s">
        <v>16</v>
      </c>
      <c r="M17" s="2" t="s">
        <v>2</v>
      </c>
      <c r="O17" s="1" t="s">
        <v>17</v>
      </c>
    </row>
    <row r="18" spans="1:16" ht="13.5" thickBot="1" x14ac:dyDescent="0.25">
      <c r="A18" s="3" t="s">
        <v>22</v>
      </c>
      <c r="C18" s="3" t="s">
        <v>4</v>
      </c>
      <c r="E18" s="3" t="s">
        <v>18</v>
      </c>
      <c r="G18" s="3" t="s">
        <v>19</v>
      </c>
      <c r="I18" s="3" t="s">
        <v>20</v>
      </c>
      <c r="K18" s="3" t="s">
        <v>21</v>
      </c>
      <c r="M18" s="3" t="s">
        <v>5</v>
      </c>
      <c r="O18" s="10" t="s">
        <v>3</v>
      </c>
    </row>
    <row r="20" spans="1:16" x14ac:dyDescent="0.2">
      <c r="A20" s="4" t="s">
        <v>6</v>
      </c>
      <c r="C20" s="27">
        <v>438707</v>
      </c>
      <c r="D20" s="21"/>
      <c r="E20" s="28">
        <v>26.88</v>
      </c>
      <c r="F20" s="21"/>
      <c r="G20" s="24">
        <f>E20/$E$20</f>
        <v>1</v>
      </c>
      <c r="I20" s="19">
        <f>C20*G20</f>
        <v>438707</v>
      </c>
      <c r="K20" s="11">
        <f>I20/$I$28</f>
        <v>0.79275672394815844</v>
      </c>
      <c r="M20" s="5">
        <f>O20/C20/12</f>
        <v>1.2157350125581339</v>
      </c>
      <c r="O20" s="12">
        <f>$M$12*K20</f>
        <v>6400217.5218520947</v>
      </c>
    </row>
    <row r="21" spans="1:16" x14ac:dyDescent="0.2">
      <c r="A21" s="4"/>
      <c r="C21" s="23"/>
      <c r="D21" s="21"/>
      <c r="E21" s="22"/>
      <c r="F21" s="21"/>
      <c r="G21" s="24"/>
      <c r="I21" s="19"/>
      <c r="K21" s="11"/>
      <c r="M21" s="5"/>
      <c r="O21" s="12"/>
    </row>
    <row r="22" spans="1:16" x14ac:dyDescent="0.2">
      <c r="A22" s="7" t="s">
        <v>7</v>
      </c>
      <c r="C22" s="27">
        <v>59031</v>
      </c>
      <c r="D22" s="21"/>
      <c r="E22" s="28">
        <v>39.26</v>
      </c>
      <c r="F22" s="21"/>
      <c r="G22" s="24">
        <f>E22/$E$20</f>
        <v>1.4605654761904763</v>
      </c>
      <c r="I22" s="19">
        <f>C22*G22</f>
        <v>86218.640625</v>
      </c>
      <c r="K22" s="11">
        <f>I22/$I$28</f>
        <v>0.15579967286854005</v>
      </c>
      <c r="M22" s="5">
        <f>O22/C22/12</f>
        <v>1.7756605875384051</v>
      </c>
      <c r="O22" s="12">
        <f t="shared" ref="O22:O26" si="0">$M$12*K22</f>
        <v>1257828.2417157551</v>
      </c>
    </row>
    <row r="23" spans="1:16" x14ac:dyDescent="0.2">
      <c r="A23" s="4"/>
      <c r="C23" s="23"/>
      <c r="D23" s="21"/>
      <c r="E23" s="22"/>
      <c r="F23" s="21"/>
      <c r="G23" s="24"/>
      <c r="I23" s="19"/>
      <c r="K23" s="11"/>
      <c r="M23" s="5"/>
      <c r="O23" s="12"/>
    </row>
    <row r="24" spans="1:16" x14ac:dyDescent="0.2">
      <c r="A24" s="7" t="s">
        <v>8</v>
      </c>
      <c r="C24" s="27">
        <v>3161</v>
      </c>
      <c r="D24" s="21"/>
      <c r="E24" s="28">
        <v>111.31</v>
      </c>
      <c r="F24" s="21"/>
      <c r="G24" s="24">
        <f>E24/$E$20</f>
        <v>4.1409970238095237</v>
      </c>
      <c r="I24" s="19">
        <f>C24*G24</f>
        <v>13089.691592261905</v>
      </c>
      <c r="K24" s="11">
        <f>I24/$I$28</f>
        <v>2.3653465807870176E-2</v>
      </c>
      <c r="M24" s="5">
        <f>O24/C24/12</f>
        <v>5.034355068744266</v>
      </c>
      <c r="O24" s="12">
        <f t="shared" si="0"/>
        <v>190963.15646760751</v>
      </c>
    </row>
    <row r="25" spans="1:16" x14ac:dyDescent="0.2">
      <c r="A25" s="4"/>
      <c r="C25" s="23"/>
      <c r="D25" s="21"/>
      <c r="E25" s="22"/>
      <c r="F25" s="21"/>
      <c r="G25" s="24"/>
      <c r="I25" s="19"/>
      <c r="K25" s="11"/>
      <c r="M25" s="5"/>
      <c r="O25" s="12"/>
    </row>
    <row r="26" spans="1:16" x14ac:dyDescent="0.2">
      <c r="A26" s="7" t="s">
        <v>9</v>
      </c>
      <c r="C26" s="29">
        <v>474</v>
      </c>
      <c r="D26" s="21"/>
      <c r="E26" s="28">
        <v>872.12</v>
      </c>
      <c r="F26" s="21"/>
      <c r="G26" s="24">
        <f>E26/$E$20</f>
        <v>32.444940476190474</v>
      </c>
      <c r="I26" s="19">
        <f>C26*G26</f>
        <v>15378.901785714284</v>
      </c>
      <c r="K26" s="11">
        <f>I26/$I$28</f>
        <v>2.77901373754313E-2</v>
      </c>
      <c r="M26" s="5">
        <f>O26/C26/12</f>
        <v>39.444450117269326</v>
      </c>
      <c r="O26" s="12">
        <f t="shared" si="0"/>
        <v>224360.03226702794</v>
      </c>
    </row>
    <row r="27" spans="1:16" ht="13.5" thickBot="1" x14ac:dyDescent="0.25">
      <c r="A27" s="4"/>
      <c r="C27" s="23"/>
      <c r="D27" s="21"/>
      <c r="E27" s="22"/>
      <c r="F27" s="21"/>
      <c r="G27" s="25"/>
      <c r="I27" s="8"/>
      <c r="K27" s="11"/>
      <c r="M27" s="6"/>
      <c r="O27" s="12"/>
      <c r="P27" s="13"/>
    </row>
    <row r="28" spans="1:16" ht="13.5" thickBot="1" x14ac:dyDescent="0.25">
      <c r="A28" t="s">
        <v>10</v>
      </c>
      <c r="C28" s="14">
        <f>SUM(C20:C27)</f>
        <v>501373</v>
      </c>
      <c r="I28" s="18">
        <f>SUM(I20:I27)</f>
        <v>553394.23400297621</v>
      </c>
      <c r="K28" s="15">
        <f>SUM(K20:K27)</f>
        <v>1</v>
      </c>
      <c r="O28" s="16">
        <f>SUM(O20:O27)</f>
        <v>8073368.9523024848</v>
      </c>
    </row>
    <row r="29" spans="1:16" ht="13.5" thickTop="1" x14ac:dyDescent="0.2">
      <c r="C29" s="8"/>
    </row>
    <row r="32" spans="1:16" x14ac:dyDescent="0.2">
      <c r="C32" s="50" t="e">
        <f>CONCATENATE("* Due to rounding to the nearest penny, the designed ISRS rates will ",IF(#REF!&lt;0,"under collect","over collect")," by ",DOLLAR(ABS(#REF!),0),".")</f>
        <v>#REF!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30"/>
      <c r="O32" s="30"/>
    </row>
    <row r="33" spans="1:15" x14ac:dyDescent="0.2">
      <c r="A33" s="9"/>
      <c r="C33" s="17" t="s">
        <v>26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</sheetData>
  <mergeCells count="1">
    <mergeCell ref="C32:M32"/>
  </mergeCells>
  <phoneticPr fontId="5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33"/>
  <sheetViews>
    <sheetView workbookViewId="0">
      <selection activeCell="F14" sqref="F14"/>
    </sheetView>
  </sheetViews>
  <sheetFormatPr defaultRowHeight="12.75" x14ac:dyDescent="0.2"/>
  <cols>
    <col min="1" max="1" width="21.85546875" bestFit="1" customWidth="1"/>
    <col min="2" max="2" width="4.28515625" customWidth="1"/>
    <col min="3" max="3" width="12.5703125" customWidth="1"/>
  </cols>
  <sheetData>
    <row r="6" spans="1:3" x14ac:dyDescent="0.2">
      <c r="A6" s="40" t="s">
        <v>24</v>
      </c>
      <c r="C6" s="13">
        <v>1224824</v>
      </c>
    </row>
    <row r="8" spans="1:3" x14ac:dyDescent="0.2">
      <c r="A8" s="40" t="s">
        <v>25</v>
      </c>
      <c r="C8" s="13">
        <v>1662349</v>
      </c>
    </row>
    <row r="10" spans="1:3" x14ac:dyDescent="0.2">
      <c r="A10" s="40" t="s">
        <v>27</v>
      </c>
      <c r="C10" s="13">
        <v>891255</v>
      </c>
    </row>
    <row r="12" spans="1:3" x14ac:dyDescent="0.2">
      <c r="A12" t="s">
        <v>28</v>
      </c>
      <c r="C12" s="41">
        <v>823284</v>
      </c>
    </row>
    <row r="14" spans="1:3" x14ac:dyDescent="0.2">
      <c r="A14" t="s">
        <v>30</v>
      </c>
      <c r="C14" s="49">
        <v>1741740</v>
      </c>
    </row>
    <row r="15" spans="1:3" ht="13.5" thickBot="1" x14ac:dyDescent="0.25">
      <c r="C15" s="43"/>
    </row>
    <row r="16" spans="1:3" x14ac:dyDescent="0.2">
      <c r="A16" s="40" t="s">
        <v>32</v>
      </c>
      <c r="C16" s="44">
        <f>SUM(C6:C15)</f>
        <v>6343452</v>
      </c>
    </row>
    <row r="18" spans="1:3" x14ac:dyDescent="0.2">
      <c r="A18" s="40"/>
      <c r="C18" s="45"/>
    </row>
    <row r="19" spans="1:3" x14ac:dyDescent="0.2">
      <c r="A19" s="40"/>
    </row>
    <row r="20" spans="1:3" ht="13.5" thickBot="1" x14ac:dyDescent="0.25">
      <c r="A20" s="40" t="s">
        <v>31</v>
      </c>
      <c r="C20" s="46">
        <v>922730</v>
      </c>
    </row>
    <row r="22" spans="1:3" x14ac:dyDescent="0.2">
      <c r="C22" s="13">
        <f>C16-C20</f>
        <v>5420722</v>
      </c>
    </row>
    <row r="24" spans="1:3" x14ac:dyDescent="0.2">
      <c r="A24" s="40" t="s">
        <v>28</v>
      </c>
      <c r="C24" s="13">
        <v>823283.9523024857</v>
      </c>
    </row>
    <row r="26" spans="1:3" ht="13.5" thickBot="1" x14ac:dyDescent="0.25">
      <c r="C26" s="43"/>
    </row>
    <row r="27" spans="1:3" x14ac:dyDescent="0.2">
      <c r="C27" s="12">
        <f>SUM(C22:C26)</f>
        <v>6244005.9523024857</v>
      </c>
    </row>
    <row r="29" spans="1:3" x14ac:dyDescent="0.2">
      <c r="A29" s="40" t="s">
        <v>33</v>
      </c>
      <c r="C29" s="13">
        <v>1741740</v>
      </c>
    </row>
    <row r="32" spans="1:3" ht="13.5" thickBot="1" x14ac:dyDescent="0.25">
      <c r="C32" s="42">
        <f>SUM(C27:C31)</f>
        <v>7985745.9523024857</v>
      </c>
    </row>
    <row r="33" ht="13.5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 Rate</vt:lpstr>
      <vt:lpstr>Sheet1</vt:lpstr>
    </vt:vector>
  </TitlesOfParts>
  <Company>PSC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ensrum</dc:creator>
  <cp:lastModifiedBy>vaughd</cp:lastModifiedBy>
  <cp:lastPrinted>2013-03-28T20:09:16Z</cp:lastPrinted>
  <dcterms:created xsi:type="dcterms:W3CDTF">2007-10-24T16:42:05Z</dcterms:created>
  <dcterms:modified xsi:type="dcterms:W3CDTF">2014-02-04T14:48:36Z</dcterms:modified>
</cp:coreProperties>
</file>